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externalLinks/externalLink17.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externalLinks/externalLink15.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8.xml" ContentType="application/vnd.openxmlformats-officedocument.spreadsheetml.externalLink+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externalLinks/externalLink9.xml" ContentType="application/vnd.openxmlformats-officedocument.spreadsheetml.externalLink+xml"/>
  <Override PartName="/xl/externalLinks/externalLink11.xml" ContentType="application/vnd.openxmlformats-officedocument.spreadsheetml.externalLink+xml"/>
  <Override PartName="/xl/comments1.xml" ContentType="application/vnd.openxmlformats-officedocument.spreadsheetml.comments+xml"/>
  <Override PartName="/xl/externalLinks/externalLink10.xml" ContentType="application/vnd.openxmlformats-officedocument.spreadsheetml.externalLink+xml"/>
  <Override PartName="/xl/comments2.xml" ContentType="application/vnd.openxmlformats-officedocument.spreadsheetml.comments+xml"/>
  <Override PartName="/xl/externalLinks/externalLink1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estfile01\Distshares\Western Region\WUTC\Covid-19\COVID Expense Accounting Petitions\2149 Mason\"/>
    </mc:Choice>
  </mc:AlternateContent>
  <bookViews>
    <workbookView xWindow="0" yWindow="0" windowWidth="20400" windowHeight="5880" activeTab="1"/>
  </bookViews>
  <sheets>
    <sheet name="COVID EXPENSES" sheetId="5" r:id="rId1"/>
    <sheet name="Mason Co. Regulated - Price Out" sheetId="1" r:id="rId2"/>
    <sheet name="Shelton Regulated - Price Out" sheetId="2" r:id="rId3"/>
    <sheet name="Rate Sheet" sheetId="3" r:id="rId4"/>
    <sheet name="Allocators (C)"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D" localSheetId="3">#REF!</definedName>
    <definedName name="\S" localSheetId="3">#REF!</definedName>
    <definedName name="\Y" localSheetId="3">#REF!</definedName>
    <definedName name="______________CYA1">[1]Hidden!$N$11</definedName>
    <definedName name="______________CYA10">[1]Hidden!$E$11</definedName>
    <definedName name="______________CYA11">[1]Hidden!$P$11</definedName>
    <definedName name="______________CYA2">[1]Hidden!$M$11</definedName>
    <definedName name="______________CYA3">[1]Hidden!$L$11</definedName>
    <definedName name="______________CYA4">[1]Hidden!$K$11</definedName>
    <definedName name="______________CYA5">[1]Hidden!$J$11</definedName>
    <definedName name="______________CYA6">[1]Hidden!$I$11</definedName>
    <definedName name="______________CYA7">[1]Hidden!$H$11</definedName>
    <definedName name="______________CYA8">[1]Hidden!$G$11</definedName>
    <definedName name="______________CYA9">[1]Hidden!$F$11</definedName>
    <definedName name="______________LYA12">[1]Hidden!$O$11</definedName>
    <definedName name="_____________CYA1">[1]Hidden!$N$11</definedName>
    <definedName name="_____________CYA10">[1]Hidden!$E$11</definedName>
    <definedName name="_____________CYA11">[1]Hidden!$P$11</definedName>
    <definedName name="_____________CYA2">[1]Hidden!$M$11</definedName>
    <definedName name="_____________CYA3">[1]Hidden!$L$11</definedName>
    <definedName name="_____________CYA4">[1]Hidden!$K$11</definedName>
    <definedName name="_____________CYA5">[1]Hidden!$J$11</definedName>
    <definedName name="_____________CYA6">[1]Hidden!$I$11</definedName>
    <definedName name="_____________CYA7">[1]Hidden!$H$11</definedName>
    <definedName name="_____________CYA8">[1]Hidden!$G$11</definedName>
    <definedName name="_____________CYA9">[1]Hidden!$F$11</definedName>
    <definedName name="_____________LYA12">[1]Hidden!$O$11</definedName>
    <definedName name="____________CYA1">[1]Hidden!$N$11</definedName>
    <definedName name="____________CYA10">[1]Hidden!$E$11</definedName>
    <definedName name="____________CYA11">[1]Hidden!$P$11</definedName>
    <definedName name="____________CYA2">[1]Hidden!$M$11</definedName>
    <definedName name="____________CYA3">[1]Hidden!$L$11</definedName>
    <definedName name="____________CYA4">[1]Hidden!$K$11</definedName>
    <definedName name="____________CYA5">[1]Hidden!$J$11</definedName>
    <definedName name="____________CYA6">[1]Hidden!$I$11</definedName>
    <definedName name="____________CYA7">[1]Hidden!$H$11</definedName>
    <definedName name="____________CYA8">[1]Hidden!$G$11</definedName>
    <definedName name="____________CYA9">[1]Hidden!$F$11</definedName>
    <definedName name="____________LYA12">[1]Hidden!$O$11</definedName>
    <definedName name="___________CYA1">[1]Hidden!$N$11</definedName>
    <definedName name="___________CYA10">[1]Hidden!$E$11</definedName>
    <definedName name="___________CYA11">[1]Hidden!$P$11</definedName>
    <definedName name="___________CYA2">[1]Hidden!$M$11</definedName>
    <definedName name="___________CYA3">[1]Hidden!$L$11</definedName>
    <definedName name="___________CYA4">[1]Hidden!$K$11</definedName>
    <definedName name="___________CYA5">[1]Hidden!$J$11</definedName>
    <definedName name="___________CYA6">[1]Hidden!$I$11</definedName>
    <definedName name="___________CYA7">[1]Hidden!$H$11</definedName>
    <definedName name="___________CYA8">[1]Hidden!$G$11</definedName>
    <definedName name="___________CYA9">[1]Hidden!$F$11</definedName>
    <definedName name="___________LYA12">[1]Hidden!$O$11</definedName>
    <definedName name="__________CYA1">[1]Hidden!$N$11</definedName>
    <definedName name="__________CYA10">[1]Hidden!$E$11</definedName>
    <definedName name="__________CYA11">[1]Hidden!$P$11</definedName>
    <definedName name="__________CYA2">[1]Hidden!$M$11</definedName>
    <definedName name="__________CYA3">[1]Hidden!$L$11</definedName>
    <definedName name="__________CYA4">[1]Hidden!$K$11</definedName>
    <definedName name="__________CYA5">[1]Hidden!$J$11</definedName>
    <definedName name="__________CYA6">[1]Hidden!$I$11</definedName>
    <definedName name="__________CYA7">[1]Hidden!$H$11</definedName>
    <definedName name="__________CYA8">[1]Hidden!$G$11</definedName>
    <definedName name="__________CYA9">[1]Hidden!$F$11</definedName>
    <definedName name="__________LYA12">[1]Hidden!$O$11</definedName>
    <definedName name="_________CYA1">[1]Hidden!$N$11</definedName>
    <definedName name="_________CYA10">[1]Hidden!$E$11</definedName>
    <definedName name="_________CYA11">[1]Hidden!$P$11</definedName>
    <definedName name="_________CYA2">[1]Hidden!$M$11</definedName>
    <definedName name="_________CYA3">[1]Hidden!$L$11</definedName>
    <definedName name="_________CYA4">[1]Hidden!$K$11</definedName>
    <definedName name="_________CYA5">[1]Hidden!$J$11</definedName>
    <definedName name="_________CYA6">[1]Hidden!$I$11</definedName>
    <definedName name="_________CYA7">[1]Hidden!$H$11</definedName>
    <definedName name="_________CYA8">[1]Hidden!$G$11</definedName>
    <definedName name="_________CYA9">[1]Hidden!$F$11</definedName>
    <definedName name="_________LYA12">[1]Hidden!$O$11</definedName>
    <definedName name="________CYA1">[1]Hidden!$N$11</definedName>
    <definedName name="________CYA10">[1]Hidden!$E$11</definedName>
    <definedName name="________CYA11">[1]Hidden!$P$11</definedName>
    <definedName name="________CYA2">[1]Hidden!$M$11</definedName>
    <definedName name="________CYA3">[1]Hidden!$L$11</definedName>
    <definedName name="________CYA4">[1]Hidden!$K$11</definedName>
    <definedName name="________CYA5">[1]Hidden!$J$11</definedName>
    <definedName name="________CYA6">[1]Hidden!$I$11</definedName>
    <definedName name="________CYA7">[1]Hidden!$H$11</definedName>
    <definedName name="________CYA8">[1]Hidden!$G$11</definedName>
    <definedName name="________CYA9">[1]Hidden!$F$11</definedName>
    <definedName name="________LYA12">[1]Hidden!$O$11</definedName>
    <definedName name="_______CYA1">[1]Hidden!$N$11</definedName>
    <definedName name="_______CYA10">[1]Hidden!$E$11</definedName>
    <definedName name="_______CYA11">[1]Hidden!$P$11</definedName>
    <definedName name="_______CYA2">[1]Hidden!$M$11</definedName>
    <definedName name="_______CYA3">[1]Hidden!$L$11</definedName>
    <definedName name="_______CYA4">[1]Hidden!$K$11</definedName>
    <definedName name="_______CYA5">[1]Hidden!$J$11</definedName>
    <definedName name="_______CYA6">[1]Hidden!$I$11</definedName>
    <definedName name="_______CYA7">[1]Hidden!$H$11</definedName>
    <definedName name="_______CYA8">[1]Hidden!$G$11</definedName>
    <definedName name="_______CYA9">[1]Hidden!$F$11</definedName>
    <definedName name="_______LYA12">[1]Hidden!$O$11</definedName>
    <definedName name="______CYA1">[1]Hidden!$N$11</definedName>
    <definedName name="______CYA10">[1]Hidden!$E$11</definedName>
    <definedName name="______CYA11">[1]Hidden!$P$11</definedName>
    <definedName name="______CYA2">[1]Hidden!$M$11</definedName>
    <definedName name="______CYA3">[1]Hidden!$L$11</definedName>
    <definedName name="______CYA4">[1]Hidden!$K$11</definedName>
    <definedName name="______CYA5">[1]Hidden!$J$11</definedName>
    <definedName name="______CYA6">[1]Hidden!$I$11</definedName>
    <definedName name="______CYA7">[1]Hidden!$H$11</definedName>
    <definedName name="______CYA8">[1]Hidden!$G$11</definedName>
    <definedName name="______CYA9">[1]Hidden!$F$11</definedName>
    <definedName name="______LYA12">[1]Hidden!$O$11</definedName>
    <definedName name="_____CYA1">[1]Hidden!$N$11</definedName>
    <definedName name="_____CYA10">[1]Hidden!$E$11</definedName>
    <definedName name="_____CYA11">[1]Hidden!$P$11</definedName>
    <definedName name="_____CYA2">[1]Hidden!$M$11</definedName>
    <definedName name="_____CYA3">[1]Hidden!$L$11</definedName>
    <definedName name="_____CYA4">[1]Hidden!$K$11</definedName>
    <definedName name="_____CYA5">[1]Hidden!$J$11</definedName>
    <definedName name="_____CYA6">[1]Hidden!$I$11</definedName>
    <definedName name="_____CYA7">[1]Hidden!$H$11</definedName>
    <definedName name="_____CYA8">[1]Hidden!$G$11</definedName>
    <definedName name="_____CYA9">[1]Hidden!$F$11</definedName>
    <definedName name="_____LYA12">[1]Hidden!$O$11</definedName>
    <definedName name="____CYA1">[1]Hidden!$N$11</definedName>
    <definedName name="____CYA10">[1]Hidden!$E$11</definedName>
    <definedName name="____CYA11">[1]Hidden!$P$11</definedName>
    <definedName name="____CYA2">[1]Hidden!$M$11</definedName>
    <definedName name="____CYA3">[1]Hidden!$L$11</definedName>
    <definedName name="____CYA4">[1]Hidden!$K$11</definedName>
    <definedName name="____CYA5">[1]Hidden!$J$11</definedName>
    <definedName name="____CYA6">[1]Hidden!$I$11</definedName>
    <definedName name="____CYA7">[1]Hidden!$H$11</definedName>
    <definedName name="____CYA8">[1]Hidden!$G$11</definedName>
    <definedName name="____CYA9">[1]Hidden!$F$11</definedName>
    <definedName name="____LYA12">[1]Hidden!$O$11</definedName>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ACT1" localSheetId="4">[2]Hidden!#REF!</definedName>
    <definedName name="__ACT1">[2]Hidden!#REF!</definedName>
    <definedName name="__ACT2" localSheetId="4">[2]Hidden!#REF!</definedName>
    <definedName name="__ACT2">[2]Hidden!#REF!</definedName>
    <definedName name="__ACT3" localSheetId="4">[2]Hidden!#REF!</definedName>
    <definedName name="__ACT3">[2]Hidden!#REF!</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[3]Hidden!$P$11</definedName>
    <definedName name="__LYA10">[3]Hidden!$G$11</definedName>
    <definedName name="__LYA11">[3]Hidden!$F$11</definedName>
    <definedName name="__LYA12">[1]Hidden!$O$11</definedName>
    <definedName name="__LYA2">[3]Hidden!$O$11</definedName>
    <definedName name="__LYA3">[3]Hidden!$N$11</definedName>
    <definedName name="__LYA4">[3]Hidden!$M$11</definedName>
    <definedName name="__LYA5">[3]Hidden!$L$11</definedName>
    <definedName name="__LYA6">[3]Hidden!$K$11</definedName>
    <definedName name="__LYA7">[3]Hidden!$J$11</definedName>
    <definedName name="__LYA8">[3]Hidden!$I$11</definedName>
    <definedName name="__LYA9">[3]Hidden!$H$11</definedName>
    <definedName name="_123Graph_g" hidden="1">'[4]#REF'!$F$9:$F$83</definedName>
    <definedName name="_132" hidden="1">[5]XXXXXX!$B$10:$B$10</definedName>
    <definedName name="_132Graph_h" localSheetId="3" hidden="1">#REF!</definedName>
    <definedName name="_ACT1" localSheetId="1">[2]Hidden!#REF!</definedName>
    <definedName name="_ACT1" localSheetId="3">[6]Hidden!#REF!</definedName>
    <definedName name="_ACT1" localSheetId="2">[2]Hidden!#REF!</definedName>
    <definedName name="_ACT1">[2]Hidden!#REF!</definedName>
    <definedName name="_ACT2" localSheetId="1">[2]Hidden!#REF!</definedName>
    <definedName name="_ACT2" localSheetId="3">[6]Hidden!#REF!</definedName>
    <definedName name="_ACT2" localSheetId="2">[2]Hidden!#REF!</definedName>
    <definedName name="_ACT2">[2]Hidden!#REF!</definedName>
    <definedName name="_ACT3" localSheetId="1">[2]Hidden!#REF!</definedName>
    <definedName name="_ACT3" localSheetId="3">[6]Hidden!#REF!</definedName>
    <definedName name="_ACT3" localSheetId="2">[2]Hidden!#REF!</definedName>
    <definedName name="_ACT3">[2]Hidden!#REF!</definedName>
    <definedName name="_COS1" localSheetId="3">#REF!</definedName>
    <definedName name="_COS2" localSheetId="3">#REF!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Fill" localSheetId="3" hidden="1">#REF!</definedName>
    <definedName name="_xlnm._FilterDatabase" localSheetId="0" hidden="1">'COVID EXPENSES'!$B$19:$AQ$20</definedName>
    <definedName name="_xlnm._FilterDatabase" localSheetId="1" hidden="1">'Mason Co. Regulated - Price Out'!$A$6:$AP$149</definedName>
    <definedName name="_xlnm._FilterDatabase" localSheetId="2" hidden="1">'Shelton Regulated - Price Out'!$A$5:$AP$66</definedName>
    <definedName name="_Key1" localSheetId="3" hidden="1">#REF!</definedName>
    <definedName name="_Key2" hidden="1">'[4]#REF'!$D$12</definedName>
    <definedName name="_key5" hidden="1">[5]XXXXXX!$H$10</definedName>
    <definedName name="_LYA1">[3]Hidden!$P$11</definedName>
    <definedName name="_LYA10">[3]Hidden!$G$11</definedName>
    <definedName name="_LYA11">[3]Hidden!$F$11</definedName>
    <definedName name="_LYA12">[1]Hidden!$O$11</definedName>
    <definedName name="_LYA2">[3]Hidden!$O$11</definedName>
    <definedName name="_LYA3">[3]Hidden!$N$11</definedName>
    <definedName name="_LYA4">[3]Hidden!$M$11</definedName>
    <definedName name="_LYA5">[3]Hidden!$L$11</definedName>
    <definedName name="_LYA6">[3]Hidden!$K$11</definedName>
    <definedName name="_LYA7">[3]Hidden!$J$11</definedName>
    <definedName name="_LYA8">[3]Hidden!$I$11</definedName>
    <definedName name="_LYA9">[3]Hidden!$H$11</definedName>
    <definedName name="_max" localSheetId="3" hidden="1">#REF!</definedName>
    <definedName name="_Mon" localSheetId="3" hidden="1">#REF!</definedName>
    <definedName name="_Order1" hidden="1">255</definedName>
    <definedName name="_Order2" hidden="1">255</definedName>
    <definedName name="_Order3" hidden="1">0</definedName>
    <definedName name="_Sort" localSheetId="3" hidden="1">#REF!</definedName>
    <definedName name="_Sort1" hidden="1">'[4]#REF'!$A$10:$Z$281</definedName>
    <definedName name="_sort3" hidden="1">[5]XXXXXX!$G$10:$J$11</definedName>
    <definedName name="a" localSheetId="4">#REF!</definedName>
    <definedName name="a" localSheetId="3">#REF!</definedName>
    <definedName name="a" localSheetId="2">#REF!</definedName>
    <definedName name="a">#REF!</definedName>
    <definedName name="Accounts" localSheetId="3">#REF!</definedName>
    <definedName name="Accounts">'COVID EXPENSES'!$M$13</definedName>
    <definedName name="ACCT" localSheetId="4">[2]Hidden!#REF!</definedName>
    <definedName name="ACCT" localSheetId="1">[2]Hidden!#REF!</definedName>
    <definedName name="ACCT" localSheetId="3">[6]Hidden!#REF!</definedName>
    <definedName name="ACCT" localSheetId="2">[2]Hidden!#REF!</definedName>
    <definedName name="ACCT">[2]Hidden!#REF!</definedName>
    <definedName name="ACCT.ConsolSum">[1]Hidden!$Q$11</definedName>
    <definedName name="ACT_CUR" localSheetId="4">[2]Hidden!#REF!</definedName>
    <definedName name="ACT_CUR" localSheetId="1">[2]Hidden!#REF!</definedName>
    <definedName name="ACT_CUR" localSheetId="3">[6]Hidden!#REF!</definedName>
    <definedName name="ACT_CUR" localSheetId="2">[2]Hidden!#REF!</definedName>
    <definedName name="ACT_CUR">[2]Hidden!#REF!</definedName>
    <definedName name="ACT_YTD" localSheetId="1">[2]Hidden!#REF!</definedName>
    <definedName name="ACT_YTD" localSheetId="3">[6]Hidden!#REF!</definedName>
    <definedName name="ACT_YTD" localSheetId="2">[2]Hidden!#REF!</definedName>
    <definedName name="ACT_YTD">[2]Hidden!#REF!</definedName>
    <definedName name="AmountCount" localSheetId="1">#REF!</definedName>
    <definedName name="AmountCount" localSheetId="3">#REF!</definedName>
    <definedName name="AmountCount" localSheetId="2">#REF!</definedName>
    <definedName name="AmountCount">#REF!</definedName>
    <definedName name="AmountCount1" localSheetId="3">#REF!</definedName>
    <definedName name="AmountFrom" localSheetId="3">#REF!</definedName>
    <definedName name="AmountFrom">'COVID EXPENSES'!$P$13</definedName>
    <definedName name="AmountTo" localSheetId="3">#REF!</definedName>
    <definedName name="AmountTo">'COVID EXPENSES'!$P$14</definedName>
    <definedName name="AmountTotal" localSheetId="1">#REF!</definedName>
    <definedName name="AmountTotal" localSheetId="3">#REF!</definedName>
    <definedName name="AmountTotal" localSheetId="2">#REF!</definedName>
    <definedName name="AmountTotal">#REF!</definedName>
    <definedName name="AmountTotal1" localSheetId="3">#REF!</definedName>
    <definedName name="BookRev" localSheetId="3">'[7]Pacific Regulated - Price Out'!$F$50</definedName>
    <definedName name="BookRev_com" localSheetId="3">'[7]Pacific Regulated - Price Out'!$F$214</definedName>
    <definedName name="BookRev_mfr" localSheetId="3">'[7]Pacific Regulated - Price Out'!$F$222</definedName>
    <definedName name="BookRev_ro" localSheetId="3">'[7]Pacific Regulated - Price Out'!$F$282</definedName>
    <definedName name="BookRev_rr" localSheetId="3">'[7]Pacific Regulated - Price Out'!$F$59</definedName>
    <definedName name="BookRev_yw" localSheetId="3">'[7]Pacific Regulated - Price Out'!$F$70</definedName>
    <definedName name="BREMAIR_COST_of_SERVICE_STUDY" localSheetId="1">#REF!</definedName>
    <definedName name="BREMAIR_COST_of_SERVICE_STUDY" localSheetId="3">#REF!</definedName>
    <definedName name="BREMAIR_COST_of_SERVICE_STUDY" localSheetId="2">#REF!</definedName>
    <definedName name="BREMAIR_COST_of_SERVICE_STUDY">#REF!</definedName>
    <definedName name="BUD_CUR" localSheetId="1">[2]Hidden!#REF!</definedName>
    <definedName name="BUD_CUR" localSheetId="3">[6]Hidden!#REF!</definedName>
    <definedName name="BUD_CUR" localSheetId="2">[2]Hidden!#REF!</definedName>
    <definedName name="BUD_CUR">[2]Hidden!#REF!</definedName>
    <definedName name="BUD_YTD" localSheetId="1">[2]Hidden!#REF!</definedName>
    <definedName name="BUD_YTD" localSheetId="3">[6]Hidden!#REF!</definedName>
    <definedName name="BUD_YTD" localSheetId="2">[2]Hidden!#REF!</definedName>
    <definedName name="BUD_YTD">[2]Hidden!#REF!</definedName>
    <definedName name="CalRecyTons" localSheetId="3">'[8]Recycl Tons, Commodity Value'!$L$23</definedName>
    <definedName name="CanCartTons">[9]CanCartTonsAllocate!$E$3</definedName>
    <definedName name="CheckTotals" localSheetId="1">#REF!</definedName>
    <definedName name="CheckTotals" localSheetId="3">#REF!</definedName>
    <definedName name="CheckTotals" localSheetId="2">#REF!</definedName>
    <definedName name="CheckTotals">#REF!</definedName>
    <definedName name="CoCanTons">[10]Cust_Count1!$M$28</definedName>
    <definedName name="CoComYd">'[10]Gross Yardage Worksheet'!$L$16</definedName>
    <definedName name="CoCustCnt" localSheetId="4">#REF!</definedName>
    <definedName name="CoCustCnt">#REF!</definedName>
    <definedName name="colgroup">[1]Orientation!$G$6</definedName>
    <definedName name="colsegment">[1]Orientation!$F$6</definedName>
    <definedName name="CommlStaffPriceOut" localSheetId="3">'[11]Price Out-Reg EASTSIDE-Resi'!#REF!</definedName>
    <definedName name="CoMultiYd">'[10]Gross Yardage Worksheet'!$L$31</definedName>
    <definedName name="ContainerTons">[9]ContainerTonsAllocation!$E$2</definedName>
    <definedName name="COST_OF_SERVICE_STUDY" localSheetId="4">#REF!</definedName>
    <definedName name="COST_OF_SERVICE_STUDY">#REF!</definedName>
    <definedName name="CoXtraYds" localSheetId="4">#REF!</definedName>
    <definedName name="CoXtraYds">#REF!</definedName>
    <definedName name="CR" localSheetId="4">#REF!</definedName>
    <definedName name="CR">#REF!</definedName>
    <definedName name="CRCTable" localSheetId="1">#REF!</definedName>
    <definedName name="CRCTable" localSheetId="3">#REF!</definedName>
    <definedName name="CRCTable" localSheetId="2">#REF!</definedName>
    <definedName name="CRCTable">#REF!</definedName>
    <definedName name="CRCTableOLD" localSheetId="1">#REF!</definedName>
    <definedName name="CRCTableOLD" localSheetId="3">#REF!</definedName>
    <definedName name="CRCTableOLD" localSheetId="2">#REF!</definedName>
    <definedName name="CRCTableOLD">#REF!</definedName>
    <definedName name="CriteriaType">[12]ControlPanel!$Z$2:$Z$5</definedName>
    <definedName name="CtyCanTons">[10]Cust_Count1!$N$28</definedName>
    <definedName name="CtyComYd">'[10]Gross Yardage Worksheet'!$L$49</definedName>
    <definedName name="CtyCustCnt" localSheetId="4">#REF!</definedName>
    <definedName name="CtyCustCnt">#REF!</definedName>
    <definedName name="CtyMultiYd">'[10]Gross Yardage Worksheet'!$L$64</definedName>
    <definedName name="CtyXtraYds" localSheetId="4">#REF!</definedName>
    <definedName name="CtyXtraYds">#REF!</definedName>
    <definedName name="CurrentMonth" localSheetId="3">#REF!</definedName>
    <definedName name="Cutomers" localSheetId="1">#REF!</definedName>
    <definedName name="Cutomers" localSheetId="3">#REF!</definedName>
    <definedName name="Cutomers" localSheetId="2">#REF!</definedName>
    <definedName name="Cutomers">#REF!</definedName>
    <definedName name="_xlnm.Database" localSheetId="1">#REF!</definedName>
    <definedName name="_xlnm.Database" localSheetId="3">#REF!</definedName>
    <definedName name="_xlnm.Database" localSheetId="2">#REF!</definedName>
    <definedName name="_xlnm.Database">#REF!</definedName>
    <definedName name="Database1" localSheetId="1">#REF!</definedName>
    <definedName name="Database1" localSheetId="3">#REF!</definedName>
    <definedName name="Database1" localSheetId="2">#REF!</definedName>
    <definedName name="Database1">#REF!</definedName>
    <definedName name="DateFrom" localSheetId="0">'COVID EXPENSES'!$I$12</definedName>
    <definedName name="DateFrom" localSheetId="3">#REF!</definedName>
    <definedName name="DateFrom">'[13]Finance Charges'!$I$12</definedName>
    <definedName name="DateTo" localSheetId="0">'COVID EXPENSES'!$I$13</definedName>
    <definedName name="DateTo" localSheetId="3">#REF!</definedName>
    <definedName name="DateTo">'[13]Finance Charges'!$I$13</definedName>
    <definedName name="DBxStaffPriceOut" localSheetId="3">'[11]Price Out-Reg EASTSIDE-Resi'!#REF!</definedName>
    <definedName name="debtP" localSheetId="4">#REF!</definedName>
    <definedName name="debtP">#REF!</definedName>
    <definedName name="DEPT" localSheetId="4">[2]Hidden!#REF!</definedName>
    <definedName name="DEPT" localSheetId="1">[2]Hidden!#REF!</definedName>
    <definedName name="DEPT" localSheetId="3">[6]Hidden!#REF!</definedName>
    <definedName name="DEPT" localSheetId="2">[2]Hidden!#REF!</definedName>
    <definedName name="DEPT">[2]Hidden!#REF!</definedName>
    <definedName name="DetailBudYear" localSheetId="4">#REF!</definedName>
    <definedName name="DetailBudYear">#REF!</definedName>
    <definedName name="DetailDistrict" localSheetId="4">#REF!</definedName>
    <definedName name="DetailDistrict">#REF!</definedName>
    <definedName name="Dist" localSheetId="3">[14]Data!$E$3</definedName>
    <definedName name="District" localSheetId="3">'[15]Vashon BS'!#REF!</definedName>
    <definedName name="DistrictNum" localSheetId="4">#REF!</definedName>
    <definedName name="DistrictNum" localSheetId="1">#REF!</definedName>
    <definedName name="DistrictNum" localSheetId="3">#REF!</definedName>
    <definedName name="DistrictNum" localSheetId="2">#REF!</definedName>
    <definedName name="DistrictNum">#REF!</definedName>
    <definedName name="Districts" localSheetId="3">#REF!</definedName>
    <definedName name="Districts">'COVID EXPENSES'!$M$12</definedName>
    <definedName name="dOG" localSheetId="3">#REF!</definedName>
    <definedName name="drlFilter">[1]Settings!$D$27</definedName>
    <definedName name="End" localSheetId="4">#REF!</definedName>
    <definedName name="End" localSheetId="1">#REF!</definedName>
    <definedName name="End" localSheetId="3">#REF!</definedName>
    <definedName name="End" localSheetId="2">#REF!</definedName>
    <definedName name="End">#REF!</definedName>
    <definedName name="EntrieShownLimit" localSheetId="0">'COVID EXPENSES'!$D$6</definedName>
    <definedName name="EntrieShownLimit" localSheetId="3">#REF!</definedName>
    <definedName name="EntrieShownLimit">'[13]Finance Charges'!$D$6</definedName>
    <definedName name="ExcludeIC" localSheetId="3">'[16]2009 BS'!#REF!</definedName>
    <definedName name="EXT" localSheetId="3">#REF!</definedName>
    <definedName name="FBTable" localSheetId="4">#REF!</definedName>
    <definedName name="FBTable" localSheetId="1">#REF!</definedName>
    <definedName name="FBTable" localSheetId="3">#REF!</definedName>
    <definedName name="FBTable" localSheetId="2">#REF!</definedName>
    <definedName name="FBTable">#REF!</definedName>
    <definedName name="FBTableOld" localSheetId="4">#REF!</definedName>
    <definedName name="FBTableOld" localSheetId="1">#REF!</definedName>
    <definedName name="FBTableOld" localSheetId="3">#REF!</definedName>
    <definedName name="FBTableOld" localSheetId="2">#REF!</definedName>
    <definedName name="FBTableOld">#REF!</definedName>
    <definedName name="filter">[1]Settings!$B$14:$H$25</definedName>
    <definedName name="FromMonth" localSheetId="3">#REF!</definedName>
    <definedName name="FundsApprPend" localSheetId="3">[14]Data!#REF!</definedName>
    <definedName name="FundsBudUnbud" localSheetId="3">[14]Data!#REF!</definedName>
    <definedName name="GLMappingStart" localSheetId="1">#REF!</definedName>
    <definedName name="GLMappingStart" localSheetId="3">#REF!</definedName>
    <definedName name="GLMappingStart" localSheetId="2">#REF!</definedName>
    <definedName name="GLMappingStart">#REF!</definedName>
    <definedName name="GLMappingStart1" localSheetId="3">#REF!</definedName>
    <definedName name="GRETABLE">[17]Gresham!$E$12:$AI$261</definedName>
    <definedName name="Import_Range" localSheetId="3">[14]Data!#REF!</definedName>
    <definedName name="IncomeStmnt" localSheetId="1">#REF!</definedName>
    <definedName name="IncomeStmnt" localSheetId="3">#REF!</definedName>
    <definedName name="IncomeStmnt" localSheetId="2">#REF!</definedName>
    <definedName name="IncomeStmnt">#REF!</definedName>
    <definedName name="INPUT" localSheetId="1">#REF!</definedName>
    <definedName name="INPUT" localSheetId="3">#REF!</definedName>
    <definedName name="INPUT" localSheetId="2">#REF!</definedName>
    <definedName name="INPUT">#REF!</definedName>
    <definedName name="Insurance" localSheetId="3">#REF!</definedName>
    <definedName name="Insurance" localSheetId="2">#REF!</definedName>
    <definedName name="Insurance">#REF!</definedName>
    <definedName name="Interject_LastPulledValues_BalanceRange" localSheetId="3">#REF!</definedName>
    <definedName name="Interject_LastPulledValues_DescriptionRange" localSheetId="3">#REF!</definedName>
    <definedName name="Interject_LastPulledValues_LastChangeGUID" localSheetId="3">#REF!</definedName>
    <definedName name="Interject_LastPulledValues_PreviousLastChangeGUID" localSheetId="3">#REF!</definedName>
    <definedName name="Invoice_Start" localSheetId="3">[14]Invoice_Drill!#REF!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EDetail" localSheetId="1">#REF!</definedName>
    <definedName name="JEDetail" localSheetId="3">#REF!</definedName>
    <definedName name="JEDetail" localSheetId="2">#REF!</definedName>
    <definedName name="JEDetail">#REF!</definedName>
    <definedName name="JEDetail1" localSheetId="3">#REF!</definedName>
    <definedName name="JEType" localSheetId="1">#REF!</definedName>
    <definedName name="JEType" localSheetId="3">#REF!</definedName>
    <definedName name="JEType" localSheetId="2">#REF!</definedName>
    <definedName name="JEType">#REF!</definedName>
    <definedName name="JEType1" localSheetId="3">#REF!</definedName>
    <definedName name="Juris1CanCount">[9]Cust_Count1!$C$60</definedName>
    <definedName name="Juris1CanTons">[9]Cust_Count1!$C$30</definedName>
    <definedName name="Juris1ComYd">'[9]Gross Yardage Worksheet'!$L$16</definedName>
    <definedName name="Juris1CustCnt">[9]Cust_Count2!$E$39</definedName>
    <definedName name="Juris1MultiYd">'[9]Gross Yardage Worksheet'!$X$16</definedName>
    <definedName name="Juris1SeasonalYds">'[9]Gross Yardage Worksheet'!$R$18</definedName>
    <definedName name="Juris1XtraYds">[9]Cust_Count2!$E$28</definedName>
    <definedName name="Juris2CanCount">[9]Cust_Count1!$D$60</definedName>
    <definedName name="Juris2CanTons">[9]Cust_Count1!$D$30</definedName>
    <definedName name="Juris2ComYd">'[9]Gross Yardage Worksheet'!$L$33</definedName>
    <definedName name="Juris2CustCnt">[9]Cust_Count2!$F$39</definedName>
    <definedName name="Juris2MultiYd">'[9]Gross Yardage Worksheet'!$X$33</definedName>
    <definedName name="Juris2SeasonalYds">'[9]Gross Yardage Worksheet'!$R$35</definedName>
    <definedName name="Juris2XtraYds">[9]Cust_Count2!$F$28</definedName>
    <definedName name="Juris3CanCount">[9]Cust_Count1!$E$60</definedName>
    <definedName name="Juris3CanTons">[9]Cust_Count1!$E$30</definedName>
    <definedName name="Juris3ComYd">'[9]Gross Yardage Worksheet'!$L$51</definedName>
    <definedName name="Juris3CustCnt">[9]Cust_Count2!$G$39</definedName>
    <definedName name="Juris3MultiYd">'[9]Gross Yardage Worksheet'!$X$51</definedName>
    <definedName name="Juris3SeasonalYds">'[9]Gross Yardage Worksheet'!$R$53</definedName>
    <definedName name="Juris3XtraYds">[9]Cust_Count2!$G$28</definedName>
    <definedName name="Juris4CanCount">[9]Cust_Count1!$F$60</definedName>
    <definedName name="Juris4CanTons">[9]Cust_Count1!$F$30</definedName>
    <definedName name="Juris4ComYd">'[9]Gross Yardage Worksheet'!$L$68</definedName>
    <definedName name="Juris4CustCnt">[9]Cust_Count2!$H$39</definedName>
    <definedName name="Juris4MultiYd">'[9]Gross Yardage Worksheet'!$X$68</definedName>
    <definedName name="Juris4SeasonalYds">'[9]Gross Yardage Worksheet'!$R$70</definedName>
    <definedName name="Juris4XtraYds">[9]Cust_Count2!$H$28</definedName>
    <definedName name="Juris5CanCount">[9]Cust_Count1!$G$60</definedName>
    <definedName name="Juris5CanTons">[9]Cust_Count1!$G$30</definedName>
    <definedName name="Juris5ComYD">'[9]Gross Yardage Worksheet'!$L$85</definedName>
    <definedName name="Juris5CustCnt">[9]Cust_Count2!$I$39</definedName>
    <definedName name="Juris5MultiYd">'[9]Gross Yardage Worksheet'!$X$85</definedName>
    <definedName name="Juris5SeasonalYds">'[9]Gross Yardage Worksheet'!$R$87</definedName>
    <definedName name="Juris5XtraYds">[9]Cust_Count2!$I$28</definedName>
    <definedName name="Jurisdiction_1">'[9]Title Inputs'!$C$5</definedName>
    <definedName name="Jurisdiction_2">'[9]Title Inputs'!$C$6</definedName>
    <definedName name="Jurisdiction_3">'[9]Title Inputs'!$C$7</definedName>
    <definedName name="Jurisdiction_4">'[9]Title Inputs'!$C$8</definedName>
    <definedName name="Jurisdiction_5">'[9]Title Inputs'!$C$9</definedName>
    <definedName name="lblBillAreaStatus" localSheetId="1">#REF!</definedName>
    <definedName name="lblBillAreaStatus" localSheetId="3">#REF!</definedName>
    <definedName name="lblBillAreaStatus" localSheetId="2">#REF!</definedName>
    <definedName name="lblBillAreaStatus">#REF!</definedName>
    <definedName name="lblBillCycleStatus" localSheetId="1">#REF!</definedName>
    <definedName name="lblBillCycleStatus" localSheetId="3">#REF!</definedName>
    <definedName name="lblBillCycleStatus" localSheetId="2">#REF!</definedName>
    <definedName name="lblBillCycleStatus">#REF!</definedName>
    <definedName name="lblCategoryStatus" localSheetId="1">#REF!</definedName>
    <definedName name="lblCategoryStatus" localSheetId="3">#REF!</definedName>
    <definedName name="lblCategoryStatus" localSheetId="2">#REF!</definedName>
    <definedName name="lblCategoryStatus">#REF!</definedName>
    <definedName name="lblCompanyStatus" localSheetId="1">#REF!</definedName>
    <definedName name="lblCompanyStatus" localSheetId="3">#REF!</definedName>
    <definedName name="lblCompanyStatus" localSheetId="2">#REF!</definedName>
    <definedName name="lblCompanyStatus">#REF!</definedName>
    <definedName name="lblDatabaseStatus" localSheetId="1">#REF!</definedName>
    <definedName name="lblDatabaseStatus" localSheetId="3">#REF!</definedName>
    <definedName name="lblDatabaseStatus" localSheetId="2">#REF!</definedName>
    <definedName name="lblDatabaseStatus">#REF!</definedName>
    <definedName name="lblPullStatus" localSheetId="1">#REF!</definedName>
    <definedName name="lblPullStatus" localSheetId="3">#REF!</definedName>
    <definedName name="lblPullStatus" localSheetId="2">#REF!</definedName>
    <definedName name="lblPullStatus">#REF!</definedName>
    <definedName name="lllllllllllllllllllll" localSheetId="1">#REF!</definedName>
    <definedName name="lllllllllllllllllllll" localSheetId="3">#REF!</definedName>
    <definedName name="lllllllllllllllllllll" localSheetId="2">#REF!</definedName>
    <definedName name="lllllllllllllllllllll">#REF!</definedName>
    <definedName name="LU_Line">#REF!</definedName>
    <definedName name="MainDataEnd" localSheetId="1">#REF!</definedName>
    <definedName name="MainDataEnd" localSheetId="3">#REF!</definedName>
    <definedName name="MainDataEnd" localSheetId="2">#REF!</definedName>
    <definedName name="MainDataEnd">#REF!</definedName>
    <definedName name="MainDataStart" localSheetId="1">#REF!</definedName>
    <definedName name="MainDataStart" localSheetId="3">#REF!</definedName>
    <definedName name="MainDataStart" localSheetId="2">#REF!</definedName>
    <definedName name="MainDataStart">#REF!</definedName>
    <definedName name="MapKeyStart" localSheetId="1">#REF!</definedName>
    <definedName name="MapKeyStart" localSheetId="3">#REF!</definedName>
    <definedName name="MapKeyStart" localSheetId="2">#REF!</definedName>
    <definedName name="MapKeyStart">#REF!</definedName>
    <definedName name="master_def" localSheetId="1">#REF!</definedName>
    <definedName name="master_def" localSheetId="3">#REF!</definedName>
    <definedName name="master_def" localSheetId="2">#REF!</definedName>
    <definedName name="master_def">#REF!</definedName>
    <definedName name="MATRIX" localSheetId="3">#REF!</definedName>
    <definedName name="MemoAttachment" localSheetId="3">#REF!</definedName>
    <definedName name="MetaSet">[1]Orientation!$C$22</definedName>
    <definedName name="MFStaffPriceOut" localSheetId="3">'[11]Price Out-Reg EASTSIDE-Resi'!#REF!</definedName>
    <definedName name="MILTON" localSheetId="3">#REF!</definedName>
    <definedName name="Month" localSheetId="4">#REF!</definedName>
    <definedName name="Month">#REF!</definedName>
    <definedName name="MonthList" localSheetId="3">'[14]Lookup Tables'!$A$1:$A$13</definedName>
    <definedName name="NewOnlyOrg">#N/A</definedName>
    <definedName name="nn" localSheetId="3">#REF!</definedName>
    <definedName name="NOTES" localSheetId="1">#REF!</definedName>
    <definedName name="NOTES" localSheetId="3">#REF!</definedName>
    <definedName name="NOTES" localSheetId="2">#REF!</definedName>
    <definedName name="NOTES">#REF!</definedName>
    <definedName name="NR" localSheetId="3">#REF!</definedName>
    <definedName name="OfficerSalary">#N/A</definedName>
    <definedName name="OffsetAcctBil">[18]JEexport!$L$10</definedName>
    <definedName name="OffsetAcctPmt">[18]JEexport!$L$9</definedName>
    <definedName name="Org11_13">#N/A</definedName>
    <definedName name="Org7_10">#N/A</definedName>
    <definedName name="OthCanTons">[10]Cust_Count1!$O$28</definedName>
    <definedName name="OthComYd">'[10]Gross Yardage Worksheet'!$L$82</definedName>
    <definedName name="OthCustCnt" localSheetId="4">#REF!</definedName>
    <definedName name="OthCustCnt">#REF!</definedName>
    <definedName name="OthMultiYd">'[10]Gross Yardage Worksheet'!$L$98</definedName>
    <definedName name="OthXtraYds" localSheetId="4">#REF!</definedName>
    <definedName name="OthXtraYds">#REF!</definedName>
    <definedName name="p" localSheetId="3">#REF!</definedName>
    <definedName name="p" localSheetId="2">#REF!</definedName>
    <definedName name="p">#REF!</definedName>
    <definedName name="PAGE_1" localSheetId="1">#REF!</definedName>
    <definedName name="PAGE_1" localSheetId="3">#REF!</definedName>
    <definedName name="PAGE_1" localSheetId="2">#REF!</definedName>
    <definedName name="PAGE_1">#REF!</definedName>
    <definedName name="Page10">#REF!</definedName>
    <definedName name="Page10a">#REF!</definedName>
    <definedName name="page11">#REF!</definedName>
    <definedName name="page12">#REF!</definedName>
    <definedName name="Page16" localSheetId="3">#REF!</definedName>
    <definedName name="Page17" localSheetId="3">#REF!</definedName>
    <definedName name="Page18" localSheetId="4">#REF!</definedName>
    <definedName name="Page18" localSheetId="3">#REF!</definedName>
    <definedName name="Page20">#REF!</definedName>
    <definedName name="page7">#REF!</definedName>
    <definedName name="Page7a" localSheetId="3">#REF!</definedName>
    <definedName name="pBatchID" localSheetId="1">#REF!</definedName>
    <definedName name="pBatchID" localSheetId="3">#REF!</definedName>
    <definedName name="pBatchID" localSheetId="2">#REF!</definedName>
    <definedName name="pBatchID">#REF!</definedName>
    <definedName name="pBillArea" localSheetId="1">#REF!</definedName>
    <definedName name="pBillArea" localSheetId="3">#REF!</definedName>
    <definedName name="pBillArea" localSheetId="2">#REF!</definedName>
    <definedName name="pBillArea">#REF!</definedName>
    <definedName name="pBillCycle" localSheetId="1">#REF!</definedName>
    <definedName name="pBillCycle" localSheetId="3">#REF!</definedName>
    <definedName name="pBillCycle" localSheetId="2">#REF!</definedName>
    <definedName name="pBillCycle">#REF!</definedName>
    <definedName name="pCategory" localSheetId="1">#REF!</definedName>
    <definedName name="pCategory" localSheetId="3">#REF!</definedName>
    <definedName name="pCategory" localSheetId="2">#REF!</definedName>
    <definedName name="pCategory">#REF!</definedName>
    <definedName name="pCompany" localSheetId="1">#REF!</definedName>
    <definedName name="pCompany" localSheetId="3">#REF!</definedName>
    <definedName name="pCompany" localSheetId="2">#REF!</definedName>
    <definedName name="pCompany">#REF!</definedName>
    <definedName name="pCustomerNumber" localSheetId="1">#REF!</definedName>
    <definedName name="pCustomerNumber" localSheetId="3">#REF!</definedName>
    <definedName name="pCustomerNumber" localSheetId="2">#REF!</definedName>
    <definedName name="pCustomerNumber">#REF!</definedName>
    <definedName name="pDatabase" localSheetId="1">#REF!</definedName>
    <definedName name="pDatabase" localSheetId="3">#REF!</definedName>
    <definedName name="pDatabase" localSheetId="2">#REF!</definedName>
    <definedName name="pDatabase">#REF!</definedName>
    <definedName name="pEndPostDate" localSheetId="1">#REF!</definedName>
    <definedName name="pEndPostDate" localSheetId="3">#REF!</definedName>
    <definedName name="pEndPostDate" localSheetId="2">#REF!</definedName>
    <definedName name="pEndPostDate">#REF!</definedName>
    <definedName name="Period" localSheetId="1">#REF!</definedName>
    <definedName name="Period" localSheetId="3">#REF!</definedName>
    <definedName name="Period" localSheetId="2">#REF!</definedName>
    <definedName name="Period">#REF!</definedName>
    <definedName name="pMonth" localSheetId="1">#REF!</definedName>
    <definedName name="pMonth" localSheetId="3">#REF!</definedName>
    <definedName name="pMonth" localSheetId="2">#REF!</definedName>
    <definedName name="pMonth">#REF!</definedName>
    <definedName name="pOnlyShowLastTranx" localSheetId="1">#REF!</definedName>
    <definedName name="pOnlyShowLastTranx" localSheetId="3">#REF!</definedName>
    <definedName name="pOnlyShowLastTranx" localSheetId="2">#REF!</definedName>
    <definedName name="pOnlyShowLastTranx">#REF!</definedName>
    <definedName name="Posting" localSheetId="3">#REF!</definedName>
    <definedName name="Posting">'COVID EXPENSES'!$P$15</definedName>
    <definedName name="primtbl">[1]Orientation!$C$23</definedName>
    <definedName name="_xlnm.Print_Area" localSheetId="4">'Allocators (C)'!$A$1:$H$150</definedName>
    <definedName name="_xlnm.Print_Area" localSheetId="0">'COVID EXPENSES'!$B$9:$Q$310,'COVID EXPENSES'!$B$312:$G$498</definedName>
    <definedName name="_xlnm.Print_Area" localSheetId="1">'Mason Co. Regulated - Price Out'!$C$1:$AP$154,'Mason Co. Regulated - Price Out'!$AR$1:$BG$158,'Mason Co. Regulated - Price Out'!$AR$159:$AY$175</definedName>
    <definedName name="_xlnm.Print_Area" localSheetId="3">'Rate Sheet'!$A$1:$I$314</definedName>
    <definedName name="_xlnm.Print_Area" localSheetId="2">'Shelton Regulated - Price Out'!$A$1:$AV$64</definedName>
    <definedName name="_xlnm.Print_Area">#REF!</definedName>
    <definedName name="Print_Area_MI" localSheetId="1">#REF!</definedName>
    <definedName name="Print_Area_MI" localSheetId="3">#REF!</definedName>
    <definedName name="Print_Area_MI" localSheetId="2">#REF!</definedName>
    <definedName name="Print_Area_MI">#REF!</definedName>
    <definedName name="Print_Area1" localSheetId="1">#REF!</definedName>
    <definedName name="Print_Area1" localSheetId="3">#REF!</definedName>
    <definedName name="Print_Area1" localSheetId="2">#REF!</definedName>
    <definedName name="Print_Area1">#REF!</definedName>
    <definedName name="Print_Area2" localSheetId="1">#REF!</definedName>
    <definedName name="Print_Area2" localSheetId="3">#REF!</definedName>
    <definedName name="Print_Area2" localSheetId="2">#REF!</definedName>
    <definedName name="Print_Area2">#REF!</definedName>
    <definedName name="Print_Area3" localSheetId="1">#REF!</definedName>
    <definedName name="Print_Area3" localSheetId="3">#REF!</definedName>
    <definedName name="Print_Area3" localSheetId="2">#REF!</definedName>
    <definedName name="Print_Area3">#REF!</definedName>
    <definedName name="Print_Area5" localSheetId="1">#REF!</definedName>
    <definedName name="Print_Area5" localSheetId="3">#REF!</definedName>
    <definedName name="Print_Area5" localSheetId="2">#REF!</definedName>
    <definedName name="Print_Area5">#REF!</definedName>
    <definedName name="_xlnm.Print_Titles" localSheetId="0">'COVID EXPENSES'!$B:$B,'COVID EXPENSES'!$9:$20</definedName>
    <definedName name="_xlnm.Print_Titles" localSheetId="1">'Mason Co. Regulated - Price Out'!$C:$D,'Mason Co. Regulated - Price Out'!$1:$6</definedName>
    <definedName name="_xlnm.Print_Titles" localSheetId="3">'Rate Sheet'!$1:$9</definedName>
    <definedName name="_xlnm.Print_Titles" localSheetId="2">'Shelton Regulated - Price Out'!$D:$D,'Shelton Regulated - Price Out'!$1:$5</definedName>
    <definedName name="Print1" localSheetId="1">#REF!</definedName>
    <definedName name="Print1" localSheetId="3">#REF!</definedName>
    <definedName name="Print1" localSheetId="2">#REF!</definedName>
    <definedName name="Print1">#REF!</definedName>
    <definedName name="Print2" localSheetId="1">#REF!</definedName>
    <definedName name="Print2" localSheetId="3">#REF!</definedName>
    <definedName name="Print2" localSheetId="2">#REF!</definedName>
    <definedName name="Print2">#REF!</definedName>
    <definedName name="Print5" localSheetId="1">#REF!</definedName>
    <definedName name="Print5" localSheetId="3">#REF!</definedName>
    <definedName name="Print5" localSheetId="2">#REF!</definedName>
    <definedName name="Print5">#REF!</definedName>
    <definedName name="ProRev" localSheetId="3">'[7]Pacific Regulated - Price Out'!$M$49</definedName>
    <definedName name="ProRev_com" localSheetId="3">'[7]Pacific Regulated - Price Out'!$M$213</definedName>
    <definedName name="ProRev_mfr" localSheetId="3">'[7]Pacific Regulated - Price Out'!$M$221</definedName>
    <definedName name="ProRev_ro" localSheetId="3">'[7]Pacific Regulated - Price Out'!$M$281</definedName>
    <definedName name="ProRev_rr" localSheetId="3">'[7]Pacific Regulated - Price Out'!$M$58</definedName>
    <definedName name="ProRev_yw" localSheetId="3">'[7]Pacific Regulated - Price Out'!$M$69</definedName>
    <definedName name="pServer" localSheetId="1">#REF!</definedName>
    <definedName name="pServer" localSheetId="3">#REF!</definedName>
    <definedName name="pServer" localSheetId="2">#REF!</definedName>
    <definedName name="pServer">#REF!</definedName>
    <definedName name="pServiceCode" localSheetId="1">#REF!</definedName>
    <definedName name="pServiceCode" localSheetId="3">#REF!</definedName>
    <definedName name="pServiceCode" localSheetId="2">#REF!</definedName>
    <definedName name="pServiceCode">#REF!</definedName>
    <definedName name="pShowAllUnposted" localSheetId="1">#REF!</definedName>
    <definedName name="pShowAllUnposted" localSheetId="3">#REF!</definedName>
    <definedName name="pShowAllUnposted" localSheetId="2">#REF!</definedName>
    <definedName name="pShowAllUnposted">#REF!</definedName>
    <definedName name="pShowCustomerDetail" localSheetId="1">#REF!</definedName>
    <definedName name="pShowCustomerDetail" localSheetId="3">#REF!</definedName>
    <definedName name="pShowCustomerDetail" localSheetId="2">#REF!</definedName>
    <definedName name="pShowCustomerDetail">#REF!</definedName>
    <definedName name="pSortOption" localSheetId="1">#REF!</definedName>
    <definedName name="pSortOption" localSheetId="3">#REF!</definedName>
    <definedName name="pSortOption" localSheetId="2">#REF!</definedName>
    <definedName name="pSortOption">#REF!</definedName>
    <definedName name="pStartPostDate" localSheetId="1">#REF!</definedName>
    <definedName name="pStartPostDate" localSheetId="3">#REF!</definedName>
    <definedName name="pStartPostDate" localSheetId="2">#REF!</definedName>
    <definedName name="pStartPostDate">#REF!</definedName>
    <definedName name="pTransType" localSheetId="1">#REF!</definedName>
    <definedName name="pTransType" localSheetId="3">#REF!</definedName>
    <definedName name="pTransType" localSheetId="2">#REF!</definedName>
    <definedName name="pTransType">#REF!</definedName>
    <definedName name="RCW_81.04.080">#N/A</definedName>
    <definedName name="RecyDisposal">#N/A</definedName>
    <definedName name="Reg_Cust_Billed_Percent" localSheetId="3">'[19]Consolidated IS 2009 2010'!$AK$20</definedName>
    <definedName name="Reg_Cust_Percent" localSheetId="3">'[19]Consolidated IS 2009 2010'!$AC$20</definedName>
    <definedName name="Reg_Drive_Percent" localSheetId="3">'[19]Consolidated IS 2009 2010'!$AC$40</definedName>
    <definedName name="Reg_Haul_Rev_Percent" localSheetId="3">'[19]Consolidated IS 2009 2010'!$Z$18</definedName>
    <definedName name="Reg_Lab_Percent" localSheetId="3">'[19]Consolidated IS 2009 2010'!$AC$39</definedName>
    <definedName name="Reg_Steel_Cont_Percent" localSheetId="3">'[19]Consolidated IS 2009 2010'!$AE$120</definedName>
    <definedName name="RegulatedIS" localSheetId="3">'[19]2009 IS'!$A$12:$Q$655</definedName>
    <definedName name="RelatedSalary">#N/A</definedName>
    <definedName name="report_type">[1]Orientation!$C$24</definedName>
    <definedName name="Reporting_Jurisdiction">'[9]Title Inputs'!$C$4</definedName>
    <definedName name="ReportNames">[20]ControlPanel!$S$2:$S$16</definedName>
    <definedName name="ReportVersion">[1]Settings!$D$5</definedName>
    <definedName name="ReslStaffPriceOut" localSheetId="3">'[11]Price Out-Reg EASTSIDE-Resi'!#REF!</definedName>
    <definedName name="RetainedEarnings" localSheetId="4">#REF!</definedName>
    <definedName name="RetainedEarnings" localSheetId="3">#REF!</definedName>
    <definedName name="RetainedEarnings" localSheetId="2">#REF!</definedName>
    <definedName name="RetainedEarnings">#REF!</definedName>
    <definedName name="RevCust" localSheetId="4">[21]RevenuesCust!#REF!</definedName>
    <definedName name="RevCust" localSheetId="1">[21]RevenuesCust!#REF!</definedName>
    <definedName name="RevCust" localSheetId="3">[22]RevenuesCust!#REF!</definedName>
    <definedName name="RevCust" localSheetId="2">[21]RevenuesCust!#REF!</definedName>
    <definedName name="RevCust">[21]RevenuesCust!#REF!</definedName>
    <definedName name="RevCustomer" localSheetId="3">#REF!</definedName>
    <definedName name="rngBodyText">[3]Delivery!$B$15</definedName>
    <definedName name="RngBottomRight">[3]Delivery!$B$23</definedName>
    <definedName name="rngColDelChars">[3]Delivery!$B$26</definedName>
    <definedName name="rngColumnDelete">[3]Delivery!$B$26</definedName>
    <definedName name="rngCreateLog">[1]Delivery!$B$12</definedName>
    <definedName name="rngDeleteColumns">[3]Delivery!$A$29:$A$38</definedName>
    <definedName name="rngDeleteRows">[3]Delivery!$B$29:$B$38</definedName>
    <definedName name="rngEmail">[3]Delivery!$B$9</definedName>
    <definedName name="rngFileDir">[3]Delivery!$B$6</definedName>
    <definedName name="rngFileFormat">[3]Delivery!$B$4</definedName>
    <definedName name="rngFileName">[3]Delivery!$B$5</definedName>
    <definedName name="rngFilePassword">[1]Delivery!$B$6</definedName>
    <definedName name="rngPassword">[3]Delivery!$B$21</definedName>
    <definedName name="rngPasswordProtect">[3]Delivery!$B$20</definedName>
    <definedName name="rngPrint">[3]Delivery!$B$11</definedName>
    <definedName name="rngRetainFormulas">[3]Delivery!$B$19</definedName>
    <definedName name="rngSaveFile">[3]Delivery!$B$10</definedName>
    <definedName name="rngSourceTab">[1]Delivery!$E$8</definedName>
    <definedName name="rngSubjectLine">[3]Delivery!$B$14</definedName>
    <definedName name="rngTabName">[3]Delivery!$B$18</definedName>
    <definedName name="rngTopLeft">[3]Delivery!$B$22</definedName>
    <definedName name="rowgroup">[1]Orientation!$C$17</definedName>
    <definedName name="rowsegment">[1]Orientation!$B$17</definedName>
    <definedName name="RptEmailAddress">[3]Delivery!$D$4:$D$1005</definedName>
    <definedName name="Sequential_Group">[1]Settings!$J$6</definedName>
    <definedName name="Sequential_Segment">[1]Settings!$I$6</definedName>
    <definedName name="Sequential_sort">[1]Settings!$I$10:$J$11</definedName>
    <definedName name="SIC_Table" localSheetId="4">#REF!</definedName>
    <definedName name="SIC_Table">#REF!</definedName>
    <definedName name="sortcol" localSheetId="4">#REF!</definedName>
    <definedName name="sortcol" localSheetId="1">#REF!</definedName>
    <definedName name="sortcol" localSheetId="3">#REF!</definedName>
    <definedName name="sortcol" localSheetId="2">#REF!</definedName>
    <definedName name="sortcol">#REF!</definedName>
    <definedName name="SPWS_WBID">"115966228744984"</definedName>
    <definedName name="sSRCDate" localSheetId="4">'[23]Feb''12 FAR Data'!#REF!</definedName>
    <definedName name="sSRCDate" localSheetId="3">'[24]Feb''12 FAR Data'!#REF!</definedName>
    <definedName name="sSRCDate" localSheetId="2">'[23]Feb''12 FAR Data'!#REF!</definedName>
    <definedName name="sSRCDate">'[23]Feb''12 FAR Data'!#REF!</definedName>
    <definedName name="SubSystem" localSheetId="4">#REF!</definedName>
    <definedName name="SubSystem">#REF!</definedName>
    <definedName name="SubSystems" localSheetId="3">#REF!</definedName>
    <definedName name="SubSystems">'COVID EXPENSES'!$M$15</definedName>
    <definedName name="Supplemental_filter">[1]Settings!$C$31</definedName>
    <definedName name="SWDisposal">#N/A</definedName>
    <definedName name="System" localSheetId="3">[25]BS_Close!$V$8</definedName>
    <definedName name="System">[25]BS_Close!$V$8</definedName>
    <definedName name="Systems" localSheetId="3">#REF!</definedName>
    <definedName name="Systems">'COVID EXPENSES'!$M$14</definedName>
    <definedName name="Table_SIC" localSheetId="4">#REF!</definedName>
    <definedName name="Table_SIC">#REF!</definedName>
    <definedName name="TemplateEnd" localSheetId="1">#REF!</definedName>
    <definedName name="TemplateEnd" localSheetId="3">#REF!</definedName>
    <definedName name="TemplateEnd" localSheetId="2">#REF!</definedName>
    <definedName name="TemplateEnd">#REF!</definedName>
    <definedName name="TemplateStart" localSheetId="1">#REF!</definedName>
    <definedName name="TemplateStart" localSheetId="3">#REF!</definedName>
    <definedName name="TemplateStart" localSheetId="2">#REF!</definedName>
    <definedName name="TemplateStart">#REF!</definedName>
    <definedName name="TheTable" localSheetId="4">#REF!</definedName>
    <definedName name="TheTable" localSheetId="1">#REF!</definedName>
    <definedName name="TheTable" localSheetId="3">#REF!</definedName>
    <definedName name="TheTable" localSheetId="2">#REF!</definedName>
    <definedName name="TheTable">#REF!</definedName>
    <definedName name="TheTableOLD" localSheetId="4">#REF!</definedName>
    <definedName name="TheTableOLD" localSheetId="1">#REF!</definedName>
    <definedName name="TheTableOLD" localSheetId="3">#REF!</definedName>
    <definedName name="TheTableOLD" localSheetId="2">#REF!</definedName>
    <definedName name="TheTableOLD">#REF!</definedName>
    <definedName name="timeseries">[1]Orientation!$B$6:$C$13</definedName>
    <definedName name="ToMonth" localSheetId="3">#REF!</definedName>
    <definedName name="Tons" localSheetId="3">#REF!</definedName>
    <definedName name="Total_Comm" localSheetId="3">'[8]Tariff Rate Sheet'!$L$214</definedName>
    <definedName name="Total_DB" localSheetId="3">'[8]Tariff Rate Sheet'!$L$278</definedName>
    <definedName name="Total_Resi" localSheetId="3">'[8]Tariff Rate Sheet'!$L$107</definedName>
    <definedName name="TotalYards">'[10]Gross Yardage Worksheet'!$N$101</definedName>
    <definedName name="TOTCONT">'[17]Sorted Master'!$K$9</definedName>
    <definedName name="TOTCRECCONT">'[17]Sorted Master'!$Z$9</definedName>
    <definedName name="TOTCRECCUST" localSheetId="4">'[26]Sorted Master'!$Y$12</definedName>
    <definedName name="TOTCRECCUST">'[27]Master IS (C)'!#REF!</definedName>
    <definedName name="TOTCRECDH" localSheetId="4">'[26]Sorted Master'!$Y$6</definedName>
    <definedName name="TOTCRECDH">'[27]Master IS (C)'!#REF!</definedName>
    <definedName name="TOTCRECREV" localSheetId="4">'[26]Sorted Master'!$Y$8</definedName>
    <definedName name="TOTCRECREV">'[27]Master IS (C)'!#REF!</definedName>
    <definedName name="TOTCRECTDEP" localSheetId="4">'[26]Sorted Master'!$Y$11</definedName>
    <definedName name="TOTCRECTDEP">'[27]Master IS (C)'!#REF!</definedName>
    <definedName name="TOTCRECTH">'[17]Sorted Master'!$Z$8</definedName>
    <definedName name="TOTCRECTV" localSheetId="4">'[26]Sorted Master'!$Y$13</definedName>
    <definedName name="TOTCRECTV">'[27]Master IS (C)'!#REF!</definedName>
    <definedName name="TOTCUST" localSheetId="4">'[26]Sorted Master'!$J$12</definedName>
    <definedName name="TOTCUST">'[27]Master IS (C)'!#REF!</definedName>
    <definedName name="TOTDBCONT" localSheetId="4">'[26]Sorted Master'!$AC$7</definedName>
    <definedName name="TOTDBCONT">'[27]Master IS (C)'!#REF!</definedName>
    <definedName name="TOTDBCUST" localSheetId="4">'[26]Sorted Master'!$AC$12</definedName>
    <definedName name="TOTDBCUST">'[27]Master IS (C)'!#REF!</definedName>
    <definedName name="TOTDBDH" localSheetId="4">'[26]Sorted Master'!$AC$6</definedName>
    <definedName name="TOTDBDH">'[27]Master IS (C)'!#REF!</definedName>
    <definedName name="TOTDBREV" localSheetId="4">'[26]Sorted Master'!$AC$8</definedName>
    <definedName name="TOTDBREV">'[27]Master IS (C)'!#REF!</definedName>
    <definedName name="TOTDBTDEP" localSheetId="4">'[26]Sorted Master'!$AC$11</definedName>
    <definedName name="TOTDBTDEP">'[27]Master IS (C)'!#REF!</definedName>
    <definedName name="TOTDBTH" localSheetId="4">'[26]Sorted Master'!#REF!</definedName>
    <definedName name="TOTDBTH">'[27]Master IS (C)'!#REF!</definedName>
    <definedName name="TOTDBTV" localSheetId="4">'[26]Sorted Master'!$AC$13</definedName>
    <definedName name="TOTDBTV">'[27]Master IS (C)'!#REF!</definedName>
    <definedName name="TOTDEBCONT" localSheetId="4">'[26]Sorted Master'!#REF!</definedName>
    <definedName name="TOTDEBCONT">'[27]Master IS (C)'!#REF!</definedName>
    <definedName name="TOTDEBCUST" localSheetId="4">'[26]Sorted Master'!#REF!</definedName>
    <definedName name="TOTDEBCUST">'[27]Master IS (C)'!#REF!</definedName>
    <definedName name="TOTDEBDH" localSheetId="4">'[26]Sorted Master'!#REF!</definedName>
    <definedName name="TOTDEBDH">'[27]Master IS (C)'!#REF!</definedName>
    <definedName name="TOTDEBREV" localSheetId="4">'[26]Sorted Master'!#REF!</definedName>
    <definedName name="TOTDEBREV">'[27]Master IS (C)'!#REF!</definedName>
    <definedName name="TOTDEBTH">'[17]Sorted Master'!$AD$8</definedName>
    <definedName name="TOTDH" localSheetId="4">'[26]Sorted Master'!$J$6</definedName>
    <definedName name="TOTDH">'[27]Master IS (C)'!#REF!</definedName>
    <definedName name="TOTFELCONT" localSheetId="4">'[26]Sorted Master'!$Q$7</definedName>
    <definedName name="TOTFELCONT">'[27]Master IS (C)'!#REF!</definedName>
    <definedName name="TOTFELCUST" localSheetId="4">'[26]Sorted Master'!$Q$12</definedName>
    <definedName name="TOTFELCUST">'[27]Master IS (C)'!#REF!</definedName>
    <definedName name="TOTFELDH" localSheetId="4">'[26]Sorted Master'!$Q$6</definedName>
    <definedName name="TOTFELDH">'[27]Master IS (C)'!#REF!</definedName>
    <definedName name="TOTFELREV" localSheetId="4">'[26]Sorted Master'!$Q$8</definedName>
    <definedName name="TOTFELREV">'[27]Master IS (C)'!#REF!</definedName>
    <definedName name="TOTFELTDEP" localSheetId="4">'[26]Sorted Master'!$Q$11</definedName>
    <definedName name="TOTFELTDEP">'[27]Master IS (C)'!#REF!</definedName>
    <definedName name="TOTFELTH" localSheetId="4">'[26]Sorted Master'!#REF!</definedName>
    <definedName name="TOTFELTH">'[27]Master IS (C)'!#REF!</definedName>
    <definedName name="TOTFELTV" localSheetId="4">'[26]Sorted Master'!$Q$13</definedName>
    <definedName name="TOTFELTV">'[27]Master IS (C)'!#REF!</definedName>
    <definedName name="TOTRESCONT" localSheetId="4">'[26]Sorted Master'!$M$7</definedName>
    <definedName name="TOTRESCONT">'[27]Master IS (C)'!#REF!</definedName>
    <definedName name="TOTRESCUST" localSheetId="4">'[26]Sorted Master'!$M$12</definedName>
    <definedName name="TOTRESCUST">'[27]Master IS (C)'!#REF!</definedName>
    <definedName name="TOTRESDH" localSheetId="4">'[26]Sorted Master'!$M$6</definedName>
    <definedName name="TOTRESDH">'[27]Master IS (C)'!#REF!</definedName>
    <definedName name="TOTRESRCONT" localSheetId="4">'[26]Sorted Master'!$U$7</definedName>
    <definedName name="TOTRESRCONT">'[27]Master IS (C)'!#REF!</definedName>
    <definedName name="TOTRESRCUST" localSheetId="4">'[26]Sorted Master'!$U$12</definedName>
    <definedName name="TOTRESRCUST">'[27]Master IS (C)'!#REF!</definedName>
    <definedName name="TOTRESRDH" localSheetId="4">'[26]Sorted Master'!$U$6</definedName>
    <definedName name="TOTRESRDH">'[27]Master IS (C)'!#REF!</definedName>
    <definedName name="TOTRESREV" localSheetId="4">'[26]Sorted Master'!$M$8</definedName>
    <definedName name="TOTRESREV">'[27]Master IS (C)'!#REF!</definedName>
    <definedName name="TOTRESRREV" localSheetId="4">'[26]Sorted Master'!$U$8</definedName>
    <definedName name="TOTRESRREV">'[27]Master IS (C)'!#REF!</definedName>
    <definedName name="TOTRESRTDEP" localSheetId="4">'[26]Sorted Master'!$U$11</definedName>
    <definedName name="TOTRESRTDEP">'[27]Master IS (C)'!#REF!</definedName>
    <definedName name="TOTRESRTH" localSheetId="4">'[26]Sorted Master'!#REF!</definedName>
    <definedName name="TOTRESRTH">'[27]Master IS (C)'!#REF!</definedName>
    <definedName name="TOTRESRTV" localSheetId="4">'[26]Sorted Master'!$U$13</definedName>
    <definedName name="TOTRESRTV">'[27]Master IS (C)'!#REF!</definedName>
    <definedName name="TOTRESTDEP" localSheetId="4">'[26]Sorted Master'!$M$11</definedName>
    <definedName name="TOTRESTDEP">'[27]Master IS (C)'!#REF!</definedName>
    <definedName name="TOTRESTH" localSheetId="4">'[26]Sorted Master'!#REF!</definedName>
    <definedName name="TOTRESTH">'[27]Master IS (C)'!#REF!</definedName>
    <definedName name="TOTRESTV" localSheetId="4">'[26]Sorted Master'!$M$13</definedName>
    <definedName name="TOTRESTV">'[27]Master IS (C)'!#REF!</definedName>
    <definedName name="TOTREV" localSheetId="4">'[26]Sorted Master'!$J$8</definedName>
    <definedName name="TOTREV">'[27]Master IS (C)'!#REF!</definedName>
    <definedName name="TOTTDEP" localSheetId="4">'[26]Sorted Master'!$J$11</definedName>
    <definedName name="TOTTDEP">'[27]Master IS (C)'!#REF!</definedName>
    <definedName name="TOTTH" localSheetId="4">'[26]Sorted Master'!#REF!</definedName>
    <definedName name="TOTTH">'[27]Master IS (C)'!#REF!</definedName>
    <definedName name="TOTTV" localSheetId="4">'[26]Sorted Master'!$J$13</definedName>
    <definedName name="TOTTV">'[27]Master IS (C)'!#REF!</definedName>
    <definedName name="Transactions" localSheetId="1">#REF!</definedName>
    <definedName name="Transactions" localSheetId="3">#REF!</definedName>
    <definedName name="Transactions" localSheetId="2">#REF!</definedName>
    <definedName name="Transactions">#REF!</definedName>
    <definedName name="UnformattedIS" localSheetId="4">#REF!</definedName>
    <definedName name="UnformattedIS">#REF!</definedName>
    <definedName name="UnregulatedIS" localSheetId="3">'[19]2010 IS'!$A$12:$Q$654</definedName>
    <definedName name="ValidFormats">[3]Delivery!$AA$4:$AA$10</definedName>
    <definedName name="VendorCode" localSheetId="3">#REF!</definedName>
    <definedName name="VendorCode">'COVID EXPENSES'!$P$12</definedName>
    <definedName name="Version" localSheetId="3">[14]Data!#REF!</definedName>
    <definedName name="WksInYr" localSheetId="4">#REF!</definedName>
    <definedName name="WksInYr">#REF!</definedName>
    <definedName name="wrn.PrintReview." localSheetId="4" hidden="1">{#N/A,#N/A,TRUE,"SUMM";#N/A,#N/A,TRUE,"Rev";#N/A,#N/A,TRUE,"Dir_Costs";#N/A,#N/A,TRUE,"G and A Costs";#N/A,#N/A,TRUE,"Itemize";#N/A,#N/A,TRUE,"Cust_Count1";#N/A,#N/A,TRUE,"Cust_Count2";#N/A,#N/A,TRUE,"Rev_Breakdown";#N/A,#N/A,TRUE,"Truck Hours";#N/A,#N/A,TRUE,"Labor Hours";#N/A,#N/A,TRUE,"Container Breakdown";#N/A,#N/A,TRUE,"Cart Breakdown"}</definedName>
    <definedName name="wrn.PrintReview." localSheetId="3" hidden="1">{#N/A,#N/A,TRUE,"SUMM";#N/A,#N/A,TRUE,"Rev";#N/A,#N/A,TRUE,"Dir_Costs";#N/A,#N/A,TRUE,"G and A Costs";#N/A,#N/A,TRUE,"Itemize";#N/A,#N/A,TRUE,"Cust_Count1";#N/A,#N/A,TRUE,"Cust_Count2";#N/A,#N/A,TRUE,"Rev_Breakdown";#N/A,#N/A,TRUE,"Truck Hours";#N/A,#N/A,TRUE,"Labor Hours";#N/A,#N/A,TRUE,"Container Breakdown";#N/A,#N/A,TRUE,"Cart Breakdown"}</definedName>
    <definedName name="wrn.PrintReview2" localSheetId="4" hidden="1">{#N/A,#N/A,TRUE,"SUMM";#N/A,#N/A,TRUE,"Rev";#N/A,#N/A,TRUE,"Dir_Costs";#N/A,#N/A,TRUE,"G and A Costs";#N/A,#N/A,TRUE,"Itemize";#N/A,#N/A,TRUE,"Cust_Count1";#N/A,#N/A,TRUE,"Cust_Count2";#N/A,#N/A,TRUE,"Rev_Breakdown";#N/A,#N/A,TRUE,"Truck Hours";#N/A,#N/A,TRUE,"Labor Hours";#N/A,#N/A,TRUE,"Container Breakdown";#N/A,#N/A,TRUE,"Cart Breakdown"}</definedName>
    <definedName name="wrn.PrintReview2" localSheetId="3" hidden="1">{#N/A,#N/A,TRUE,"SUMM";#N/A,#N/A,TRUE,"Rev";#N/A,#N/A,TRUE,"Dir_Costs";#N/A,#N/A,TRUE,"G and A Costs";#N/A,#N/A,TRUE,"Itemize";#N/A,#N/A,TRUE,"Cust_Count1";#N/A,#N/A,TRUE,"Cust_Count2";#N/A,#N/A,TRUE,"Rev_Breakdown";#N/A,#N/A,TRUE,"Truck Hours";#N/A,#N/A,TRUE,"Labor Hours";#N/A,#N/A,TRUE,"Container Breakdown";#N/A,#N/A,TRUE,"Cart Breakdown"}</definedName>
    <definedName name="wrn.PrintReviewPDXAM" localSheetId="4" hidden="1">{#N/A,#N/A,TRUE,"SUMM";#N/A,#N/A,TRUE,"Rev";#N/A,#N/A,TRUE,"Dir_Costs";#N/A,#N/A,TRUE,"G and A Costs";#N/A,#N/A,TRUE,"Itemize";#N/A,#N/A,TRUE,"Cust_Count1";#N/A,#N/A,TRUE,"Cust_Count2";#N/A,#N/A,TRUE,"Rev_Breakdown";#N/A,#N/A,TRUE,"Truck Hours";#N/A,#N/A,TRUE,"Labor Hours";#N/A,#N/A,TRUE,"Container Breakdown";#N/A,#N/A,TRUE,"Cart Breakdown"}</definedName>
    <definedName name="wrn.PrintReviewPDXAM" localSheetId="3" hidden="1">{#N/A,#N/A,TRUE,"SUMM";#N/A,#N/A,TRUE,"Rev";#N/A,#N/A,TRUE,"Dir_Costs";#N/A,#N/A,TRUE,"G and A Costs";#N/A,#N/A,TRUE,"Itemize";#N/A,#N/A,TRUE,"Cust_Count1";#N/A,#N/A,TRUE,"Cust_Count2";#N/A,#N/A,TRUE,"Rev_Breakdown";#N/A,#N/A,TRUE,"Truck Hours";#N/A,#N/A,TRUE,"Labor Hours";#N/A,#N/A,TRUE,"Container Breakdown";#N/A,#N/A,TRUE,"Cart Breakdown"}</definedName>
    <definedName name="wrn.PrintReviewPDXAM" hidden="1">{#N/A,#N/A,TRUE,"SUMM";#N/A,#N/A,TRUE,"Rev";#N/A,#N/A,TRUE,"Dir_Costs";#N/A,#N/A,TRUE,"G and A Costs";#N/A,#N/A,TRUE,"Itemize";#N/A,#N/A,TRUE,"Cust_Count1";#N/A,#N/A,TRUE,"Cust_Count2";#N/A,#N/A,TRUE,"Rev_Breakdown";#N/A,#N/A,TRUE,"Truck Hours";#N/A,#N/A,TRUE,"Labor Hours";#N/A,#N/A,TRUE,"Container Breakdown";#N/A,#N/A,TRUE,"Cart Breakdown"}</definedName>
    <definedName name="wrn.PrnPg1_Pg11." localSheetId="4" hidden="1">{"Page1",#N/A,TRUE,"SUMM";"Page2",#N/A,TRUE,"Rev";"Page3",#N/A,TRUE,"Dir_Costs";"Page4",#N/A,TRUE,"G and A Costs";"Page5",#N/A,TRUE,"Itemize";"Page6",#N/A,TRUE,"Cust_Count1";"Page7",#N/A,TRUE,"Cust_Count2";"Page8",#N/A,TRUE,"Rev_Breakdown";"Page9",#N/A,TRUE,"Truck Hours";"Page10",#N/A,TRUE,"Labor Hours";"Page11",#N/A,TRUE,"Container Breakdown"}</definedName>
    <definedName name="wrn.PrnPg1_Pg11." localSheetId="3" hidden="1">{"Page1",#N/A,TRUE,"SUMM";"Page2",#N/A,TRUE,"Rev";"Page3",#N/A,TRUE,"Dir_Costs";"Page4",#N/A,TRUE,"G and A Costs";"Page5",#N/A,TRUE,"Itemize";"Page6",#N/A,TRUE,"Cust_Count1";"Page7",#N/A,TRUE,"Cust_Count2";"Page8",#N/A,TRUE,"Rev_Breakdown";"Page9",#N/A,TRUE,"Truck Hours";"Page10",#N/A,TRUE,"Labor Hours";"Page11",#N/A,TRUE,"Container Breakdown"}</definedName>
    <definedName name="wrn.test." localSheetId="4" hidden="1">{"Page1",#N/A,TRUE,"SUMM";"Page2",#N/A,TRUE,"Rev";"Page3",#N/A,TRUE,"Dir_Costs"}</definedName>
    <definedName name="wrn.test." localSheetId="3" hidden="1">{"Page1",#N/A,TRUE,"SUMM";"Page2",#N/A,TRUE,"Rev";"Page3",#N/A,TRUE,"Dir_Costs"}</definedName>
    <definedName name="WTable" localSheetId="4">#REF!</definedName>
    <definedName name="WTable" localSheetId="1">#REF!</definedName>
    <definedName name="WTable" localSheetId="3">#REF!</definedName>
    <definedName name="WTable" localSheetId="2">#REF!</definedName>
    <definedName name="WTable">#REF!</definedName>
    <definedName name="WTableOld" localSheetId="4">#REF!</definedName>
    <definedName name="WTableOld" localSheetId="1">#REF!</definedName>
    <definedName name="WTableOld" localSheetId="3">#REF!</definedName>
    <definedName name="WTableOld" localSheetId="2">#REF!</definedName>
    <definedName name="WTableOld">#REF!</definedName>
    <definedName name="ww" localSheetId="3">#REF!</definedName>
    <definedName name="xperiod">[1]Orientation!$G$15</definedName>
    <definedName name="xtabin" localSheetId="4">[2]Hidden!#REF!</definedName>
    <definedName name="xtabin" localSheetId="1">[2]Hidden!#REF!</definedName>
    <definedName name="xtabin" localSheetId="3">[6]Hidden!#REF!</definedName>
    <definedName name="xtabin" localSheetId="2">[2]Hidden!#REF!</definedName>
    <definedName name="xtabin">[2]Hidden!#REF!</definedName>
    <definedName name="xx" localSheetId="1">#REF!</definedName>
    <definedName name="xx" localSheetId="3">#REF!</definedName>
    <definedName name="xx" localSheetId="2">#REF!</definedName>
    <definedName name="xx">#REF!</definedName>
    <definedName name="xxx" localSheetId="3">#REF!</definedName>
    <definedName name="xxxx" localSheetId="3">#REF!</definedName>
    <definedName name="Year">'[28]Aug Av. Fuel Price'!$E$15</definedName>
    <definedName name="Year_of_Review">'[9]Title Inputs'!$C$3</definedName>
    <definedName name="YearMonth" localSheetId="3">'[15]Vashon BS'!#REF!</definedName>
    <definedName name="YWMedWasteDisp">#N/A</definedName>
    <definedName name="yy" localSheetId="3">#REF!</definedName>
  </definedNames>
  <calcPr calcId="162913" iterate="1" concurrentManualCount="4"/>
  <pivotCaches>
    <pivotCache cacheId="0" r:id="rId3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 i="1" l="1"/>
  <c r="AI2" i="1"/>
  <c r="E111" i="3" l="1"/>
  <c r="D429" i="5" l="1"/>
  <c r="E497" i="5" l="1"/>
  <c r="D145" i="6"/>
  <c r="C145" i="6"/>
  <c r="B133" i="6"/>
  <c r="C131" i="6"/>
  <c r="B131" i="6"/>
  <c r="B130" i="6"/>
  <c r="B129" i="6"/>
  <c r="B128" i="6"/>
  <c r="B127" i="6"/>
  <c r="B126" i="6"/>
  <c r="B125" i="6"/>
  <c r="B124" i="6"/>
  <c r="B123" i="6"/>
  <c r="B122" i="6"/>
  <c r="B121" i="6"/>
  <c r="D117" i="6"/>
  <c r="E117" i="6" s="1"/>
  <c r="C133" i="6" s="1"/>
  <c r="E116" i="6"/>
  <c r="C132" i="6" s="1"/>
  <c r="D116" i="6"/>
  <c r="D141" i="6" s="1"/>
  <c r="E115" i="6"/>
  <c r="D131" i="6" s="1"/>
  <c r="E114" i="6"/>
  <c r="D130" i="6" s="1"/>
  <c r="E113" i="6"/>
  <c r="C129" i="6" s="1"/>
  <c r="E129" i="6" s="1"/>
  <c r="D113" i="6"/>
  <c r="D129" i="6" s="1"/>
  <c r="D112" i="6"/>
  <c r="D111" i="6"/>
  <c r="C111" i="6"/>
  <c r="E111" i="6" s="1"/>
  <c r="D110" i="6"/>
  <c r="C110" i="6"/>
  <c r="H109" i="6"/>
  <c r="D109" i="6"/>
  <c r="D108" i="6"/>
  <c r="C108" i="6"/>
  <c r="E107" i="6"/>
  <c r="D123" i="6" s="1"/>
  <c r="D106" i="6"/>
  <c r="C106" i="6"/>
  <c r="E106" i="6" s="1"/>
  <c r="D105" i="6"/>
  <c r="C105" i="6"/>
  <c r="C104" i="6"/>
  <c r="D67" i="6"/>
  <c r="E67" i="6" s="1"/>
  <c r="C67" i="6"/>
  <c r="D66" i="6"/>
  <c r="C66" i="6"/>
  <c r="E65" i="6"/>
  <c r="D65" i="6"/>
  <c r="D77" i="6" s="1"/>
  <c r="C65" i="6"/>
  <c r="D64" i="6"/>
  <c r="C64" i="6"/>
  <c r="E63" i="6"/>
  <c r="E62" i="6"/>
  <c r="D62" i="6"/>
  <c r="C62" i="6"/>
  <c r="D61" i="6"/>
  <c r="C61" i="6"/>
  <c r="D60" i="6"/>
  <c r="C60" i="6"/>
  <c r="D59" i="6"/>
  <c r="C59" i="6"/>
  <c r="B50" i="6"/>
  <c r="B48" i="6"/>
  <c r="B47" i="6"/>
  <c r="B46" i="6"/>
  <c r="B45" i="6"/>
  <c r="B44" i="6"/>
  <c r="B43" i="6"/>
  <c r="D35" i="6"/>
  <c r="B34" i="6"/>
  <c r="B32" i="6"/>
  <c r="B31" i="6"/>
  <c r="B30" i="6"/>
  <c r="B29" i="6"/>
  <c r="B28" i="6"/>
  <c r="B27" i="6"/>
  <c r="E19" i="6"/>
  <c r="D36" i="6" s="1"/>
  <c r="E18" i="6"/>
  <c r="C35" i="6" s="1"/>
  <c r="E35" i="6" s="1"/>
  <c r="D18" i="6"/>
  <c r="D17" i="6"/>
  <c r="C17" i="6"/>
  <c r="E17" i="6" s="1"/>
  <c r="D16" i="6"/>
  <c r="E15" i="6"/>
  <c r="C32" i="6" s="1"/>
  <c r="E32" i="6" s="1"/>
  <c r="D15" i="6"/>
  <c r="D32" i="6" s="1"/>
  <c r="D14" i="6"/>
  <c r="E13" i="6"/>
  <c r="D30" i="6" s="1"/>
  <c r="D12" i="6"/>
  <c r="C12" i="6"/>
  <c r="E11" i="6"/>
  <c r="D11" i="6"/>
  <c r="D28" i="6" s="1"/>
  <c r="C11" i="6"/>
  <c r="D10" i="6"/>
  <c r="C10" i="6"/>
  <c r="B4" i="6"/>
  <c r="B2" i="6"/>
  <c r="H106" i="6" l="1"/>
  <c r="H107" i="6"/>
  <c r="D136" i="6"/>
  <c r="D147" i="6"/>
  <c r="E145" i="6"/>
  <c r="C147" i="6" s="1"/>
  <c r="E147" i="6" s="1"/>
  <c r="E10" i="6"/>
  <c r="C27" i="6" s="1"/>
  <c r="D34" i="6"/>
  <c r="C138" i="6"/>
  <c r="C79" i="6"/>
  <c r="E131" i="6"/>
  <c r="C34" i="6"/>
  <c r="E34" i="6" s="1"/>
  <c r="E60" i="6"/>
  <c r="G62" i="6"/>
  <c r="G65" i="6"/>
  <c r="C74" i="6"/>
  <c r="D75" i="6"/>
  <c r="D79" i="6"/>
  <c r="E109" i="6"/>
  <c r="C125" i="6" s="1"/>
  <c r="E110" i="6"/>
  <c r="D126" i="6" s="1"/>
  <c r="C122" i="6"/>
  <c r="C123" i="6"/>
  <c r="E123" i="6" s="1"/>
  <c r="C127" i="6"/>
  <c r="C130" i="6"/>
  <c r="E130" i="6" s="1"/>
  <c r="D132" i="6"/>
  <c r="E132" i="6" s="1"/>
  <c r="D133" i="6"/>
  <c r="E133" i="6" s="1"/>
  <c r="D138" i="6"/>
  <c r="E138" i="6" s="1"/>
  <c r="C141" i="6"/>
  <c r="E141" i="6" s="1"/>
  <c r="C20" i="6"/>
  <c r="C44" i="6" s="1"/>
  <c r="E14" i="6"/>
  <c r="C31" i="6" s="1"/>
  <c r="E16" i="6"/>
  <c r="C33" i="6" s="1"/>
  <c r="D20" i="6"/>
  <c r="C28" i="6"/>
  <c r="E28" i="6" s="1"/>
  <c r="C30" i="6"/>
  <c r="E30" i="6" s="1"/>
  <c r="E61" i="6"/>
  <c r="D73" i="6" s="1"/>
  <c r="E64" i="6"/>
  <c r="C76" i="6" s="1"/>
  <c r="C68" i="6"/>
  <c r="C98" i="6" s="1"/>
  <c r="D74" i="6"/>
  <c r="C77" i="6"/>
  <c r="E77" i="6" s="1"/>
  <c r="C82" i="6"/>
  <c r="D92" i="6"/>
  <c r="E105" i="6"/>
  <c r="E112" i="6"/>
  <c r="C128" i="6" s="1"/>
  <c r="D122" i="6"/>
  <c r="D127" i="6"/>
  <c r="C136" i="6"/>
  <c r="E136" i="6" s="1"/>
  <c r="E12" i="6"/>
  <c r="C40" i="6" s="1"/>
  <c r="C36" i="6"/>
  <c r="E36" i="6" s="1"/>
  <c r="D68" i="6"/>
  <c r="D94" i="6" s="1"/>
  <c r="C71" i="6"/>
  <c r="D82" i="6"/>
  <c r="D87" i="6"/>
  <c r="D95" i="6"/>
  <c r="E108" i="6"/>
  <c r="C124" i="6" s="1"/>
  <c r="C118" i="6"/>
  <c r="E59" i="6"/>
  <c r="E66" i="6"/>
  <c r="D78" i="6" s="1"/>
  <c r="D71" i="6"/>
  <c r="G73" i="6"/>
  <c r="C75" i="6"/>
  <c r="E75" i="6" s="1"/>
  <c r="C84" i="6"/>
  <c r="D118" i="6"/>
  <c r="D139" i="6" l="1"/>
  <c r="C126" i="6"/>
  <c r="E126" i="6" s="1"/>
  <c r="D27" i="6"/>
  <c r="E27" i="6" s="1"/>
  <c r="D121" i="6"/>
  <c r="C121" i="6"/>
  <c r="E76" i="6"/>
  <c r="E124" i="6"/>
  <c r="D119" i="6"/>
  <c r="D83" i="6"/>
  <c r="D89" i="6"/>
  <c r="D40" i="6"/>
  <c r="E40" i="6" s="1"/>
  <c r="D76" i="6"/>
  <c r="D31" i="6"/>
  <c r="D33" i="6"/>
  <c r="E33" i="6" s="1"/>
  <c r="D137" i="6"/>
  <c r="E82" i="6"/>
  <c r="C29" i="6"/>
  <c r="E122" i="6"/>
  <c r="C99" i="6"/>
  <c r="C100" i="6" s="1"/>
  <c r="C88" i="6"/>
  <c r="G60" i="6"/>
  <c r="C142" i="6"/>
  <c r="D90" i="6"/>
  <c r="C140" i="6"/>
  <c r="E140" i="6" s="1"/>
  <c r="D125" i="6"/>
  <c r="E125" i="6" s="1"/>
  <c r="E20" i="6"/>
  <c r="D37" i="6" s="1"/>
  <c r="C139" i="6"/>
  <c r="C89" i="6"/>
  <c r="E71" i="6"/>
  <c r="E31" i="6"/>
  <c r="E87" i="6"/>
  <c r="G59" i="6"/>
  <c r="G64" i="6"/>
  <c r="E92" i="6"/>
  <c r="C52" i="6"/>
  <c r="C49" i="6"/>
  <c r="C21" i="6"/>
  <c r="C51" i="6"/>
  <c r="C48" i="6"/>
  <c r="C46" i="6"/>
  <c r="C24" i="6"/>
  <c r="C47" i="6"/>
  <c r="C137" i="6"/>
  <c r="E137" i="6" s="1"/>
  <c r="E127" i="6"/>
  <c r="E121" i="6"/>
  <c r="D93" i="6"/>
  <c r="D84" i="6"/>
  <c r="E84" i="6" s="1"/>
  <c r="E74" i="6"/>
  <c r="C45" i="6"/>
  <c r="D140" i="6"/>
  <c r="D72" i="6"/>
  <c r="C90" i="6"/>
  <c r="D85" i="6"/>
  <c r="D128" i="6"/>
  <c r="E128" i="6" s="1"/>
  <c r="E94" i="6"/>
  <c r="C78" i="6"/>
  <c r="E78" i="6" s="1"/>
  <c r="E68" i="6"/>
  <c r="F60" i="6" s="1"/>
  <c r="C80" i="6"/>
  <c r="C91" i="6"/>
  <c r="C92" i="6"/>
  <c r="D80" i="6"/>
  <c r="D91" i="6"/>
  <c r="D96" i="6" s="1"/>
  <c r="D88" i="6"/>
  <c r="C119" i="6"/>
  <c r="C85" i="6"/>
  <c r="E85" i="6" s="1"/>
  <c r="D124" i="6"/>
  <c r="E118" i="6"/>
  <c r="D135" i="6" s="1"/>
  <c r="C87" i="6"/>
  <c r="C96" i="6" s="1"/>
  <c r="G61" i="6"/>
  <c r="E89" i="6"/>
  <c r="C73" i="6"/>
  <c r="E73" i="6" s="1"/>
  <c r="D24" i="6"/>
  <c r="D21" i="6"/>
  <c r="D142" i="6"/>
  <c r="C83" i="6"/>
  <c r="E83" i="6" s="1"/>
  <c r="C43" i="6"/>
  <c r="C94" i="6"/>
  <c r="C50" i="6"/>
  <c r="E79" i="6"/>
  <c r="C72" i="6"/>
  <c r="C95" i="6"/>
  <c r="D29" i="6"/>
  <c r="C93" i="6"/>
  <c r="C37" i="6" l="1"/>
  <c r="E496" i="5" s="1"/>
  <c r="E139" i="6"/>
  <c r="E37" i="6"/>
  <c r="E80" i="6"/>
  <c r="C135" i="6"/>
  <c r="E135" i="6" s="1"/>
  <c r="F63" i="6"/>
  <c r="G68" i="6"/>
  <c r="F68" i="6"/>
  <c r="E90" i="6"/>
  <c r="F65" i="6"/>
  <c r="F67" i="6"/>
  <c r="F62" i="6"/>
  <c r="E91" i="6"/>
  <c r="E95" i="6"/>
  <c r="E93" i="6"/>
  <c r="E88" i="6"/>
  <c r="E96" i="6" s="1"/>
  <c r="E29" i="6"/>
  <c r="E72" i="6"/>
  <c r="C54" i="6"/>
  <c r="D38" i="6"/>
  <c r="F61" i="6"/>
  <c r="F66" i="6"/>
  <c r="E24" i="6"/>
  <c r="C38" i="6" s="1"/>
  <c r="E38" i="6" s="1"/>
  <c r="C41" i="6"/>
  <c r="F64" i="6"/>
  <c r="F59" i="6"/>
  <c r="E142" i="6"/>
  <c r="D496" i="5" l="1"/>
  <c r="F496" i="5" s="1"/>
  <c r="F498" i="5" s="1"/>
  <c r="BC2" i="1" s="1"/>
  <c r="D497" i="5"/>
  <c r="F497" i="5" s="1"/>
  <c r="BC3" i="1" l="1"/>
  <c r="D498" i="5"/>
  <c r="D490" i="5"/>
  <c r="D487" i="5"/>
  <c r="D484" i="5"/>
  <c r="D482" i="5"/>
  <c r="D458" i="5"/>
  <c r="D456" i="5"/>
  <c r="D447" i="5"/>
  <c r="D436" i="5"/>
  <c r="D427" i="5"/>
  <c r="D422" i="5"/>
  <c r="D417" i="5"/>
  <c r="D414" i="5"/>
  <c r="D412" i="5"/>
  <c r="D407" i="5"/>
  <c r="D404" i="5"/>
  <c r="D397" i="5"/>
  <c r="D395" i="5"/>
  <c r="D392" i="5"/>
  <c r="D383" i="5"/>
  <c r="D376" i="5"/>
  <c r="D369" i="5"/>
  <c r="D361" i="5"/>
  <c r="D354" i="5"/>
  <c r="D351" i="5"/>
  <c r="D341" i="5"/>
  <c r="D334" i="5"/>
  <c r="D329" i="5"/>
  <c r="D314" i="5"/>
  <c r="AS307" i="5"/>
  <c r="AQ307" i="5"/>
  <c r="AS306" i="5"/>
  <c r="AQ306" i="5"/>
  <c r="AS305" i="5"/>
  <c r="AQ305" i="5"/>
  <c r="AS304" i="5"/>
  <c r="AQ304" i="5"/>
  <c r="AS303" i="5"/>
  <c r="AQ303" i="5"/>
  <c r="AS302" i="5"/>
  <c r="AQ302" i="5"/>
  <c r="AS301" i="5"/>
  <c r="AQ301" i="5"/>
  <c r="AS300" i="5"/>
  <c r="AQ300" i="5"/>
  <c r="AS299" i="5"/>
  <c r="AQ299" i="5"/>
  <c r="AS298" i="5"/>
  <c r="AQ298" i="5"/>
  <c r="AS297" i="5"/>
  <c r="AQ297" i="5"/>
  <c r="AS296" i="5"/>
  <c r="AQ296" i="5"/>
  <c r="AS295" i="5"/>
  <c r="AQ295" i="5"/>
  <c r="AS294" i="5"/>
  <c r="AQ294" i="5"/>
  <c r="AS293" i="5"/>
  <c r="AQ293" i="5"/>
  <c r="AS292" i="5"/>
  <c r="AQ292" i="5"/>
  <c r="AS291" i="5"/>
  <c r="AQ291" i="5"/>
  <c r="AS290" i="5"/>
  <c r="AQ290" i="5"/>
  <c r="AS289" i="5"/>
  <c r="AQ289" i="5"/>
  <c r="AS288" i="5"/>
  <c r="AQ288" i="5"/>
  <c r="AS287" i="5"/>
  <c r="AQ287" i="5"/>
  <c r="AS286" i="5"/>
  <c r="AQ286" i="5"/>
  <c r="AS285" i="5"/>
  <c r="AQ285" i="5"/>
  <c r="AS284" i="5"/>
  <c r="AQ284" i="5"/>
  <c r="AS283" i="5"/>
  <c r="AQ283" i="5"/>
  <c r="AS282" i="5"/>
  <c r="AQ282" i="5"/>
  <c r="AS281" i="5"/>
  <c r="AQ281" i="5"/>
  <c r="AS280" i="5"/>
  <c r="AQ280" i="5"/>
  <c r="AS279" i="5"/>
  <c r="AQ279" i="5"/>
  <c r="AS278" i="5"/>
  <c r="AQ278" i="5"/>
  <c r="AS277" i="5"/>
  <c r="AQ277" i="5"/>
  <c r="AS276" i="5"/>
  <c r="AQ276" i="5"/>
  <c r="AS275" i="5"/>
  <c r="AQ275" i="5"/>
  <c r="AS274" i="5"/>
  <c r="AQ274" i="5"/>
  <c r="AS273" i="5"/>
  <c r="AQ273" i="5"/>
  <c r="AS272" i="5"/>
  <c r="AQ272" i="5"/>
  <c r="AS271" i="5"/>
  <c r="AQ271" i="5"/>
  <c r="AS270" i="5"/>
  <c r="AQ270" i="5"/>
  <c r="AS269" i="5"/>
  <c r="AQ269" i="5"/>
  <c r="AS268" i="5"/>
  <c r="AQ268" i="5"/>
  <c r="AS267" i="5"/>
  <c r="AQ267" i="5"/>
  <c r="AS266" i="5"/>
  <c r="AQ266" i="5"/>
  <c r="AS265" i="5"/>
  <c r="AQ265" i="5"/>
  <c r="AS264" i="5"/>
  <c r="AQ264" i="5"/>
  <c r="AS263" i="5"/>
  <c r="AQ263" i="5"/>
  <c r="AS262" i="5"/>
  <c r="AQ262" i="5"/>
  <c r="AS261" i="5"/>
  <c r="AQ261" i="5"/>
  <c r="AS260" i="5"/>
  <c r="AQ260" i="5"/>
  <c r="AS259" i="5"/>
  <c r="AQ259" i="5"/>
  <c r="AS258" i="5"/>
  <c r="AQ258" i="5"/>
  <c r="AS257" i="5"/>
  <c r="AQ257" i="5"/>
  <c r="AS256" i="5"/>
  <c r="AQ256" i="5"/>
  <c r="AS255" i="5"/>
  <c r="AQ255" i="5"/>
  <c r="AS254" i="5"/>
  <c r="AQ254" i="5"/>
  <c r="AS253" i="5"/>
  <c r="AQ253" i="5"/>
  <c r="AS252" i="5"/>
  <c r="AQ252" i="5"/>
  <c r="AS251" i="5"/>
  <c r="AQ251" i="5"/>
  <c r="AS250" i="5"/>
  <c r="AQ250" i="5"/>
  <c r="AS249" i="5"/>
  <c r="AQ249" i="5"/>
  <c r="AS248" i="5"/>
  <c r="AQ248" i="5"/>
  <c r="AS247" i="5"/>
  <c r="AQ247" i="5"/>
  <c r="AS246" i="5"/>
  <c r="AQ246" i="5"/>
  <c r="AS245" i="5"/>
  <c r="AQ245" i="5"/>
  <c r="AS244" i="5"/>
  <c r="AQ244" i="5"/>
  <c r="AS243" i="5"/>
  <c r="AQ243" i="5"/>
  <c r="AS242" i="5"/>
  <c r="AQ242" i="5"/>
  <c r="AS241" i="5"/>
  <c r="AQ241" i="5"/>
  <c r="AS240" i="5"/>
  <c r="AQ240" i="5"/>
  <c r="AS239" i="5"/>
  <c r="AQ239" i="5"/>
  <c r="AS238" i="5"/>
  <c r="AQ238" i="5"/>
  <c r="AS237" i="5"/>
  <c r="AQ237" i="5"/>
  <c r="AS236" i="5"/>
  <c r="AQ236" i="5"/>
  <c r="AS235" i="5"/>
  <c r="AQ235" i="5"/>
  <c r="AS234" i="5"/>
  <c r="AQ234" i="5"/>
  <c r="AS233" i="5"/>
  <c r="AQ233" i="5"/>
  <c r="AS232" i="5"/>
  <c r="AQ232" i="5"/>
  <c r="AS231" i="5"/>
  <c r="AQ231" i="5"/>
  <c r="AS230" i="5"/>
  <c r="AQ230" i="5"/>
  <c r="AS229" i="5"/>
  <c r="AQ229" i="5"/>
  <c r="AS228" i="5"/>
  <c r="AQ228" i="5"/>
  <c r="AS227" i="5"/>
  <c r="AQ227" i="5"/>
  <c r="AS226" i="5"/>
  <c r="AQ226" i="5"/>
  <c r="AS225" i="5"/>
  <c r="AQ225" i="5"/>
  <c r="AS224" i="5"/>
  <c r="AQ224" i="5"/>
  <c r="AS223" i="5"/>
  <c r="AQ223" i="5"/>
  <c r="AS222" i="5"/>
  <c r="AQ222" i="5"/>
  <c r="AS221" i="5"/>
  <c r="AQ221" i="5"/>
  <c r="AS220" i="5"/>
  <c r="AQ220" i="5"/>
  <c r="AS219" i="5"/>
  <c r="AQ219" i="5"/>
  <c r="AS218" i="5"/>
  <c r="AQ218" i="5"/>
  <c r="AS217" i="5"/>
  <c r="AQ217" i="5"/>
  <c r="AS216" i="5"/>
  <c r="AQ216" i="5"/>
  <c r="AS215" i="5"/>
  <c r="AQ215" i="5"/>
  <c r="AS214" i="5"/>
  <c r="AQ214" i="5"/>
  <c r="AS213" i="5"/>
  <c r="AQ213" i="5"/>
  <c r="AS212" i="5"/>
  <c r="AQ212" i="5"/>
  <c r="AS211" i="5"/>
  <c r="AQ211" i="5"/>
  <c r="AS210" i="5"/>
  <c r="AQ210" i="5"/>
  <c r="AS209" i="5"/>
  <c r="AQ209" i="5"/>
  <c r="AS208" i="5"/>
  <c r="AQ208" i="5"/>
  <c r="AS207" i="5"/>
  <c r="AQ207" i="5"/>
  <c r="AS206" i="5"/>
  <c r="AQ206" i="5"/>
  <c r="AS205" i="5"/>
  <c r="AQ205" i="5"/>
  <c r="AS204" i="5"/>
  <c r="AQ204" i="5"/>
  <c r="AS203" i="5"/>
  <c r="AQ203" i="5"/>
  <c r="AS202" i="5"/>
  <c r="AQ202" i="5"/>
  <c r="AS201" i="5"/>
  <c r="AQ201" i="5"/>
  <c r="AS200" i="5"/>
  <c r="AQ200" i="5"/>
  <c r="AS199" i="5"/>
  <c r="AQ199" i="5"/>
  <c r="AS198" i="5"/>
  <c r="AQ198" i="5"/>
  <c r="AS197" i="5"/>
  <c r="AQ197" i="5"/>
  <c r="AS196" i="5"/>
  <c r="AQ196" i="5"/>
  <c r="AS195" i="5"/>
  <c r="AQ195" i="5"/>
  <c r="AS194" i="5"/>
  <c r="AQ194" i="5"/>
  <c r="AS193" i="5"/>
  <c r="AQ193" i="5"/>
  <c r="AS192" i="5"/>
  <c r="AQ192" i="5"/>
  <c r="AS191" i="5"/>
  <c r="AQ191" i="5"/>
  <c r="AS190" i="5"/>
  <c r="AQ190" i="5"/>
  <c r="AS189" i="5"/>
  <c r="AQ189" i="5"/>
  <c r="AS188" i="5"/>
  <c r="AQ188" i="5"/>
  <c r="AS187" i="5"/>
  <c r="AQ187" i="5"/>
  <c r="AS186" i="5"/>
  <c r="AQ186" i="5"/>
  <c r="AS185" i="5"/>
  <c r="AQ185" i="5"/>
  <c r="AS184" i="5"/>
  <c r="AQ184" i="5"/>
  <c r="AS183" i="5"/>
  <c r="AQ183" i="5"/>
  <c r="AS182" i="5"/>
  <c r="AQ182" i="5"/>
  <c r="AS181" i="5"/>
  <c r="AQ181" i="5"/>
  <c r="AS180" i="5"/>
  <c r="AQ180" i="5"/>
  <c r="AS179" i="5"/>
  <c r="AQ179" i="5"/>
  <c r="AS178" i="5"/>
  <c r="AQ178" i="5"/>
  <c r="AS177" i="5"/>
  <c r="AQ177" i="5"/>
  <c r="AS176" i="5"/>
  <c r="AQ176" i="5"/>
  <c r="AS175" i="5"/>
  <c r="AQ175" i="5"/>
  <c r="AS174" i="5"/>
  <c r="AQ174" i="5"/>
  <c r="AS173" i="5"/>
  <c r="AQ173" i="5"/>
  <c r="AS172" i="5"/>
  <c r="AQ172" i="5"/>
  <c r="AS171" i="5"/>
  <c r="AQ171" i="5"/>
  <c r="AS170" i="5"/>
  <c r="AQ170" i="5"/>
  <c r="AS169" i="5"/>
  <c r="AQ169" i="5"/>
  <c r="AS168" i="5"/>
  <c r="AQ168" i="5"/>
  <c r="AS167" i="5"/>
  <c r="AQ167" i="5"/>
  <c r="AS166" i="5"/>
  <c r="AQ166" i="5"/>
  <c r="AS165" i="5"/>
  <c r="AQ165" i="5"/>
  <c r="AS164" i="5"/>
  <c r="AQ164" i="5"/>
  <c r="AS163" i="5"/>
  <c r="AQ163" i="5"/>
  <c r="AS162" i="5"/>
  <c r="AQ162" i="5"/>
  <c r="AS161" i="5"/>
  <c r="AQ161" i="5"/>
  <c r="AS160" i="5"/>
  <c r="AQ160" i="5"/>
  <c r="AS159" i="5"/>
  <c r="AQ159" i="5"/>
  <c r="AS158" i="5"/>
  <c r="AQ158" i="5"/>
  <c r="AS157" i="5"/>
  <c r="AQ157" i="5"/>
  <c r="AS156" i="5"/>
  <c r="AQ156" i="5"/>
  <c r="AS155" i="5"/>
  <c r="AQ155" i="5"/>
  <c r="AS154" i="5"/>
  <c r="AQ154" i="5"/>
  <c r="AS153" i="5"/>
  <c r="AQ153" i="5"/>
  <c r="AS152" i="5"/>
  <c r="AQ152" i="5"/>
  <c r="AS151" i="5"/>
  <c r="AQ151" i="5"/>
  <c r="AS150" i="5"/>
  <c r="AQ150" i="5"/>
  <c r="AS149" i="5"/>
  <c r="AQ149" i="5"/>
  <c r="AS148" i="5"/>
  <c r="AQ148" i="5"/>
  <c r="AS147" i="5"/>
  <c r="AQ147" i="5"/>
  <c r="AS146" i="5"/>
  <c r="AQ146" i="5"/>
  <c r="AS145" i="5"/>
  <c r="AQ145" i="5"/>
  <c r="AS144" i="5"/>
  <c r="AQ144" i="5"/>
  <c r="AS143" i="5"/>
  <c r="AQ143" i="5"/>
  <c r="AS142" i="5"/>
  <c r="AQ142" i="5"/>
  <c r="AS141" i="5"/>
  <c r="AQ141" i="5"/>
  <c r="AS140" i="5"/>
  <c r="AQ140" i="5"/>
  <c r="AS139" i="5"/>
  <c r="AQ139" i="5"/>
  <c r="AS138" i="5"/>
  <c r="AQ138" i="5"/>
  <c r="AS137" i="5"/>
  <c r="AQ137" i="5"/>
  <c r="AS136" i="5"/>
  <c r="AQ136" i="5"/>
  <c r="AS135" i="5"/>
  <c r="AQ135" i="5"/>
  <c r="AS134" i="5"/>
  <c r="AQ134" i="5"/>
  <c r="AS133" i="5"/>
  <c r="AQ133" i="5"/>
  <c r="AS132" i="5"/>
  <c r="AQ132" i="5"/>
  <c r="AS131" i="5"/>
  <c r="AQ131" i="5"/>
  <c r="AS130" i="5"/>
  <c r="AQ130" i="5"/>
  <c r="AS129" i="5"/>
  <c r="AQ129" i="5"/>
  <c r="AS128" i="5"/>
  <c r="AQ128" i="5"/>
  <c r="AS127" i="5"/>
  <c r="AQ127" i="5"/>
  <c r="AS126" i="5"/>
  <c r="AQ126" i="5"/>
  <c r="AS125" i="5"/>
  <c r="AQ125" i="5"/>
  <c r="AS124" i="5"/>
  <c r="AQ124" i="5"/>
  <c r="AS123" i="5"/>
  <c r="AQ123" i="5"/>
  <c r="AS122" i="5"/>
  <c r="AQ122" i="5"/>
  <c r="AS121" i="5"/>
  <c r="AQ121" i="5"/>
  <c r="AS120" i="5"/>
  <c r="AQ120" i="5"/>
  <c r="AS119" i="5"/>
  <c r="AQ119" i="5"/>
  <c r="AS118" i="5"/>
  <c r="AQ118" i="5"/>
  <c r="AS117" i="5"/>
  <c r="AQ117" i="5"/>
  <c r="AS116" i="5"/>
  <c r="AQ116" i="5"/>
  <c r="AS115" i="5"/>
  <c r="AQ115" i="5"/>
  <c r="AS114" i="5"/>
  <c r="AQ114" i="5"/>
  <c r="AS113" i="5"/>
  <c r="AQ113" i="5"/>
  <c r="AS112" i="5"/>
  <c r="AQ112" i="5"/>
  <c r="AS111" i="5"/>
  <c r="AQ111" i="5"/>
  <c r="AS110" i="5"/>
  <c r="AQ110" i="5"/>
  <c r="AS109" i="5"/>
  <c r="AQ109" i="5"/>
  <c r="AS108" i="5"/>
  <c r="AQ108" i="5"/>
  <c r="AS107" i="5"/>
  <c r="AQ107" i="5"/>
  <c r="AS106" i="5"/>
  <c r="AQ106" i="5"/>
  <c r="AS105" i="5"/>
  <c r="AQ105" i="5"/>
  <c r="AS104" i="5"/>
  <c r="AQ104" i="5"/>
  <c r="AS103" i="5"/>
  <c r="AQ103" i="5"/>
  <c r="AS102" i="5"/>
  <c r="AQ102" i="5"/>
  <c r="AS101" i="5"/>
  <c r="AQ101" i="5"/>
  <c r="AS100" i="5"/>
  <c r="AQ100" i="5"/>
  <c r="AS99" i="5"/>
  <c r="AQ99" i="5"/>
  <c r="AS98" i="5"/>
  <c r="AQ98" i="5"/>
  <c r="AS97" i="5"/>
  <c r="AQ97" i="5"/>
  <c r="AS96" i="5"/>
  <c r="AQ96" i="5"/>
  <c r="AS95" i="5"/>
  <c r="AQ95" i="5"/>
  <c r="AS94" i="5"/>
  <c r="AQ94" i="5"/>
  <c r="AS93" i="5"/>
  <c r="AQ93" i="5"/>
  <c r="AS92" i="5"/>
  <c r="AQ92" i="5"/>
  <c r="AS91" i="5"/>
  <c r="AQ91" i="5"/>
  <c r="AS90" i="5"/>
  <c r="AQ90" i="5"/>
  <c r="AS89" i="5"/>
  <c r="AQ89" i="5"/>
  <c r="AS88" i="5"/>
  <c r="AQ88" i="5"/>
  <c r="AS87" i="5"/>
  <c r="AQ87" i="5"/>
  <c r="AS86" i="5"/>
  <c r="AQ86" i="5"/>
  <c r="AS85" i="5"/>
  <c r="AQ85" i="5"/>
  <c r="AS84" i="5"/>
  <c r="AQ84" i="5"/>
  <c r="AS83" i="5"/>
  <c r="AQ83" i="5"/>
  <c r="AS82" i="5"/>
  <c r="AQ82" i="5"/>
  <c r="AS81" i="5"/>
  <c r="AQ81" i="5"/>
  <c r="AS80" i="5"/>
  <c r="AQ80" i="5"/>
  <c r="AS79" i="5"/>
  <c r="AQ79" i="5"/>
  <c r="AS78" i="5"/>
  <c r="AQ78" i="5"/>
  <c r="AS77" i="5"/>
  <c r="AQ77" i="5"/>
  <c r="AS76" i="5"/>
  <c r="AQ76" i="5"/>
  <c r="AS75" i="5"/>
  <c r="AQ75" i="5"/>
  <c r="AS74" i="5"/>
  <c r="AQ74" i="5"/>
  <c r="AS73" i="5"/>
  <c r="AQ73" i="5"/>
  <c r="AS72" i="5"/>
  <c r="AQ72" i="5"/>
  <c r="AS71" i="5"/>
  <c r="AQ71" i="5"/>
  <c r="AS70" i="5"/>
  <c r="AQ70" i="5"/>
  <c r="AS69" i="5"/>
  <c r="AQ69" i="5"/>
  <c r="AS68" i="5"/>
  <c r="AQ68" i="5"/>
  <c r="AS67" i="5"/>
  <c r="AQ67" i="5"/>
  <c r="AS66" i="5"/>
  <c r="AQ66" i="5"/>
  <c r="AS65" i="5"/>
  <c r="AQ65" i="5"/>
  <c r="AS64" i="5"/>
  <c r="AQ64" i="5"/>
  <c r="AS63" i="5"/>
  <c r="AQ63" i="5"/>
  <c r="AS62" i="5"/>
  <c r="AQ62" i="5"/>
  <c r="AS61" i="5"/>
  <c r="AQ61" i="5"/>
  <c r="AS60" i="5"/>
  <c r="AQ60" i="5"/>
  <c r="AS59" i="5"/>
  <c r="AQ59" i="5"/>
  <c r="AS58" i="5"/>
  <c r="AQ58" i="5"/>
  <c r="AS57" i="5"/>
  <c r="AQ57" i="5"/>
  <c r="AS56" i="5"/>
  <c r="AQ56" i="5"/>
  <c r="AS55" i="5"/>
  <c r="AQ55" i="5"/>
  <c r="AS54" i="5"/>
  <c r="AQ54" i="5"/>
  <c r="AS53" i="5"/>
  <c r="AQ53" i="5"/>
  <c r="AS52" i="5"/>
  <c r="AQ52" i="5"/>
  <c r="AS51" i="5"/>
  <c r="AQ51" i="5"/>
  <c r="AS50" i="5"/>
  <c r="AQ50" i="5"/>
  <c r="AS49" i="5"/>
  <c r="AQ49" i="5"/>
  <c r="AS48" i="5"/>
  <c r="AQ48" i="5"/>
  <c r="AS47" i="5"/>
  <c r="AQ47" i="5"/>
  <c r="AS46" i="5"/>
  <c r="AQ46" i="5"/>
  <c r="AS45" i="5"/>
  <c r="AQ45" i="5"/>
  <c r="AS44" i="5"/>
  <c r="AQ44" i="5"/>
  <c r="AS43" i="5"/>
  <c r="AQ43" i="5"/>
  <c r="AS42" i="5"/>
  <c r="AQ42" i="5"/>
  <c r="AS41" i="5"/>
  <c r="AQ41" i="5"/>
  <c r="AS40" i="5"/>
  <c r="AQ40" i="5"/>
  <c r="AS39" i="5"/>
  <c r="AQ39" i="5"/>
  <c r="AS38" i="5"/>
  <c r="AQ38" i="5"/>
  <c r="AS37" i="5"/>
  <c r="AQ37" i="5"/>
  <c r="AS36" i="5"/>
  <c r="AQ36" i="5"/>
  <c r="AS35" i="5"/>
  <c r="AQ35" i="5"/>
  <c r="AS34" i="5"/>
  <c r="AQ34" i="5"/>
  <c r="AS33" i="5"/>
  <c r="AQ33" i="5"/>
  <c r="AS32" i="5"/>
  <c r="AQ32" i="5"/>
  <c r="AS31" i="5"/>
  <c r="AQ31" i="5"/>
  <c r="AS30" i="5"/>
  <c r="AQ30" i="5"/>
  <c r="AS29" i="5"/>
  <c r="AQ29" i="5"/>
  <c r="AS28" i="5"/>
  <c r="AQ28" i="5"/>
  <c r="AS27" i="5"/>
  <c r="AQ27" i="5"/>
  <c r="AS26" i="5"/>
  <c r="AQ26" i="5"/>
  <c r="AS25" i="5"/>
  <c r="AQ25" i="5"/>
  <c r="AS24" i="5"/>
  <c r="AQ24" i="5"/>
  <c r="AS23" i="5"/>
  <c r="AQ23" i="5"/>
  <c r="AS22" i="5"/>
  <c r="AQ22" i="5"/>
  <c r="AS21" i="5"/>
  <c r="AQ21" i="5"/>
  <c r="AS20" i="5"/>
  <c r="AQ20" i="5"/>
  <c r="G17" i="5"/>
  <c r="E17" i="5"/>
  <c r="D17" i="5"/>
  <c r="E16" i="5"/>
  <c r="D16" i="5"/>
  <c r="B5" i="5"/>
  <c r="U4" i="5"/>
  <c r="Q4" i="5"/>
  <c r="Y4" i="5"/>
  <c r="Q5" i="5"/>
  <c r="G178" i="3" l="1"/>
  <c r="G111" i="3"/>
  <c r="T61" i="2"/>
  <c r="S61" i="2"/>
  <c r="R61" i="2"/>
  <c r="Q61" i="2"/>
  <c r="P61" i="2"/>
  <c r="O61" i="2"/>
  <c r="N61" i="2"/>
  <c r="M61" i="2"/>
  <c r="L61" i="2"/>
  <c r="K61" i="2"/>
  <c r="I61" i="2"/>
  <c r="J60" i="2"/>
  <c r="J61" i="2" s="1"/>
  <c r="U59" i="2"/>
  <c r="A59" i="2"/>
  <c r="U58" i="2"/>
  <c r="U61" i="2" s="1"/>
  <c r="A58" i="2"/>
  <c r="AT54" i="2"/>
  <c r="T54" i="2"/>
  <c r="S54" i="2"/>
  <c r="R54" i="2"/>
  <c r="Q54" i="2"/>
  <c r="P54" i="2"/>
  <c r="O54" i="2"/>
  <c r="N54" i="2"/>
  <c r="M54" i="2"/>
  <c r="L54" i="2"/>
  <c r="K54" i="2"/>
  <c r="J54" i="2"/>
  <c r="I54" i="2"/>
  <c r="AH53" i="2"/>
  <c r="AG53" i="2"/>
  <c r="AF53" i="2"/>
  <c r="U53" i="2"/>
  <c r="D53" i="2"/>
  <c r="A53" i="2"/>
  <c r="F53" i="2" s="1"/>
  <c r="AH52" i="2"/>
  <c r="AH54" i="2" s="1"/>
  <c r="AG52" i="2"/>
  <c r="AG54" i="2" s="1"/>
  <c r="AF52" i="2"/>
  <c r="AF54" i="2" s="1"/>
  <c r="U52" i="2"/>
  <c r="U54" i="2" s="1"/>
  <c r="V54" i="2" s="1"/>
  <c r="E52" i="2"/>
  <c r="W52" i="2" s="1"/>
  <c r="D52" i="2"/>
  <c r="A52" i="2"/>
  <c r="F52" i="2" s="1"/>
  <c r="AH51" i="2"/>
  <c r="AG51" i="2"/>
  <c r="AF51" i="2"/>
  <c r="AE51" i="2"/>
  <c r="AD51" i="2"/>
  <c r="AC51" i="2"/>
  <c r="AB51" i="2"/>
  <c r="AA51" i="2"/>
  <c r="Z51" i="2"/>
  <c r="Y51" i="2"/>
  <c r="X51" i="2"/>
  <c r="W51" i="2"/>
  <c r="T49" i="2"/>
  <c r="S49" i="2"/>
  <c r="R49" i="2"/>
  <c r="Q49" i="2"/>
  <c r="P49" i="2"/>
  <c r="O49" i="2"/>
  <c r="N49" i="2"/>
  <c r="M49" i="2"/>
  <c r="L49" i="2"/>
  <c r="K49" i="2"/>
  <c r="J49" i="2"/>
  <c r="I49" i="2"/>
  <c r="AH48" i="2"/>
  <c r="AG48" i="2"/>
  <c r="AF48" i="2"/>
  <c r="AE48" i="2"/>
  <c r="AD48" i="2"/>
  <c r="AC48" i="2"/>
  <c r="AB48" i="2"/>
  <c r="AA48" i="2"/>
  <c r="Z48" i="2"/>
  <c r="W48" i="2"/>
  <c r="AI48" i="2" s="1"/>
  <c r="K48" i="2"/>
  <c r="Y48" i="2" s="1"/>
  <c r="J48" i="2"/>
  <c r="X48" i="2" s="1"/>
  <c r="AH47" i="2"/>
  <c r="AG47" i="2"/>
  <c r="AF47" i="2"/>
  <c r="AE47" i="2"/>
  <c r="AD47" i="2"/>
  <c r="AC47" i="2"/>
  <c r="AB47" i="2"/>
  <c r="AA47" i="2"/>
  <c r="Z47" i="2"/>
  <c r="Y47" i="2"/>
  <c r="X47" i="2"/>
  <c r="W47" i="2"/>
  <c r="U47" i="2"/>
  <c r="D47" i="2"/>
  <c r="A47" i="2"/>
  <c r="AH46" i="2"/>
  <c r="AP46" i="2" s="1"/>
  <c r="AG46" i="2"/>
  <c r="AF46" i="2"/>
  <c r="U46" i="2"/>
  <c r="D46" i="2"/>
  <c r="A46" i="2"/>
  <c r="F46" i="2" s="1"/>
  <c r="AD46" i="2" s="1"/>
  <c r="AH45" i="2"/>
  <c r="AG45" i="2"/>
  <c r="AF45" i="2"/>
  <c r="Y45" i="2"/>
  <c r="U45" i="2"/>
  <c r="F45" i="2"/>
  <c r="X45" i="2" s="1"/>
  <c r="E45" i="2"/>
  <c r="W45" i="2" s="1"/>
  <c r="D45" i="2"/>
  <c r="A45" i="2"/>
  <c r="AH44" i="2"/>
  <c r="AG44" i="2"/>
  <c r="AF44" i="2"/>
  <c r="U44" i="2"/>
  <c r="F44" i="2"/>
  <c r="Z44" i="2" s="1"/>
  <c r="D44" i="2"/>
  <c r="A44" i="2"/>
  <c r="E44" i="2" s="1"/>
  <c r="W44" i="2" s="1"/>
  <c r="AH43" i="2"/>
  <c r="AG43" i="2"/>
  <c r="AF43" i="2"/>
  <c r="U43" i="2"/>
  <c r="F43" i="2"/>
  <c r="AC43" i="2" s="1"/>
  <c r="D43" i="2"/>
  <c r="A43" i="2"/>
  <c r="E43" i="2" s="1"/>
  <c r="W43" i="2" s="1"/>
  <c r="AH42" i="2"/>
  <c r="AG42" i="2"/>
  <c r="AF42" i="2"/>
  <c r="U42" i="2"/>
  <c r="F42" i="2"/>
  <c r="AD42" i="2" s="1"/>
  <c r="D42" i="2"/>
  <c r="A42" i="2"/>
  <c r="E42" i="2" s="1"/>
  <c r="W42" i="2" s="1"/>
  <c r="AH41" i="2"/>
  <c r="AG41" i="2"/>
  <c r="AF41" i="2"/>
  <c r="W41" i="2"/>
  <c r="U41" i="2"/>
  <c r="F41" i="2"/>
  <c r="AC41" i="2" s="1"/>
  <c r="E41" i="2"/>
  <c r="D41" i="2"/>
  <c r="A41" i="2"/>
  <c r="AH40" i="2"/>
  <c r="AG40" i="2"/>
  <c r="AF40" i="2"/>
  <c r="U40" i="2"/>
  <c r="F40" i="2"/>
  <c r="AD40" i="2" s="1"/>
  <c r="D40" i="2"/>
  <c r="A40" i="2"/>
  <c r="E40" i="2" s="1"/>
  <c r="W40" i="2" s="1"/>
  <c r="AH39" i="2"/>
  <c r="AG39" i="2"/>
  <c r="AF39" i="2"/>
  <c r="U39" i="2"/>
  <c r="F39" i="2"/>
  <c r="AC39" i="2" s="1"/>
  <c r="E39" i="2"/>
  <c r="W39" i="2" s="1"/>
  <c r="D39" i="2"/>
  <c r="A39" i="2"/>
  <c r="AH38" i="2"/>
  <c r="AG38" i="2"/>
  <c r="AF38" i="2"/>
  <c r="U38" i="2"/>
  <c r="F38" i="2"/>
  <c r="AD38" i="2" s="1"/>
  <c r="D38" i="2"/>
  <c r="A38" i="2"/>
  <c r="E38" i="2" s="1"/>
  <c r="W38" i="2" s="1"/>
  <c r="AH37" i="2"/>
  <c r="AG37" i="2"/>
  <c r="AF37" i="2"/>
  <c r="U37" i="2"/>
  <c r="F37" i="2"/>
  <c r="AC37" i="2" s="1"/>
  <c r="E37" i="2"/>
  <c r="W37" i="2" s="1"/>
  <c r="D37" i="2"/>
  <c r="A37" i="2"/>
  <c r="AH36" i="2"/>
  <c r="AG36" i="2"/>
  <c r="AF36" i="2"/>
  <c r="U36" i="2"/>
  <c r="D36" i="2"/>
  <c r="A36" i="2"/>
  <c r="E36" i="2" s="1"/>
  <c r="W36" i="2" s="1"/>
  <c r="AH35" i="2"/>
  <c r="AG35" i="2"/>
  <c r="AF35" i="2"/>
  <c r="U35" i="2"/>
  <c r="F35" i="2"/>
  <c r="AC35" i="2" s="1"/>
  <c r="E35" i="2"/>
  <c r="W35" i="2" s="1"/>
  <c r="D35" i="2"/>
  <c r="A35" i="2"/>
  <c r="AH34" i="2"/>
  <c r="AP34" i="2" s="1"/>
  <c r="AG34" i="2"/>
  <c r="AF34" i="2"/>
  <c r="U34" i="2"/>
  <c r="E34" i="2"/>
  <c r="W34" i="2" s="1"/>
  <c r="D34" i="2"/>
  <c r="A34" i="2"/>
  <c r="F34" i="2" s="1"/>
  <c r="AE34" i="2" s="1"/>
  <c r="AH33" i="2"/>
  <c r="AP33" i="2" s="1"/>
  <c r="AG33" i="2"/>
  <c r="AF33" i="2"/>
  <c r="U33" i="2"/>
  <c r="F33" i="2"/>
  <c r="AD33" i="2" s="1"/>
  <c r="D33" i="2"/>
  <c r="A33" i="2"/>
  <c r="E33" i="2" s="1"/>
  <c r="W33" i="2" s="1"/>
  <c r="AH32" i="2"/>
  <c r="AP32" i="2" s="1"/>
  <c r="AG32" i="2"/>
  <c r="AF32" i="2"/>
  <c r="U32" i="2"/>
  <c r="E32" i="2"/>
  <c r="W32" i="2" s="1"/>
  <c r="D32" i="2"/>
  <c r="A32" i="2"/>
  <c r="F32" i="2" s="1"/>
  <c r="AH31" i="2"/>
  <c r="AP31" i="2" s="1"/>
  <c r="AG31" i="2"/>
  <c r="AF31" i="2"/>
  <c r="U31" i="2"/>
  <c r="E31" i="2"/>
  <c r="W31" i="2" s="1"/>
  <c r="D31" i="2"/>
  <c r="A31" i="2"/>
  <c r="F31" i="2" s="1"/>
  <c r="AA31" i="2" s="1"/>
  <c r="AH30" i="2"/>
  <c r="AG30" i="2"/>
  <c r="AG49" i="2" s="1"/>
  <c r="AF30" i="2"/>
  <c r="U30" i="2"/>
  <c r="F30" i="2"/>
  <c r="D30" i="2"/>
  <c r="A30" i="2"/>
  <c r="E30" i="2" s="1"/>
  <c r="W30" i="2" s="1"/>
  <c r="AH29" i="2"/>
  <c r="AG29" i="2"/>
  <c r="AF29" i="2"/>
  <c r="U29" i="2"/>
  <c r="E29" i="2"/>
  <c r="W29" i="2" s="1"/>
  <c r="D29" i="2"/>
  <c r="A29" i="2"/>
  <c r="F29" i="2" s="1"/>
  <c r="AB29" i="2" s="1"/>
  <c r="AH28" i="2"/>
  <c r="AG28" i="2"/>
  <c r="AF28" i="2"/>
  <c r="AE28" i="2"/>
  <c r="AD28" i="2"/>
  <c r="AC28" i="2"/>
  <c r="AB28" i="2"/>
  <c r="AA28" i="2"/>
  <c r="Z28" i="2"/>
  <c r="Y28" i="2"/>
  <c r="X28" i="2"/>
  <c r="W28" i="2"/>
  <c r="AI28" i="2" s="1"/>
  <c r="AH27" i="2"/>
  <c r="AG27" i="2"/>
  <c r="AF27" i="2"/>
  <c r="AE27" i="2"/>
  <c r="AD27" i="2"/>
  <c r="AC27" i="2"/>
  <c r="AB27" i="2"/>
  <c r="AA27" i="2"/>
  <c r="Z27" i="2"/>
  <c r="Y27" i="2"/>
  <c r="X27" i="2"/>
  <c r="W27" i="2"/>
  <c r="AH26" i="2"/>
  <c r="AG26" i="2"/>
  <c r="AF26" i="2"/>
  <c r="AE26" i="2"/>
  <c r="AD26" i="2"/>
  <c r="AC26" i="2"/>
  <c r="AB26" i="2"/>
  <c r="AA26" i="2"/>
  <c r="Z26" i="2"/>
  <c r="Y26" i="2"/>
  <c r="X26" i="2"/>
  <c r="W26" i="2"/>
  <c r="AH25" i="2"/>
  <c r="AG25" i="2"/>
  <c r="AF25" i="2"/>
  <c r="AE25" i="2"/>
  <c r="AD25" i="2"/>
  <c r="AC25" i="2"/>
  <c r="AB25" i="2"/>
  <c r="AA25" i="2"/>
  <c r="Z25" i="2"/>
  <c r="Y25" i="2"/>
  <c r="X25" i="2"/>
  <c r="W25" i="2"/>
  <c r="AH24" i="2"/>
  <c r="AG24" i="2"/>
  <c r="AF24" i="2"/>
  <c r="AE24" i="2"/>
  <c r="AD24" i="2"/>
  <c r="AC24" i="2"/>
  <c r="AB24" i="2"/>
  <c r="AA24" i="2"/>
  <c r="Z24" i="2"/>
  <c r="Y24" i="2"/>
  <c r="X24" i="2"/>
  <c r="W24" i="2"/>
  <c r="Z23" i="2"/>
  <c r="W23" i="2"/>
  <c r="T23" i="2"/>
  <c r="S23" i="2"/>
  <c r="R23" i="2"/>
  <c r="Q23" i="2"/>
  <c r="P23" i="2"/>
  <c r="O23" i="2"/>
  <c r="N23" i="2"/>
  <c r="M23" i="2"/>
  <c r="L23" i="2"/>
  <c r="K23" i="2"/>
  <c r="Y23" i="2" s="1"/>
  <c r="J23" i="2"/>
  <c r="X23" i="2" s="1"/>
  <c r="I23" i="2"/>
  <c r="AH21" i="2"/>
  <c r="AG21" i="2"/>
  <c r="AF21" i="2"/>
  <c r="U21" i="2"/>
  <c r="F21" i="2"/>
  <c r="D21" i="2"/>
  <c r="A21" i="2"/>
  <c r="E21" i="2" s="1"/>
  <c r="W21" i="2" s="1"/>
  <c r="AH20" i="2"/>
  <c r="AG20" i="2"/>
  <c r="AF20" i="2"/>
  <c r="U20" i="2"/>
  <c r="E20" i="2"/>
  <c r="W20" i="2" s="1"/>
  <c r="D20" i="2"/>
  <c r="A20" i="2"/>
  <c r="F20" i="2" s="1"/>
  <c r="AH19" i="2"/>
  <c r="AG19" i="2"/>
  <c r="AF19" i="2"/>
  <c r="U19" i="2"/>
  <c r="E19" i="2"/>
  <c r="W19" i="2" s="1"/>
  <c r="D19" i="2"/>
  <c r="A19" i="2"/>
  <c r="F19" i="2" s="1"/>
  <c r="AH18" i="2"/>
  <c r="AG18" i="2"/>
  <c r="AF18" i="2"/>
  <c r="AE18" i="2"/>
  <c r="AD18" i="2"/>
  <c r="AC18" i="2"/>
  <c r="AB18" i="2"/>
  <c r="AA18" i="2"/>
  <c r="Z18" i="2"/>
  <c r="Y18" i="2"/>
  <c r="X18" i="2"/>
  <c r="W18" i="2"/>
  <c r="U18" i="2"/>
  <c r="D18" i="2"/>
  <c r="A18" i="2"/>
  <c r="AH17" i="2"/>
  <c r="AG17" i="2"/>
  <c r="AF17" i="2"/>
  <c r="U17" i="2"/>
  <c r="D17" i="2"/>
  <c r="A17" i="2"/>
  <c r="F17" i="2" s="1"/>
  <c r="AH16" i="2"/>
  <c r="AG16" i="2"/>
  <c r="AF16" i="2"/>
  <c r="U16" i="2"/>
  <c r="E16" i="2"/>
  <c r="W16" i="2" s="1"/>
  <c r="D16" i="2"/>
  <c r="A16" i="2"/>
  <c r="F16" i="2" s="1"/>
  <c r="AD16" i="2" s="1"/>
  <c r="AH15" i="2"/>
  <c r="AG15" i="2"/>
  <c r="AF15" i="2"/>
  <c r="U15" i="2"/>
  <c r="D15" i="2"/>
  <c r="A15" i="2"/>
  <c r="F15" i="2" s="1"/>
  <c r="AP14" i="2"/>
  <c r="AH14" i="2"/>
  <c r="AG14" i="2"/>
  <c r="AF14" i="2"/>
  <c r="AF23" i="2" s="1"/>
  <c r="U14" i="2"/>
  <c r="F14" i="2"/>
  <c r="AC14" i="2" s="1"/>
  <c r="E14" i="2"/>
  <c r="W14" i="2" s="1"/>
  <c r="A14" i="2"/>
  <c r="AH13" i="2"/>
  <c r="AP13" i="2" s="1"/>
  <c r="AL19" i="2" s="1"/>
  <c r="AG13" i="2"/>
  <c r="AF13" i="2"/>
  <c r="U13" i="2"/>
  <c r="F13" i="2"/>
  <c r="D13" i="2"/>
  <c r="A13" i="2"/>
  <c r="E13" i="2" s="1"/>
  <c r="W13" i="2" s="1"/>
  <c r="AH12" i="2"/>
  <c r="AG12" i="2"/>
  <c r="AF12" i="2"/>
  <c r="AE12" i="2"/>
  <c r="AD12" i="2"/>
  <c r="AC12" i="2"/>
  <c r="AB12" i="2"/>
  <c r="AA12" i="2"/>
  <c r="Z12" i="2"/>
  <c r="Y12" i="2"/>
  <c r="X12" i="2"/>
  <c r="W12" i="2"/>
  <c r="AH11" i="2"/>
  <c r="AG11" i="2"/>
  <c r="AF11" i="2"/>
  <c r="AE11" i="2"/>
  <c r="AD11" i="2"/>
  <c r="AC11" i="2"/>
  <c r="AB11" i="2"/>
  <c r="AA11" i="2"/>
  <c r="Z11" i="2"/>
  <c r="Y11" i="2"/>
  <c r="X11" i="2"/>
  <c r="W11" i="2"/>
  <c r="AH10" i="2"/>
  <c r="AG10" i="2"/>
  <c r="AF10" i="2"/>
  <c r="AE10" i="2"/>
  <c r="AD10" i="2"/>
  <c r="AC10" i="2"/>
  <c r="AB10" i="2"/>
  <c r="AA10" i="2"/>
  <c r="Z10" i="2"/>
  <c r="Y10" i="2"/>
  <c r="X10" i="2"/>
  <c r="W10" i="2"/>
  <c r="AH9" i="2"/>
  <c r="AG9" i="2"/>
  <c r="AF9" i="2"/>
  <c r="AE9" i="2"/>
  <c r="AD9" i="2"/>
  <c r="AC9" i="2"/>
  <c r="AB9" i="2"/>
  <c r="AA9" i="2"/>
  <c r="Z9" i="2"/>
  <c r="Y9" i="2"/>
  <c r="X9" i="2"/>
  <c r="W9" i="2"/>
  <c r="F5" i="2"/>
  <c r="E5" i="2"/>
  <c r="T4" i="2"/>
  <c r="AH4" i="2" s="1"/>
  <c r="S4" i="2"/>
  <c r="AG4" i="2" s="1"/>
  <c r="R4" i="2"/>
  <c r="AF4" i="2" s="1"/>
  <c r="Q4" i="2"/>
  <c r="AE4" i="2" s="1"/>
  <c r="P4" i="2"/>
  <c r="AD4" i="2" s="1"/>
  <c r="O4" i="2"/>
  <c r="AC4" i="2" s="1"/>
  <c r="N4" i="2"/>
  <c r="AB4" i="2" s="1"/>
  <c r="M4" i="2"/>
  <c r="AA4" i="2" s="1"/>
  <c r="L4" i="2"/>
  <c r="Z4" i="2" s="1"/>
  <c r="K4" i="2"/>
  <c r="Y4" i="2" s="1"/>
  <c r="J4" i="2"/>
  <c r="X4" i="2" s="1"/>
  <c r="I4" i="2"/>
  <c r="W4" i="2" s="1"/>
  <c r="C3" i="2"/>
  <c r="B31" i="2" s="1"/>
  <c r="AU2" i="2"/>
  <c r="AV2" i="2" s="1"/>
  <c r="AU1" i="2"/>
  <c r="AV1" i="2" s="1"/>
  <c r="AH151" i="1"/>
  <c r="AF151" i="1"/>
  <c r="AD151" i="1"/>
  <c r="AB151" i="1"/>
  <c r="X151" i="1"/>
  <c r="T151" i="1"/>
  <c r="S151" i="1"/>
  <c r="R151" i="1"/>
  <c r="Q151" i="1"/>
  <c r="P151" i="1"/>
  <c r="O151" i="1"/>
  <c r="AC151" i="1" s="1"/>
  <c r="N151" i="1"/>
  <c r="M151" i="1"/>
  <c r="L151" i="1"/>
  <c r="K151" i="1"/>
  <c r="J151" i="1"/>
  <c r="I151" i="1"/>
  <c r="AH149" i="1"/>
  <c r="AG149" i="1"/>
  <c r="AF149" i="1"/>
  <c r="AE149" i="1"/>
  <c r="U149" i="1"/>
  <c r="B149" i="1"/>
  <c r="A149" i="1"/>
  <c r="E149" i="1" s="1"/>
  <c r="AH148" i="1"/>
  <c r="AG148" i="1"/>
  <c r="AF148" i="1"/>
  <c r="AE148" i="1"/>
  <c r="AD148" i="1"/>
  <c r="AC148" i="1"/>
  <c r="AB148" i="1"/>
  <c r="AA148" i="1"/>
  <c r="Z148" i="1"/>
  <c r="Y148" i="1"/>
  <c r="X148" i="1"/>
  <c r="W148" i="1"/>
  <c r="U148" i="1"/>
  <c r="B148" i="1"/>
  <c r="A148" i="1"/>
  <c r="AH147" i="1"/>
  <c r="AG147" i="1"/>
  <c r="AF147" i="1"/>
  <c r="AE147" i="1"/>
  <c r="AD147" i="1"/>
  <c r="AC147" i="1"/>
  <c r="AB147" i="1"/>
  <c r="AA147" i="1"/>
  <c r="Z147" i="1"/>
  <c r="Y147" i="1"/>
  <c r="X147" i="1"/>
  <c r="W147" i="1"/>
  <c r="U147" i="1"/>
  <c r="U151" i="1" s="1"/>
  <c r="B147" i="1"/>
  <c r="A147" i="1"/>
  <c r="AH146" i="1"/>
  <c r="AG146" i="1"/>
  <c r="AF146" i="1"/>
  <c r="AE146" i="1"/>
  <c r="AD146" i="1"/>
  <c r="AC146" i="1"/>
  <c r="AB146" i="1"/>
  <c r="AA146" i="1"/>
  <c r="Z146" i="1"/>
  <c r="Y146" i="1"/>
  <c r="X146" i="1"/>
  <c r="W146" i="1"/>
  <c r="B146" i="1"/>
  <c r="AV143" i="1"/>
  <c r="AF143" i="1"/>
  <c r="AE143" i="1"/>
  <c r="AB143" i="1"/>
  <c r="Y143" i="1"/>
  <c r="X143" i="1"/>
  <c r="T143" i="1"/>
  <c r="AH143" i="1" s="1"/>
  <c r="S143" i="1"/>
  <c r="AG143" i="1" s="1"/>
  <c r="R143" i="1"/>
  <c r="Q143" i="1"/>
  <c r="P143" i="1"/>
  <c r="AD143" i="1" s="1"/>
  <c r="O143" i="1"/>
  <c r="AC143" i="1" s="1"/>
  <c r="N143" i="1"/>
  <c r="M143" i="1"/>
  <c r="AA143" i="1" s="1"/>
  <c r="L143" i="1"/>
  <c r="Z143" i="1" s="1"/>
  <c r="K143" i="1"/>
  <c r="J143" i="1"/>
  <c r="I143" i="1"/>
  <c r="W143" i="1" s="1"/>
  <c r="B143" i="1"/>
  <c r="AR141" i="1"/>
  <c r="AJ141" i="1"/>
  <c r="AH141" i="1"/>
  <c r="AG141" i="1"/>
  <c r="AF141" i="1"/>
  <c r="AE141" i="1"/>
  <c r="AD141" i="1"/>
  <c r="AC141" i="1"/>
  <c r="AB141" i="1"/>
  <c r="AA141" i="1"/>
  <c r="Z141" i="1"/>
  <c r="Y141" i="1"/>
  <c r="X141" i="1"/>
  <c r="U141" i="1"/>
  <c r="E141" i="1"/>
  <c r="W141" i="1" s="1"/>
  <c r="AI141" i="1" s="1"/>
  <c r="D141" i="1"/>
  <c r="B141" i="1"/>
  <c r="A141" i="1"/>
  <c r="AR140" i="1"/>
  <c r="AJ140" i="1"/>
  <c r="AH140" i="1"/>
  <c r="AG140" i="1"/>
  <c r="AF140" i="1"/>
  <c r="U140" i="1"/>
  <c r="AS140" i="1" s="1"/>
  <c r="D140" i="1"/>
  <c r="B140" i="1"/>
  <c r="A140" i="1"/>
  <c r="E140" i="1" s="1"/>
  <c r="W140" i="1" s="1"/>
  <c r="AR139" i="1"/>
  <c r="AJ139" i="1"/>
  <c r="AH139" i="1"/>
  <c r="AG139" i="1"/>
  <c r="AF139" i="1"/>
  <c r="U139" i="1"/>
  <c r="U143" i="1" s="1"/>
  <c r="V143" i="1" s="1"/>
  <c r="E139" i="1"/>
  <c r="W139" i="1" s="1"/>
  <c r="D139" i="1"/>
  <c r="B139" i="1"/>
  <c r="A139" i="1"/>
  <c r="F139" i="1" s="1"/>
  <c r="AE139" i="1" s="1"/>
  <c r="AH138" i="1"/>
  <c r="AG138" i="1"/>
  <c r="AF138" i="1"/>
  <c r="AE138" i="1"/>
  <c r="AD138" i="1"/>
  <c r="AC138" i="1"/>
  <c r="AB138" i="1"/>
  <c r="AA138" i="1"/>
  <c r="Z138" i="1"/>
  <c r="Y138" i="1"/>
  <c r="X138" i="1"/>
  <c r="W138" i="1"/>
  <c r="AI138" i="1" s="1"/>
  <c r="B138" i="1"/>
  <c r="T135" i="1"/>
  <c r="S135" i="1"/>
  <c r="R135" i="1"/>
  <c r="Q135" i="1"/>
  <c r="P135" i="1"/>
  <c r="O135" i="1"/>
  <c r="N135" i="1"/>
  <c r="M135" i="1"/>
  <c r="L135" i="1"/>
  <c r="K135" i="1"/>
  <c r="J135" i="1"/>
  <c r="I135" i="1"/>
  <c r="B135" i="1"/>
  <c r="AR133" i="1"/>
  <c r="AJ133" i="1"/>
  <c r="AH133" i="1"/>
  <c r="AG133" i="1"/>
  <c r="AF133" i="1"/>
  <c r="AE133" i="1"/>
  <c r="AD133" i="1"/>
  <c r="AC133" i="1"/>
  <c r="AB133" i="1"/>
  <c r="AA133" i="1"/>
  <c r="Z133" i="1"/>
  <c r="Y133" i="1"/>
  <c r="X133" i="1"/>
  <c r="W133" i="1"/>
  <c r="AI133" i="1" s="1"/>
  <c r="U133" i="1"/>
  <c r="D133" i="1"/>
  <c r="B133" i="1"/>
  <c r="A133" i="1"/>
  <c r="AR132" i="1"/>
  <c r="AS132" i="1" s="1"/>
  <c r="AJ132" i="1"/>
  <c r="AH132" i="1"/>
  <c r="AG132" i="1"/>
  <c r="AF132" i="1"/>
  <c r="U132" i="1"/>
  <c r="E132" i="1"/>
  <c r="W132" i="1" s="1"/>
  <c r="D132" i="1"/>
  <c r="B132" i="1"/>
  <c r="A132" i="1"/>
  <c r="F132" i="1" s="1"/>
  <c r="Z132" i="1" s="1"/>
  <c r="AR131" i="1"/>
  <c r="AJ131" i="1"/>
  <c r="AH131" i="1"/>
  <c r="AG131" i="1"/>
  <c r="AF131" i="1"/>
  <c r="U131" i="1"/>
  <c r="D131" i="1"/>
  <c r="B131" i="1"/>
  <c r="A131" i="1"/>
  <c r="F131" i="1" s="1"/>
  <c r="AD131" i="1" s="1"/>
  <c r="AR130" i="1"/>
  <c r="AS130" i="1" s="1"/>
  <c r="AJ130" i="1"/>
  <c r="AH130" i="1"/>
  <c r="AG130" i="1"/>
  <c r="AF130" i="1"/>
  <c r="U130" i="1"/>
  <c r="E130" i="1"/>
  <c r="W130" i="1" s="1"/>
  <c r="D130" i="1"/>
  <c r="B130" i="1"/>
  <c r="A130" i="1"/>
  <c r="F130" i="1" s="1"/>
  <c r="AE130" i="1" s="1"/>
  <c r="AR129" i="1"/>
  <c r="AJ129" i="1"/>
  <c r="AH129" i="1"/>
  <c r="AG129" i="1"/>
  <c r="AF129" i="1"/>
  <c r="U129" i="1"/>
  <c r="E129" i="1"/>
  <c r="W129" i="1" s="1"/>
  <c r="D129" i="1"/>
  <c r="B129" i="1"/>
  <c r="A129" i="1"/>
  <c r="F129" i="1" s="1"/>
  <c r="AR128" i="1"/>
  <c r="AS128" i="1" s="1"/>
  <c r="AP128" i="1"/>
  <c r="AJ128" i="1"/>
  <c r="AH128" i="1"/>
  <c r="AG128" i="1"/>
  <c r="AF128" i="1"/>
  <c r="U128" i="1"/>
  <c r="D128" i="1"/>
  <c r="B128" i="1"/>
  <c r="A128" i="1"/>
  <c r="F128" i="1" s="1"/>
  <c r="AB128" i="1" s="1"/>
  <c r="AR127" i="1"/>
  <c r="AJ127" i="1"/>
  <c r="AH127" i="1"/>
  <c r="AP127" i="1" s="1"/>
  <c r="AG127" i="1"/>
  <c r="AF127" i="1"/>
  <c r="U127" i="1"/>
  <c r="E127" i="1"/>
  <c r="W127" i="1" s="1"/>
  <c r="D127" i="1"/>
  <c r="B127" i="1"/>
  <c r="A127" i="1"/>
  <c r="F127" i="1" s="1"/>
  <c r="AA127" i="1" s="1"/>
  <c r="AS126" i="1"/>
  <c r="AR126" i="1"/>
  <c r="AJ126" i="1"/>
  <c r="AH126" i="1"/>
  <c r="AP126" i="1" s="1"/>
  <c r="AG126" i="1"/>
  <c r="AF126" i="1"/>
  <c r="U126" i="1"/>
  <c r="F126" i="1"/>
  <c r="Z126" i="1" s="1"/>
  <c r="D126" i="1"/>
  <c r="B126" i="1"/>
  <c r="A126" i="1"/>
  <c r="E126" i="1" s="1"/>
  <c r="W126" i="1" s="1"/>
  <c r="AR125" i="1"/>
  <c r="AJ125" i="1"/>
  <c r="AG125" i="1"/>
  <c r="AF125" i="1"/>
  <c r="U125" i="1"/>
  <c r="G125" i="1"/>
  <c r="E125" i="1"/>
  <c r="W125" i="1" s="1"/>
  <c r="D125" i="1"/>
  <c r="B125" i="1"/>
  <c r="A125" i="1"/>
  <c r="F125" i="1" s="1"/>
  <c r="Z125" i="1" s="1"/>
  <c r="AR124" i="1"/>
  <c r="AS124" i="1" s="1"/>
  <c r="AJ124" i="1"/>
  <c r="U124" i="1"/>
  <c r="G124" i="1"/>
  <c r="AH124" i="1" s="1"/>
  <c r="AP124" i="1" s="1"/>
  <c r="D124" i="1"/>
  <c r="B124" i="1"/>
  <c r="A124" i="1"/>
  <c r="F124" i="1" s="1"/>
  <c r="AD124" i="1" s="1"/>
  <c r="AR123" i="1"/>
  <c r="AS123" i="1" s="1"/>
  <c r="AJ123" i="1"/>
  <c r="AH123" i="1"/>
  <c r="AP123" i="1" s="1"/>
  <c r="U123" i="1"/>
  <c r="G123" i="1"/>
  <c r="AG123" i="1" s="1"/>
  <c r="E123" i="1"/>
  <c r="W123" i="1" s="1"/>
  <c r="D123" i="1"/>
  <c r="B123" i="1"/>
  <c r="A123" i="1"/>
  <c r="F123" i="1" s="1"/>
  <c r="AA123" i="1" s="1"/>
  <c r="AR122" i="1"/>
  <c r="AJ122" i="1"/>
  <c r="AH122" i="1"/>
  <c r="AG122" i="1"/>
  <c r="AF122" i="1"/>
  <c r="U122" i="1"/>
  <c r="AS122" i="1" s="1"/>
  <c r="D122" i="1"/>
  <c r="B122" i="1"/>
  <c r="A122" i="1"/>
  <c r="F122" i="1" s="1"/>
  <c r="AR121" i="1"/>
  <c r="AS121" i="1" s="1"/>
  <c r="AJ121" i="1"/>
  <c r="AH121" i="1"/>
  <c r="AG121" i="1"/>
  <c r="AF121" i="1"/>
  <c r="U121" i="1"/>
  <c r="E121" i="1"/>
  <c r="W121" i="1" s="1"/>
  <c r="D121" i="1"/>
  <c r="B121" i="1"/>
  <c r="A121" i="1"/>
  <c r="F121" i="1" s="1"/>
  <c r="AE121" i="1" s="1"/>
  <c r="AR120" i="1"/>
  <c r="AJ120" i="1"/>
  <c r="AH120" i="1"/>
  <c r="AG120" i="1"/>
  <c r="AF120" i="1"/>
  <c r="U120" i="1"/>
  <c r="E120" i="1"/>
  <c r="W120" i="1" s="1"/>
  <c r="D120" i="1"/>
  <c r="B120" i="1"/>
  <c r="A120" i="1"/>
  <c r="F120" i="1" s="1"/>
  <c r="AR119" i="1"/>
  <c r="AJ119" i="1"/>
  <c r="AH119" i="1"/>
  <c r="AG119" i="1"/>
  <c r="AF119" i="1"/>
  <c r="U119" i="1"/>
  <c r="E119" i="1"/>
  <c r="W119" i="1" s="1"/>
  <c r="D119" i="1"/>
  <c r="B119" i="1"/>
  <c r="A119" i="1"/>
  <c r="F119" i="1" s="1"/>
  <c r="AE119" i="1" s="1"/>
  <c r="AR118" i="1"/>
  <c r="AJ118" i="1"/>
  <c r="AH118" i="1"/>
  <c r="AG118" i="1"/>
  <c r="AF118" i="1"/>
  <c r="U118" i="1"/>
  <c r="E118" i="1"/>
  <c r="W118" i="1" s="1"/>
  <c r="D118" i="1"/>
  <c r="B118" i="1"/>
  <c r="A118" i="1"/>
  <c r="F118" i="1" s="1"/>
  <c r="AR117" i="1"/>
  <c r="AJ117" i="1"/>
  <c r="AH117" i="1"/>
  <c r="AG117" i="1"/>
  <c r="AF117" i="1"/>
  <c r="U117" i="1"/>
  <c r="E117" i="1"/>
  <c r="W117" i="1" s="1"/>
  <c r="D117" i="1"/>
  <c r="B117" i="1"/>
  <c r="A117" i="1"/>
  <c r="F117" i="1" s="1"/>
  <c r="AR116" i="1"/>
  <c r="AJ116" i="1"/>
  <c r="AH116" i="1"/>
  <c r="AG116" i="1"/>
  <c r="AF116" i="1"/>
  <c r="U116" i="1"/>
  <c r="D116" i="1"/>
  <c r="B116" i="1"/>
  <c r="A116" i="1"/>
  <c r="F116" i="1" s="1"/>
  <c r="AR115" i="1"/>
  <c r="AS115" i="1" s="1"/>
  <c r="AJ115" i="1"/>
  <c r="AH115" i="1"/>
  <c r="AG115" i="1"/>
  <c r="AF115" i="1"/>
  <c r="U115" i="1"/>
  <c r="E115" i="1"/>
  <c r="W115" i="1" s="1"/>
  <c r="D115" i="1"/>
  <c r="B115" i="1"/>
  <c r="A115" i="1"/>
  <c r="F115" i="1" s="1"/>
  <c r="AB115" i="1" s="1"/>
  <c r="AR114" i="1"/>
  <c r="AJ114" i="1"/>
  <c r="AH114" i="1"/>
  <c r="AG114" i="1"/>
  <c r="AF114" i="1"/>
  <c r="U114" i="1"/>
  <c r="F114" i="1"/>
  <c r="D114" i="1"/>
  <c r="B114" i="1"/>
  <c r="A114" i="1"/>
  <c r="E114" i="1" s="1"/>
  <c r="W114" i="1" s="1"/>
  <c r="AR113" i="1"/>
  <c r="AS113" i="1" s="1"/>
  <c r="AJ113" i="1"/>
  <c r="AH113" i="1"/>
  <c r="AG113" i="1"/>
  <c r="AF113" i="1"/>
  <c r="U113" i="1"/>
  <c r="E113" i="1"/>
  <c r="W113" i="1" s="1"/>
  <c r="D113" i="1"/>
  <c r="B113" i="1"/>
  <c r="A113" i="1"/>
  <c r="F113" i="1" s="1"/>
  <c r="Z113" i="1" s="1"/>
  <c r="AR112" i="1"/>
  <c r="AJ112" i="1"/>
  <c r="AH112" i="1"/>
  <c r="AG112" i="1"/>
  <c r="AF112" i="1"/>
  <c r="AE112" i="1"/>
  <c r="AD112" i="1"/>
  <c r="AC112" i="1"/>
  <c r="AB112" i="1"/>
  <c r="AA112" i="1"/>
  <c r="Z112" i="1"/>
  <c r="Y112" i="1"/>
  <c r="X112" i="1"/>
  <c r="W112" i="1"/>
  <c r="AI112" i="1" s="1"/>
  <c r="U112" i="1"/>
  <c r="D112" i="1"/>
  <c r="B112" i="1"/>
  <c r="A112" i="1"/>
  <c r="AR111" i="1"/>
  <c r="AS111" i="1" s="1"/>
  <c r="AJ111" i="1"/>
  <c r="AH111" i="1"/>
  <c r="AG111" i="1"/>
  <c r="AF111" i="1"/>
  <c r="U111" i="1"/>
  <c r="D111" i="1"/>
  <c r="B111" i="1"/>
  <c r="A111" i="1"/>
  <c r="F111" i="1" s="1"/>
  <c r="AR110" i="1"/>
  <c r="AJ110" i="1"/>
  <c r="AH110" i="1"/>
  <c r="AG110" i="1"/>
  <c r="AF110" i="1"/>
  <c r="U110" i="1"/>
  <c r="E110" i="1"/>
  <c r="W110" i="1" s="1"/>
  <c r="D110" i="1"/>
  <c r="B110" i="1"/>
  <c r="A110" i="1"/>
  <c r="F110" i="1" s="1"/>
  <c r="AD110" i="1" s="1"/>
  <c r="AJ109" i="1"/>
  <c r="AH109" i="1"/>
  <c r="AG109" i="1"/>
  <c r="AF109" i="1"/>
  <c r="AE109" i="1"/>
  <c r="AD109" i="1"/>
  <c r="AC109" i="1"/>
  <c r="AB109" i="1"/>
  <c r="AA109" i="1"/>
  <c r="Z109" i="1"/>
  <c r="Y109" i="1"/>
  <c r="X109" i="1"/>
  <c r="W109" i="1"/>
  <c r="B109" i="1"/>
  <c r="AH107" i="1"/>
  <c r="AG107" i="1"/>
  <c r="AF107" i="1"/>
  <c r="AE107" i="1"/>
  <c r="AD107" i="1"/>
  <c r="AC107" i="1"/>
  <c r="AB107" i="1"/>
  <c r="AA107" i="1"/>
  <c r="Z107" i="1"/>
  <c r="Y107" i="1"/>
  <c r="X107" i="1"/>
  <c r="W107" i="1"/>
  <c r="B107" i="1"/>
  <c r="T104" i="1"/>
  <c r="S104" i="1"/>
  <c r="R104" i="1"/>
  <c r="Q104" i="1"/>
  <c r="P104" i="1"/>
  <c r="O104" i="1"/>
  <c r="N104" i="1"/>
  <c r="M104" i="1"/>
  <c r="L104" i="1"/>
  <c r="K104" i="1"/>
  <c r="J104" i="1"/>
  <c r="I104" i="1"/>
  <c r="B104" i="1"/>
  <c r="AR102" i="1"/>
  <c r="AJ102" i="1"/>
  <c r="AH102" i="1"/>
  <c r="AG102" i="1"/>
  <c r="AF102" i="1"/>
  <c r="U102" i="1"/>
  <c r="E102" i="1"/>
  <c r="W102" i="1" s="1"/>
  <c r="D102" i="1"/>
  <c r="B102" i="1"/>
  <c r="A102" i="1"/>
  <c r="F102" i="1" s="1"/>
  <c r="AR101" i="1"/>
  <c r="AJ101" i="1"/>
  <c r="AH101" i="1"/>
  <c r="AG101" i="1"/>
  <c r="AF101" i="1"/>
  <c r="U101" i="1"/>
  <c r="AS101" i="1" s="1"/>
  <c r="E101" i="1"/>
  <c r="W101" i="1" s="1"/>
  <c r="D101" i="1"/>
  <c r="B101" i="1"/>
  <c r="A101" i="1"/>
  <c r="F101" i="1" s="1"/>
  <c r="AA101" i="1" s="1"/>
  <c r="AR100" i="1"/>
  <c r="AS100" i="1" s="1"/>
  <c r="AJ100" i="1"/>
  <c r="AH100" i="1"/>
  <c r="AG100" i="1"/>
  <c r="AF100" i="1"/>
  <c r="U100" i="1"/>
  <c r="D100" i="1"/>
  <c r="B100" i="1"/>
  <c r="A100" i="1"/>
  <c r="F100" i="1" s="1"/>
  <c r="AB100" i="1" s="1"/>
  <c r="AR99" i="1"/>
  <c r="AJ99" i="1"/>
  <c r="AH99" i="1"/>
  <c r="AG99" i="1"/>
  <c r="AF99" i="1"/>
  <c r="U99" i="1"/>
  <c r="E99" i="1"/>
  <c r="W99" i="1" s="1"/>
  <c r="D99" i="1"/>
  <c r="B99" i="1"/>
  <c r="A99" i="1"/>
  <c r="F99" i="1" s="1"/>
  <c r="Z99" i="1" s="1"/>
  <c r="AR98" i="1"/>
  <c r="AJ98" i="1"/>
  <c r="AH98" i="1"/>
  <c r="AG98" i="1"/>
  <c r="AF98" i="1"/>
  <c r="U98" i="1"/>
  <c r="F98" i="1"/>
  <c r="AB98" i="1" s="1"/>
  <c r="D98" i="1"/>
  <c r="B98" i="1"/>
  <c r="A98" i="1"/>
  <c r="E98" i="1" s="1"/>
  <c r="W98" i="1" s="1"/>
  <c r="AR97" i="1"/>
  <c r="AJ97" i="1"/>
  <c r="AH97" i="1"/>
  <c r="AG97" i="1"/>
  <c r="AF97" i="1"/>
  <c r="AE97" i="1"/>
  <c r="AD97" i="1"/>
  <c r="AC97" i="1"/>
  <c r="AB97" i="1"/>
  <c r="AA97" i="1"/>
  <c r="Z97" i="1"/>
  <c r="Y97" i="1"/>
  <c r="X97" i="1"/>
  <c r="W97" i="1"/>
  <c r="AI97" i="1" s="1"/>
  <c r="U97" i="1"/>
  <c r="D97" i="1"/>
  <c r="B97" i="1"/>
  <c r="A97" i="1"/>
  <c r="AR96" i="1"/>
  <c r="AJ96" i="1"/>
  <c r="AH96" i="1"/>
  <c r="AG96" i="1"/>
  <c r="AF96" i="1"/>
  <c r="U96" i="1"/>
  <c r="E96" i="1"/>
  <c r="W96" i="1" s="1"/>
  <c r="D96" i="1"/>
  <c r="B96" i="1"/>
  <c r="A96" i="1"/>
  <c r="F96" i="1" s="1"/>
  <c r="AR95" i="1"/>
  <c r="AJ95" i="1"/>
  <c r="AH95" i="1"/>
  <c r="AG95" i="1"/>
  <c r="AF95" i="1"/>
  <c r="U95" i="1"/>
  <c r="D95" i="1"/>
  <c r="B95" i="1"/>
  <c r="A95" i="1"/>
  <c r="E95" i="1" s="1"/>
  <c r="W95" i="1" s="1"/>
  <c r="AR94" i="1"/>
  <c r="AJ94" i="1"/>
  <c r="AH94" i="1"/>
  <c r="AG94" i="1"/>
  <c r="AF94" i="1"/>
  <c r="U94" i="1"/>
  <c r="E94" i="1"/>
  <c r="W94" i="1" s="1"/>
  <c r="D94" i="1"/>
  <c r="B94" i="1"/>
  <c r="A94" i="1"/>
  <c r="F94" i="1" s="1"/>
  <c r="AR93" i="1"/>
  <c r="AJ93" i="1"/>
  <c r="AH93" i="1"/>
  <c r="AG93" i="1"/>
  <c r="AF93" i="1"/>
  <c r="U93" i="1"/>
  <c r="D93" i="1"/>
  <c r="B93" i="1"/>
  <c r="A93" i="1"/>
  <c r="F93" i="1" s="1"/>
  <c r="AR92" i="1"/>
  <c r="AJ92" i="1"/>
  <c r="AH92" i="1"/>
  <c r="AG92" i="1"/>
  <c r="AF92" i="1"/>
  <c r="U92" i="1"/>
  <c r="AS92" i="1" s="1"/>
  <c r="D92" i="1"/>
  <c r="B92" i="1"/>
  <c r="A92" i="1"/>
  <c r="F92" i="1" s="1"/>
  <c r="AR91" i="1"/>
  <c r="AJ91" i="1"/>
  <c r="AH91" i="1"/>
  <c r="AG91" i="1"/>
  <c r="AF91" i="1"/>
  <c r="U91" i="1"/>
  <c r="D91" i="1"/>
  <c r="B91" i="1"/>
  <c r="A91" i="1"/>
  <c r="F91" i="1" s="1"/>
  <c r="AR90" i="1"/>
  <c r="AJ90" i="1"/>
  <c r="AH90" i="1"/>
  <c r="AG90" i="1"/>
  <c r="AF90" i="1"/>
  <c r="U90" i="1"/>
  <c r="D90" i="1"/>
  <c r="B90" i="1"/>
  <c r="A90" i="1"/>
  <c r="F90" i="1" s="1"/>
  <c r="AR89" i="1"/>
  <c r="AJ89" i="1"/>
  <c r="AH89" i="1"/>
  <c r="AG89" i="1"/>
  <c r="AF89" i="1"/>
  <c r="U89" i="1"/>
  <c r="D89" i="1"/>
  <c r="B89" i="1"/>
  <c r="A89" i="1"/>
  <c r="F89" i="1" s="1"/>
  <c r="AR88" i="1"/>
  <c r="AJ88" i="1"/>
  <c r="AH88" i="1"/>
  <c r="AG88" i="1"/>
  <c r="AF88" i="1"/>
  <c r="U88" i="1"/>
  <c r="AS88" i="1" s="1"/>
  <c r="D88" i="1"/>
  <c r="B88" i="1"/>
  <c r="A88" i="1"/>
  <c r="F88" i="1" s="1"/>
  <c r="AR87" i="1"/>
  <c r="AJ87" i="1"/>
  <c r="AH87" i="1"/>
  <c r="AG87" i="1"/>
  <c r="AF87" i="1"/>
  <c r="U87" i="1"/>
  <c r="D87" i="1"/>
  <c r="B87" i="1"/>
  <c r="A87" i="1"/>
  <c r="F87" i="1" s="1"/>
  <c r="AR86" i="1"/>
  <c r="AJ86" i="1"/>
  <c r="AH86" i="1"/>
  <c r="AG86" i="1"/>
  <c r="AF86" i="1"/>
  <c r="U86" i="1"/>
  <c r="D86" i="1"/>
  <c r="B86" i="1"/>
  <c r="A86" i="1"/>
  <c r="F86" i="1" s="1"/>
  <c r="AR85" i="1"/>
  <c r="AJ85" i="1"/>
  <c r="AH85" i="1"/>
  <c r="AG85" i="1"/>
  <c r="AF85" i="1"/>
  <c r="U85" i="1"/>
  <c r="D85" i="1"/>
  <c r="B85" i="1"/>
  <c r="A85" i="1"/>
  <c r="F85" i="1" s="1"/>
  <c r="AR84" i="1"/>
  <c r="AJ84" i="1"/>
  <c r="AH84" i="1"/>
  <c r="AP84" i="1" s="1"/>
  <c r="AE84" i="1"/>
  <c r="AD84" i="1"/>
  <c r="AC84" i="1"/>
  <c r="AB84" i="1"/>
  <c r="AA84" i="1"/>
  <c r="Z84" i="1"/>
  <c r="Y84" i="1"/>
  <c r="X84" i="1"/>
  <c r="W84" i="1"/>
  <c r="U84" i="1"/>
  <c r="AS84" i="1" s="1"/>
  <c r="G84" i="1"/>
  <c r="D84" i="1"/>
  <c r="B84" i="1"/>
  <c r="A84" i="1"/>
  <c r="AS83" i="1"/>
  <c r="AR83" i="1"/>
  <c r="AJ83" i="1"/>
  <c r="U83" i="1"/>
  <c r="G83" i="1"/>
  <c r="AH83" i="1" s="1"/>
  <c r="AP83" i="1" s="1"/>
  <c r="D83" i="1"/>
  <c r="B83" i="1"/>
  <c r="A83" i="1"/>
  <c r="E83" i="1" s="1"/>
  <c r="W83" i="1" s="1"/>
  <c r="AS82" i="1"/>
  <c r="AR82" i="1"/>
  <c r="AP82" i="1"/>
  <c r="AJ82" i="1"/>
  <c r="AF82" i="1"/>
  <c r="AE82" i="1"/>
  <c r="AD82" i="1"/>
  <c r="AC82" i="1"/>
  <c r="AB82" i="1"/>
  <c r="AA82" i="1"/>
  <c r="Z82" i="1"/>
  <c r="Y82" i="1"/>
  <c r="X82" i="1"/>
  <c r="W82" i="1"/>
  <c r="U82" i="1"/>
  <c r="G82" i="1"/>
  <c r="AH82" i="1" s="1"/>
  <c r="D82" i="1"/>
  <c r="B82" i="1"/>
  <c r="A82" i="1"/>
  <c r="AR81" i="1"/>
  <c r="AJ81" i="1"/>
  <c r="AH81" i="1"/>
  <c r="AP81" i="1" s="1"/>
  <c r="U81" i="1"/>
  <c r="G81" i="1"/>
  <c r="D81" i="1"/>
  <c r="B81" i="1"/>
  <c r="A81" i="1"/>
  <c r="F81" i="1" s="1"/>
  <c r="AR80" i="1"/>
  <c r="AJ80" i="1"/>
  <c r="AH80" i="1"/>
  <c r="AP80" i="1" s="1"/>
  <c r="AE80" i="1"/>
  <c r="AD80" i="1"/>
  <c r="AC80" i="1"/>
  <c r="AB80" i="1"/>
  <c r="AA80" i="1"/>
  <c r="Z80" i="1"/>
  <c r="Y80" i="1"/>
  <c r="X80" i="1"/>
  <c r="W80" i="1"/>
  <c r="U80" i="1"/>
  <c r="AS80" i="1" s="1"/>
  <c r="G80" i="1"/>
  <c r="D80" i="1"/>
  <c r="B80" i="1"/>
  <c r="A80" i="1"/>
  <c r="AR79" i="1"/>
  <c r="AP79" i="1"/>
  <c r="AJ79" i="1"/>
  <c r="AG79" i="1"/>
  <c r="AF79" i="1"/>
  <c r="AE79" i="1"/>
  <c r="AD79" i="1"/>
  <c r="AC79" i="1"/>
  <c r="AB79" i="1"/>
  <c r="AA79" i="1"/>
  <c r="Z79" i="1"/>
  <c r="Y79" i="1"/>
  <c r="X79" i="1"/>
  <c r="U79" i="1"/>
  <c r="G79" i="1"/>
  <c r="AH79" i="1" s="1"/>
  <c r="E79" i="1"/>
  <c r="W79" i="1" s="1"/>
  <c r="D79" i="1"/>
  <c r="B79" i="1"/>
  <c r="A79" i="1"/>
  <c r="AR78" i="1"/>
  <c r="AS78" i="1" s="1"/>
  <c r="AJ78" i="1"/>
  <c r="AH78" i="1"/>
  <c r="AP78" i="1" s="1"/>
  <c r="AF78" i="1"/>
  <c r="U78" i="1"/>
  <c r="G78" i="1"/>
  <c r="AG78" i="1" s="1"/>
  <c r="D78" i="1"/>
  <c r="B78" i="1"/>
  <c r="A78" i="1"/>
  <c r="F78" i="1" s="1"/>
  <c r="AR77" i="1"/>
  <c r="AJ77" i="1"/>
  <c r="AH77" i="1"/>
  <c r="AP77" i="1" s="1"/>
  <c r="AF77" i="1"/>
  <c r="U77" i="1"/>
  <c r="AS77" i="1" s="1"/>
  <c r="G77" i="1"/>
  <c r="AG77" i="1" s="1"/>
  <c r="D77" i="1"/>
  <c r="B77" i="1"/>
  <c r="A77" i="1"/>
  <c r="F77" i="1" s="1"/>
  <c r="AR76" i="1"/>
  <c r="AJ76" i="1"/>
  <c r="AH76" i="1"/>
  <c r="AP76" i="1" s="1"/>
  <c r="AF76" i="1"/>
  <c r="U76" i="1"/>
  <c r="AS76" i="1" s="1"/>
  <c r="G76" i="1"/>
  <c r="AG76" i="1" s="1"/>
  <c r="D76" i="1"/>
  <c r="B76" i="1"/>
  <c r="A76" i="1"/>
  <c r="E76" i="1" s="1"/>
  <c r="W76" i="1" s="1"/>
  <c r="AR75" i="1"/>
  <c r="AJ75" i="1"/>
  <c r="AH75" i="1"/>
  <c r="AP75" i="1" s="1"/>
  <c r="AF75" i="1"/>
  <c r="AE75" i="1"/>
  <c r="AD75" i="1"/>
  <c r="AC75" i="1"/>
  <c r="AB75" i="1"/>
  <c r="AA75" i="1"/>
  <c r="Z75" i="1"/>
  <c r="Y75" i="1"/>
  <c r="X75" i="1"/>
  <c r="W75" i="1"/>
  <c r="U75" i="1"/>
  <c r="G75" i="1"/>
  <c r="AG75" i="1" s="1"/>
  <c r="D75" i="1"/>
  <c r="B75" i="1"/>
  <c r="A75" i="1"/>
  <c r="AR74" i="1"/>
  <c r="AJ74" i="1"/>
  <c r="AH74" i="1"/>
  <c r="AP74" i="1" s="1"/>
  <c r="AF74" i="1"/>
  <c r="AE74" i="1"/>
  <c r="AD74" i="1"/>
  <c r="AC74" i="1"/>
  <c r="AB74" i="1"/>
  <c r="AA74" i="1"/>
  <c r="Z74" i="1"/>
  <c r="Y74" i="1"/>
  <c r="X74" i="1"/>
  <c r="W74" i="1"/>
  <c r="U74" i="1"/>
  <c r="G74" i="1"/>
  <c r="AG74" i="1" s="1"/>
  <c r="D74" i="1"/>
  <c r="B74" i="1"/>
  <c r="A74" i="1"/>
  <c r="AR73" i="1"/>
  <c r="AJ73" i="1"/>
  <c r="AH73" i="1"/>
  <c r="AF73" i="1"/>
  <c r="U73" i="1"/>
  <c r="AS73" i="1" s="1"/>
  <c r="G73" i="1"/>
  <c r="AG73" i="1" s="1"/>
  <c r="D73" i="1"/>
  <c r="B73" i="1"/>
  <c r="A73" i="1"/>
  <c r="F73" i="1" s="1"/>
  <c r="AH72" i="1"/>
  <c r="AG72" i="1"/>
  <c r="AF72" i="1"/>
  <c r="AE72" i="1"/>
  <c r="AD72" i="1"/>
  <c r="AC72" i="1"/>
  <c r="AB72" i="1"/>
  <c r="AA72" i="1"/>
  <c r="Z72" i="1"/>
  <c r="Y72" i="1"/>
  <c r="X72" i="1"/>
  <c r="W72" i="1"/>
  <c r="B72" i="1"/>
  <c r="AH70" i="1"/>
  <c r="AG70" i="1"/>
  <c r="AF70" i="1"/>
  <c r="AE70" i="1"/>
  <c r="AD70" i="1"/>
  <c r="AC70" i="1"/>
  <c r="AB70" i="1"/>
  <c r="AA70" i="1"/>
  <c r="Z70" i="1"/>
  <c r="Y70" i="1"/>
  <c r="X70" i="1"/>
  <c r="W70" i="1"/>
  <c r="B70" i="1"/>
  <c r="T67" i="1"/>
  <c r="S67" i="1"/>
  <c r="R67" i="1"/>
  <c r="Q67" i="1"/>
  <c r="P67" i="1"/>
  <c r="O67" i="1"/>
  <c r="N67" i="1"/>
  <c r="M67" i="1"/>
  <c r="L67" i="1"/>
  <c r="K67" i="1"/>
  <c r="J67" i="1"/>
  <c r="I67" i="1"/>
  <c r="B67" i="1"/>
  <c r="AH66" i="1"/>
  <c r="AG66" i="1"/>
  <c r="AF66" i="1"/>
  <c r="AE66" i="1"/>
  <c r="AD66" i="1"/>
  <c r="AC66" i="1"/>
  <c r="AB66" i="1"/>
  <c r="AA66" i="1"/>
  <c r="Z66" i="1"/>
  <c r="Y66" i="1"/>
  <c r="X66" i="1"/>
  <c r="W66" i="1"/>
  <c r="B66" i="1"/>
  <c r="AR65" i="1"/>
  <c r="AS65" i="1" s="1"/>
  <c r="AJ65" i="1"/>
  <c r="U65" i="1"/>
  <c r="G65" i="1"/>
  <c r="F65" i="1"/>
  <c r="AB65" i="1" s="1"/>
  <c r="E65" i="1"/>
  <c r="W65" i="1" s="1"/>
  <c r="D65" i="1"/>
  <c r="B65" i="1"/>
  <c r="A65" i="1"/>
  <c r="AR64" i="1"/>
  <c r="AJ64" i="1"/>
  <c r="AF64" i="1"/>
  <c r="U64" i="1"/>
  <c r="G64" i="1"/>
  <c r="AH64" i="1" s="1"/>
  <c r="F64" i="1"/>
  <c r="AE64" i="1" s="1"/>
  <c r="E64" i="1"/>
  <c r="W64" i="1" s="1"/>
  <c r="D64" i="1"/>
  <c r="B64" i="1"/>
  <c r="A64" i="1"/>
  <c r="AR63" i="1"/>
  <c r="AJ63" i="1"/>
  <c r="AH63" i="1"/>
  <c r="AG63" i="1"/>
  <c r="AF63" i="1"/>
  <c r="AE63" i="1"/>
  <c r="AD63" i="1"/>
  <c r="AC63" i="1"/>
  <c r="AB63" i="1"/>
  <c r="AA63" i="1"/>
  <c r="Z63" i="1"/>
  <c r="Y63" i="1"/>
  <c r="X63" i="1"/>
  <c r="W63" i="1"/>
  <c r="AI63" i="1" s="1"/>
  <c r="U63" i="1"/>
  <c r="D63" i="1"/>
  <c r="B63" i="1"/>
  <c r="A63" i="1"/>
  <c r="AR62" i="1"/>
  <c r="AJ62" i="1"/>
  <c r="AH62" i="1"/>
  <c r="AG62" i="1"/>
  <c r="AF62" i="1"/>
  <c r="U62" i="1"/>
  <c r="D62" i="1"/>
  <c r="B62" i="1"/>
  <c r="A62" i="1"/>
  <c r="F62" i="1" s="1"/>
  <c r="AR61" i="1"/>
  <c r="AS61" i="1" s="1"/>
  <c r="AJ61" i="1"/>
  <c r="AH61" i="1"/>
  <c r="AG61" i="1"/>
  <c r="AF61" i="1"/>
  <c r="U61" i="1"/>
  <c r="D61" i="1"/>
  <c r="B61" i="1"/>
  <c r="A61" i="1"/>
  <c r="E61" i="1" s="1"/>
  <c r="W61" i="1" s="1"/>
  <c r="AR60" i="1"/>
  <c r="AJ60" i="1"/>
  <c r="AH60" i="1"/>
  <c r="AG60" i="1"/>
  <c r="AF60" i="1"/>
  <c r="U60" i="1"/>
  <c r="A60" i="1"/>
  <c r="F60" i="1" s="1"/>
  <c r="AR59" i="1"/>
  <c r="AJ59" i="1"/>
  <c r="AH59" i="1"/>
  <c r="AG59" i="1"/>
  <c r="AF59" i="1"/>
  <c r="U59" i="1"/>
  <c r="D59" i="1"/>
  <c r="B59" i="1"/>
  <c r="A59" i="1"/>
  <c r="F59" i="1" s="1"/>
  <c r="AR58" i="1"/>
  <c r="AJ58" i="1"/>
  <c r="AH58" i="1"/>
  <c r="AP58" i="1" s="1"/>
  <c r="AG58" i="1"/>
  <c r="AF58" i="1"/>
  <c r="U58" i="1"/>
  <c r="D58" i="1"/>
  <c r="B58" i="1"/>
  <c r="A58" i="1"/>
  <c r="F58" i="1" s="1"/>
  <c r="AR57" i="1"/>
  <c r="AS57" i="1" s="1"/>
  <c r="AJ57" i="1"/>
  <c r="AH57" i="1"/>
  <c r="AP57" i="1" s="1"/>
  <c r="AL65" i="1" s="1"/>
  <c r="AG57" i="1"/>
  <c r="AF57" i="1"/>
  <c r="U57" i="1"/>
  <c r="D57" i="1"/>
  <c r="B57" i="1"/>
  <c r="A57" i="1"/>
  <c r="E57" i="1" s="1"/>
  <c r="W57" i="1" s="1"/>
  <c r="AR56" i="1"/>
  <c r="AS56" i="1" s="1"/>
  <c r="AP56" i="1"/>
  <c r="AJ56" i="1"/>
  <c r="AH56" i="1"/>
  <c r="AG56" i="1"/>
  <c r="AF56" i="1"/>
  <c r="AF67" i="1" s="1"/>
  <c r="U56" i="1"/>
  <c r="E56" i="1"/>
  <c r="W56" i="1" s="1"/>
  <c r="D56" i="1"/>
  <c r="B56" i="1"/>
  <c r="A56" i="1"/>
  <c r="F56" i="1" s="1"/>
  <c r="AR55" i="1"/>
  <c r="AJ55" i="1"/>
  <c r="AH55" i="1"/>
  <c r="AG55" i="1"/>
  <c r="AF55" i="1"/>
  <c r="AE55" i="1"/>
  <c r="AD55" i="1"/>
  <c r="AC55" i="1"/>
  <c r="AB55" i="1"/>
  <c r="AA55" i="1"/>
  <c r="Z55" i="1"/>
  <c r="Y55" i="1"/>
  <c r="X55" i="1"/>
  <c r="W55" i="1"/>
  <c r="U55" i="1"/>
  <c r="D55" i="1"/>
  <c r="B55" i="1"/>
  <c r="A55" i="1"/>
  <c r="AR54" i="1"/>
  <c r="AJ54" i="1"/>
  <c r="AH54" i="1"/>
  <c r="U54" i="1"/>
  <c r="G54" i="1"/>
  <c r="AG54" i="1" s="1"/>
  <c r="D54" i="1"/>
  <c r="B54" i="1"/>
  <c r="A54" i="1"/>
  <c r="F54" i="1" s="1"/>
  <c r="AR53" i="1"/>
  <c r="AJ53" i="1"/>
  <c r="U53" i="1"/>
  <c r="G53" i="1"/>
  <c r="D53" i="1"/>
  <c r="B53" i="1"/>
  <c r="A53" i="1"/>
  <c r="F53" i="1" s="1"/>
  <c r="AC53" i="1" s="1"/>
  <c r="AR52" i="1"/>
  <c r="AJ52" i="1"/>
  <c r="AH52" i="1"/>
  <c r="AF52" i="1"/>
  <c r="U52" i="1"/>
  <c r="AS52" i="1" s="1"/>
  <c r="G52" i="1"/>
  <c r="AG52" i="1" s="1"/>
  <c r="D52" i="1"/>
  <c r="B52" i="1"/>
  <c r="A52" i="1"/>
  <c r="E52" i="1" s="1"/>
  <c r="W52" i="1" s="1"/>
  <c r="AR51" i="1"/>
  <c r="AJ51" i="1"/>
  <c r="AH51" i="1"/>
  <c r="U51" i="1"/>
  <c r="AS51" i="1" s="1"/>
  <c r="G51" i="1"/>
  <c r="AG51" i="1" s="1"/>
  <c r="E51" i="1"/>
  <c r="W51" i="1" s="1"/>
  <c r="D51" i="1"/>
  <c r="B51" i="1"/>
  <c r="A51" i="1"/>
  <c r="F51" i="1" s="1"/>
  <c r="AA51" i="1" s="1"/>
  <c r="AH50" i="1"/>
  <c r="AG50" i="1"/>
  <c r="AF50" i="1"/>
  <c r="AE50" i="1"/>
  <c r="AD50" i="1"/>
  <c r="AC50" i="1"/>
  <c r="AB50" i="1"/>
  <c r="AA50" i="1"/>
  <c r="Z50" i="1"/>
  <c r="Y50" i="1"/>
  <c r="X50" i="1"/>
  <c r="W50" i="1"/>
  <c r="B50" i="1"/>
  <c r="T47" i="1"/>
  <c r="S47" i="1"/>
  <c r="R47" i="1"/>
  <c r="Q47" i="1"/>
  <c r="P47" i="1"/>
  <c r="O47" i="1"/>
  <c r="N47" i="1"/>
  <c r="M47" i="1"/>
  <c r="L47" i="1"/>
  <c r="K47" i="1"/>
  <c r="J47" i="1"/>
  <c r="I47" i="1"/>
  <c r="B47" i="1"/>
  <c r="AJ46" i="1"/>
  <c r="AR45" i="1"/>
  <c r="AJ45" i="1"/>
  <c r="AH45" i="1"/>
  <c r="AG45" i="1"/>
  <c r="AF45" i="1"/>
  <c r="AE45" i="1"/>
  <c r="AD45" i="1"/>
  <c r="AC45" i="1"/>
  <c r="AB45" i="1"/>
  <c r="AA45" i="1"/>
  <c r="Z45" i="1"/>
  <c r="Y45" i="1"/>
  <c r="X45" i="1"/>
  <c r="W45" i="1"/>
  <c r="AI45" i="1" s="1"/>
  <c r="U45" i="1"/>
  <c r="D45" i="1"/>
  <c r="B45" i="1"/>
  <c r="A45" i="1"/>
  <c r="AR44" i="1"/>
  <c r="AJ44" i="1"/>
  <c r="AH44" i="1"/>
  <c r="AG44" i="1"/>
  <c r="AF44" i="1"/>
  <c r="U44" i="1"/>
  <c r="AS44" i="1" s="1"/>
  <c r="E44" i="1"/>
  <c r="W44" i="1" s="1"/>
  <c r="D44" i="1"/>
  <c r="B44" i="1"/>
  <c r="A44" i="1"/>
  <c r="F44" i="1" s="1"/>
  <c r="AR43" i="1"/>
  <c r="AS43" i="1" s="1"/>
  <c r="AJ43" i="1"/>
  <c r="AH43" i="1"/>
  <c r="AG43" i="1"/>
  <c r="AF43" i="1"/>
  <c r="U43" i="1"/>
  <c r="E43" i="1"/>
  <c r="W43" i="1" s="1"/>
  <c r="D43" i="1"/>
  <c r="B43" i="1"/>
  <c r="A43" i="1"/>
  <c r="F43" i="1" s="1"/>
  <c r="AE43" i="1" s="1"/>
  <c r="AR42" i="1"/>
  <c r="AJ42" i="1"/>
  <c r="AH42" i="1"/>
  <c r="AG42" i="1"/>
  <c r="AF42" i="1"/>
  <c r="U42" i="1"/>
  <c r="D42" i="1"/>
  <c r="B42" i="1"/>
  <c r="A42" i="1"/>
  <c r="E42" i="1" s="1"/>
  <c r="W42" i="1" s="1"/>
  <c r="AR41" i="1"/>
  <c r="AJ41" i="1"/>
  <c r="AH41" i="1"/>
  <c r="AG41" i="1"/>
  <c r="AF41" i="1"/>
  <c r="U41" i="1"/>
  <c r="E41" i="1"/>
  <c r="W41" i="1" s="1"/>
  <c r="D41" i="1"/>
  <c r="B41" i="1"/>
  <c r="A41" i="1"/>
  <c r="F41" i="1" s="1"/>
  <c r="AE41" i="1" s="1"/>
  <c r="AR40" i="1"/>
  <c r="AJ40" i="1"/>
  <c r="AH40" i="1"/>
  <c r="AG40" i="1"/>
  <c r="AF40" i="1"/>
  <c r="AE40" i="1"/>
  <c r="AD40" i="1"/>
  <c r="AC40" i="1"/>
  <c r="AB40" i="1"/>
  <c r="AA40" i="1"/>
  <c r="Z40" i="1"/>
  <c r="Y40" i="1"/>
  <c r="X40" i="1"/>
  <c r="W40" i="1"/>
  <c r="U40" i="1"/>
  <c r="D40" i="1"/>
  <c r="B40" i="1"/>
  <c r="A40" i="1"/>
  <c r="AR39" i="1"/>
  <c r="AJ39" i="1"/>
  <c r="U39" i="1"/>
  <c r="G39" i="1"/>
  <c r="D39" i="1"/>
  <c r="B39" i="1"/>
  <c r="A39" i="1"/>
  <c r="F39" i="1" s="1"/>
  <c r="Y39" i="1" s="1"/>
  <c r="AR38" i="1"/>
  <c r="AJ38" i="1"/>
  <c r="AH38" i="1"/>
  <c r="AG38" i="1"/>
  <c r="AF38" i="1"/>
  <c r="AB38" i="1"/>
  <c r="U38" i="1"/>
  <c r="E38" i="1"/>
  <c r="W38" i="1" s="1"/>
  <c r="D38" i="1"/>
  <c r="B38" i="1"/>
  <c r="A38" i="1"/>
  <c r="F38" i="1" s="1"/>
  <c r="AR37" i="1"/>
  <c r="AJ37" i="1"/>
  <c r="AH37" i="1"/>
  <c r="U37" i="1"/>
  <c r="G37" i="1"/>
  <c r="AG37" i="1" s="1"/>
  <c r="E37" i="1"/>
  <c r="W37" i="1" s="1"/>
  <c r="D37" i="1"/>
  <c r="B37" i="1"/>
  <c r="A37" i="1"/>
  <c r="F37" i="1" s="1"/>
  <c r="AD37" i="1" s="1"/>
  <c r="AR36" i="1"/>
  <c r="AJ36" i="1"/>
  <c r="AH36" i="1"/>
  <c r="AG36" i="1"/>
  <c r="AF36" i="1"/>
  <c r="U36" i="1"/>
  <c r="D36" i="1"/>
  <c r="B36" i="1"/>
  <c r="A36" i="1"/>
  <c r="E36" i="1" s="1"/>
  <c r="W36" i="1" s="1"/>
  <c r="AR35" i="1"/>
  <c r="AJ35" i="1"/>
  <c r="AG35" i="1"/>
  <c r="U35" i="1"/>
  <c r="G35" i="1"/>
  <c r="D35" i="1"/>
  <c r="B35" i="1"/>
  <c r="A35" i="1"/>
  <c r="F35" i="1" s="1"/>
  <c r="Y35" i="1" s="1"/>
  <c r="AR34" i="1"/>
  <c r="AJ34" i="1"/>
  <c r="AH34" i="1"/>
  <c r="AG34" i="1"/>
  <c r="AF34" i="1"/>
  <c r="AB34" i="1"/>
  <c r="Z34" i="1"/>
  <c r="U34" i="1"/>
  <c r="E34" i="1"/>
  <c r="W34" i="1" s="1"/>
  <c r="D34" i="1"/>
  <c r="B34" i="1"/>
  <c r="A34" i="1"/>
  <c r="F34" i="1" s="1"/>
  <c r="AR33" i="1"/>
  <c r="AJ33" i="1"/>
  <c r="AH33" i="1"/>
  <c r="AF33" i="1"/>
  <c r="U33" i="1"/>
  <c r="G33" i="1"/>
  <c r="AT33" i="1" s="1"/>
  <c r="D33" i="1"/>
  <c r="B33" i="1"/>
  <c r="A33" i="1"/>
  <c r="E33" i="1" s="1"/>
  <c r="W33" i="1" s="1"/>
  <c r="AR32" i="1"/>
  <c r="AJ32" i="1"/>
  <c r="AH32" i="1"/>
  <c r="AG32" i="1"/>
  <c r="AF32" i="1"/>
  <c r="U32" i="1"/>
  <c r="E32" i="1"/>
  <c r="W32" i="1" s="1"/>
  <c r="D32" i="1"/>
  <c r="B32" i="1"/>
  <c r="A32" i="1"/>
  <c r="F32" i="1" s="1"/>
  <c r="AR31" i="1"/>
  <c r="AJ31" i="1"/>
  <c r="U31" i="1"/>
  <c r="G31" i="1"/>
  <c r="AF31" i="1" s="1"/>
  <c r="E31" i="1"/>
  <c r="W31" i="1" s="1"/>
  <c r="D31" i="1"/>
  <c r="B31" i="1"/>
  <c r="A31" i="1"/>
  <c r="F31" i="1" s="1"/>
  <c r="AD31" i="1" s="1"/>
  <c r="AR30" i="1"/>
  <c r="AJ30" i="1"/>
  <c r="AG30" i="1"/>
  <c r="U30" i="1"/>
  <c r="G30" i="1"/>
  <c r="D30" i="1"/>
  <c r="B30" i="1"/>
  <c r="A30" i="1"/>
  <c r="E30" i="1" s="1"/>
  <c r="W30" i="1" s="1"/>
  <c r="AT29" i="1"/>
  <c r="AR29" i="1"/>
  <c r="AJ29" i="1"/>
  <c r="AH29" i="1"/>
  <c r="AP29" i="1" s="1"/>
  <c r="AG29" i="1"/>
  <c r="AF29" i="1"/>
  <c r="U29" i="1"/>
  <c r="D29" i="1"/>
  <c r="B29" i="1"/>
  <c r="A29" i="1"/>
  <c r="F29" i="1" s="1"/>
  <c r="AR28" i="1"/>
  <c r="AJ28" i="1"/>
  <c r="AH28" i="1"/>
  <c r="AP28" i="1" s="1"/>
  <c r="AG28" i="1"/>
  <c r="AF28" i="1"/>
  <c r="U28" i="1"/>
  <c r="D28" i="1"/>
  <c r="B28" i="1"/>
  <c r="A28" i="1"/>
  <c r="F28" i="1" s="1"/>
  <c r="AR27" i="1"/>
  <c r="AJ27" i="1"/>
  <c r="AH27" i="1"/>
  <c r="AP27" i="1" s="1"/>
  <c r="AG27" i="1"/>
  <c r="AF27" i="1"/>
  <c r="U27" i="1"/>
  <c r="AS27" i="1" s="1"/>
  <c r="D27" i="1"/>
  <c r="B27" i="1"/>
  <c r="A27" i="1"/>
  <c r="E27" i="1" s="1"/>
  <c r="W27" i="1" s="1"/>
  <c r="AR26" i="1"/>
  <c r="AJ26" i="1"/>
  <c r="AH26" i="1"/>
  <c r="AP26" i="1" s="1"/>
  <c r="AG26" i="1"/>
  <c r="AF26" i="1"/>
  <c r="U26" i="1"/>
  <c r="D26" i="1"/>
  <c r="B26" i="1"/>
  <c r="A26" i="1"/>
  <c r="F26" i="1" s="1"/>
  <c r="AT25" i="1"/>
  <c r="AR25" i="1"/>
  <c r="AJ25" i="1"/>
  <c r="AH25" i="1"/>
  <c r="AG25" i="1"/>
  <c r="AF25" i="1"/>
  <c r="U25" i="1"/>
  <c r="E25" i="1"/>
  <c r="W25" i="1" s="1"/>
  <c r="D25" i="1"/>
  <c r="B25" i="1"/>
  <c r="A25" i="1"/>
  <c r="F25" i="1" s="1"/>
  <c r="AR24" i="1"/>
  <c r="AJ24" i="1"/>
  <c r="AH24" i="1"/>
  <c r="AG24" i="1"/>
  <c r="AF24" i="1"/>
  <c r="U24" i="1"/>
  <c r="D24" i="1"/>
  <c r="B24" i="1"/>
  <c r="A24" i="1"/>
  <c r="F24" i="1" s="1"/>
  <c r="AT23" i="1"/>
  <c r="AR23" i="1"/>
  <c r="AS23" i="1" s="1"/>
  <c r="AJ23" i="1"/>
  <c r="AH23" i="1"/>
  <c r="AP23" i="1" s="1"/>
  <c r="AG23" i="1"/>
  <c r="AF23" i="1"/>
  <c r="U23" i="1"/>
  <c r="E23" i="1"/>
  <c r="W23" i="1" s="1"/>
  <c r="D23" i="1"/>
  <c r="B23" i="1"/>
  <c r="A23" i="1"/>
  <c r="F23" i="1" s="1"/>
  <c r="AR22" i="1"/>
  <c r="AS22" i="1" s="1"/>
  <c r="AJ22" i="1"/>
  <c r="AH22" i="1"/>
  <c r="AP22" i="1" s="1"/>
  <c r="AG22" i="1"/>
  <c r="AF22" i="1"/>
  <c r="U22" i="1"/>
  <c r="E22" i="1"/>
  <c r="W22" i="1" s="1"/>
  <c r="D22" i="1"/>
  <c r="B22" i="1"/>
  <c r="A22" i="1"/>
  <c r="F22" i="1" s="1"/>
  <c r="AR21" i="1"/>
  <c r="AJ21" i="1"/>
  <c r="AH21" i="1"/>
  <c r="AP21" i="1" s="1"/>
  <c r="AG21" i="1"/>
  <c r="AF21" i="1"/>
  <c r="U21" i="1"/>
  <c r="D21" i="1"/>
  <c r="B21" i="1"/>
  <c r="A21" i="1"/>
  <c r="E21" i="1" s="1"/>
  <c r="W21" i="1" s="1"/>
  <c r="AR20" i="1"/>
  <c r="AJ20" i="1"/>
  <c r="AH20" i="1"/>
  <c r="AP20" i="1" s="1"/>
  <c r="AG20" i="1"/>
  <c r="AF20" i="1"/>
  <c r="U20" i="1"/>
  <c r="D20" i="1"/>
  <c r="B20" i="1"/>
  <c r="A20" i="1"/>
  <c r="F20" i="1" s="1"/>
  <c r="AT19" i="1"/>
  <c r="AR19" i="1"/>
  <c r="AS19" i="1" s="1"/>
  <c r="AJ19" i="1"/>
  <c r="AH19" i="1"/>
  <c r="AP19" i="1" s="1"/>
  <c r="AG19" i="1"/>
  <c r="AF19" i="1"/>
  <c r="U19" i="1"/>
  <c r="E19" i="1"/>
  <c r="W19" i="1" s="1"/>
  <c r="D19" i="1"/>
  <c r="B19" i="1"/>
  <c r="A19" i="1"/>
  <c r="F19" i="1" s="1"/>
  <c r="AT18" i="1"/>
  <c r="AR18" i="1"/>
  <c r="AJ18" i="1"/>
  <c r="AH18" i="1"/>
  <c r="AP18" i="1" s="1"/>
  <c r="AG18" i="1"/>
  <c r="AF18" i="1"/>
  <c r="U18" i="1"/>
  <c r="D18" i="1"/>
  <c r="B18" i="1"/>
  <c r="A18" i="1"/>
  <c r="F18" i="1" s="1"/>
  <c r="AR17" i="1"/>
  <c r="AJ17" i="1"/>
  <c r="AH17" i="1"/>
  <c r="AP17" i="1" s="1"/>
  <c r="AG17" i="1"/>
  <c r="AF17" i="1"/>
  <c r="U17" i="1"/>
  <c r="D17" i="1"/>
  <c r="B17" i="1"/>
  <c r="A17" i="1"/>
  <c r="E17" i="1" s="1"/>
  <c r="W17" i="1" s="1"/>
  <c r="AT16" i="1"/>
  <c r="AR16" i="1"/>
  <c r="AP16" i="1"/>
  <c r="AJ16" i="1"/>
  <c r="AH16" i="1"/>
  <c r="AG16" i="1"/>
  <c r="AF16" i="1"/>
  <c r="U16" i="1"/>
  <c r="D16" i="1"/>
  <c r="B16" i="1"/>
  <c r="A16" i="1"/>
  <c r="E16" i="1" s="1"/>
  <c r="W16" i="1" s="1"/>
  <c r="AT15" i="1"/>
  <c r="AR15" i="1"/>
  <c r="AS15" i="1" s="1"/>
  <c r="AP15" i="1"/>
  <c r="AL44" i="1" s="1"/>
  <c r="AJ15" i="1"/>
  <c r="AH15" i="1"/>
  <c r="AG15" i="1"/>
  <c r="AF15" i="1"/>
  <c r="U15" i="1"/>
  <c r="E15" i="1"/>
  <c r="W15" i="1" s="1"/>
  <c r="D15" i="1"/>
  <c r="B15" i="1"/>
  <c r="A15" i="1"/>
  <c r="F15" i="1" s="1"/>
  <c r="AT14" i="1"/>
  <c r="AR14" i="1"/>
  <c r="AJ14" i="1"/>
  <c r="AH14" i="1"/>
  <c r="AP14" i="1" s="1"/>
  <c r="AG14" i="1"/>
  <c r="AF14" i="1"/>
  <c r="U14" i="1"/>
  <c r="D14" i="1"/>
  <c r="B14" i="1"/>
  <c r="A14" i="1"/>
  <c r="F14" i="1" s="1"/>
  <c r="AR13" i="1"/>
  <c r="AJ13" i="1"/>
  <c r="AH13" i="1"/>
  <c r="AP13" i="1" s="1"/>
  <c r="AG13" i="1"/>
  <c r="AF13" i="1"/>
  <c r="U13" i="1"/>
  <c r="D13" i="1"/>
  <c r="B13" i="1"/>
  <c r="A13" i="1"/>
  <c r="E13" i="1" s="1"/>
  <c r="W13" i="1" s="1"/>
  <c r="AT12" i="1"/>
  <c r="AR12" i="1"/>
  <c r="AJ12" i="1"/>
  <c r="AH12" i="1"/>
  <c r="AP12" i="1" s="1"/>
  <c r="AG12" i="1"/>
  <c r="AF12" i="1"/>
  <c r="U12" i="1"/>
  <c r="D12" i="1"/>
  <c r="B12" i="1"/>
  <c r="A12" i="1"/>
  <c r="E12" i="1" s="1"/>
  <c r="W12" i="1" s="1"/>
  <c r="AT11" i="1"/>
  <c r="AR11" i="1"/>
  <c r="AS11" i="1" s="1"/>
  <c r="AP11" i="1"/>
  <c r="AJ11" i="1"/>
  <c r="AH11" i="1"/>
  <c r="AG11" i="1"/>
  <c r="AF11" i="1"/>
  <c r="U11" i="1"/>
  <c r="E11" i="1"/>
  <c r="W11" i="1" s="1"/>
  <c r="D11" i="1"/>
  <c r="B11" i="1"/>
  <c r="A11" i="1"/>
  <c r="F11" i="1" s="1"/>
  <c r="B8" i="1"/>
  <c r="W5" i="1"/>
  <c r="J5" i="1"/>
  <c r="K5" i="1" s="1"/>
  <c r="AW2" i="1"/>
  <c r="AE2" i="1"/>
  <c r="AD2" i="1"/>
  <c r="AC2" i="1"/>
  <c r="AB2" i="1"/>
  <c r="AA2" i="1"/>
  <c r="Z2" i="1"/>
  <c r="Y2" i="1"/>
  <c r="X2" i="1"/>
  <c r="W2" i="1"/>
  <c r="AW1" i="1"/>
  <c r="AT45" i="1" s="1"/>
  <c r="AS14" i="1" l="1"/>
  <c r="AS86" i="1"/>
  <c r="AS90" i="1"/>
  <c r="AS55" i="1"/>
  <c r="AS33" i="1"/>
  <c r="AS141" i="1"/>
  <c r="AS17" i="1"/>
  <c r="AS60" i="1"/>
  <c r="AS75" i="1"/>
  <c r="AS13" i="1"/>
  <c r="AS18" i="1"/>
  <c r="AS29" i="1"/>
  <c r="AS31" i="1"/>
  <c r="AS116" i="1"/>
  <c r="AB119" i="1"/>
  <c r="AS41" i="1"/>
  <c r="AS62" i="1"/>
  <c r="AB127" i="1"/>
  <c r="AB130" i="1"/>
  <c r="AB113" i="1"/>
  <c r="AD115" i="1"/>
  <c r="AC123" i="1"/>
  <c r="AS131" i="1"/>
  <c r="AE16" i="2"/>
  <c r="AS37" i="1"/>
  <c r="AC39" i="1"/>
  <c r="X16" i="2"/>
  <c r="AS81" i="1"/>
  <c r="AS98" i="1"/>
  <c r="AB101" i="1"/>
  <c r="X115" i="1"/>
  <c r="Z121" i="1"/>
  <c r="AS127" i="1"/>
  <c r="Z16" i="2"/>
  <c r="AS12" i="1"/>
  <c r="AS20" i="1"/>
  <c r="AS28" i="1"/>
  <c r="AS34" i="1"/>
  <c r="AS79" i="1"/>
  <c r="Z115" i="1"/>
  <c r="Y123" i="1"/>
  <c r="AJ135" i="1"/>
  <c r="AS133" i="1"/>
  <c r="AE44" i="2"/>
  <c r="AF47" i="1"/>
  <c r="AS26" i="1"/>
  <c r="AS40" i="1"/>
  <c r="AS74" i="1"/>
  <c r="AI75" i="1"/>
  <c r="AI79" i="1"/>
  <c r="AS85" i="1"/>
  <c r="AS87" i="1"/>
  <c r="AS89" i="1"/>
  <c r="AS91" i="1"/>
  <c r="AS93" i="1"/>
  <c r="AS110" i="1"/>
  <c r="AD113" i="1"/>
  <c r="AS114" i="1"/>
  <c r="AS118" i="1"/>
  <c r="AB121" i="1"/>
  <c r="E128" i="1"/>
  <c r="W128" i="1" s="1"/>
  <c r="AD130" i="1"/>
  <c r="AB132" i="1"/>
  <c r="AS16" i="1"/>
  <c r="E18" i="1"/>
  <c r="W18" i="1" s="1"/>
  <c r="AS21" i="1"/>
  <c r="AS25" i="1"/>
  <c r="AS30" i="1"/>
  <c r="E35" i="1"/>
  <c r="W35" i="1" s="1"/>
  <c r="AC35" i="1"/>
  <c r="AS36" i="1"/>
  <c r="AS38" i="1"/>
  <c r="AS42" i="1"/>
  <c r="AS45" i="1"/>
  <c r="AS63" i="1"/>
  <c r="AS64" i="1"/>
  <c r="Y65" i="1"/>
  <c r="AJ104" i="1"/>
  <c r="E78" i="1"/>
  <c r="W78" i="1" s="1"/>
  <c r="E81" i="1"/>
  <c r="W81" i="1" s="1"/>
  <c r="AS95" i="1"/>
  <c r="AS97" i="1"/>
  <c r="Z110" i="1"/>
  <c r="AS112" i="1"/>
  <c r="X113" i="1"/>
  <c r="AE113" i="1"/>
  <c r="AD121" i="1"/>
  <c r="AS125" i="1"/>
  <c r="AA126" i="1"/>
  <c r="AD132" i="1"/>
  <c r="AE35" i="1"/>
  <c r="AC65" i="1"/>
  <c r="AS99" i="1"/>
  <c r="AE110" i="1"/>
  <c r="AE115" i="1"/>
  <c r="AS117" i="1"/>
  <c r="AS119" i="1"/>
  <c r="AS120" i="1"/>
  <c r="X121" i="1"/>
  <c r="AD123" i="1"/>
  <c r="E124" i="1"/>
  <c r="W124" i="1" s="1"/>
  <c r="AS129" i="1"/>
  <c r="X130" i="1"/>
  <c r="E131" i="1"/>
  <c r="W131" i="1" s="1"/>
  <c r="X132" i="1"/>
  <c r="AE132" i="1"/>
  <c r="AJ47" i="1"/>
  <c r="E14" i="1"/>
  <c r="W14" i="1" s="1"/>
  <c r="AS24" i="1"/>
  <c r="E28" i="1"/>
  <c r="W28" i="1" s="1"/>
  <c r="E29" i="1"/>
  <c r="W29" i="1" s="1"/>
  <c r="AS54" i="1"/>
  <c r="AI55" i="1"/>
  <c r="AG67" i="1"/>
  <c r="AS58" i="1"/>
  <c r="AS59" i="1"/>
  <c r="E85" i="1"/>
  <c r="W85" i="1" s="1"/>
  <c r="E87" i="1"/>
  <c r="W87" i="1" s="1"/>
  <c r="E89" i="1"/>
  <c r="W89" i="1" s="1"/>
  <c r="E91" i="1"/>
  <c r="W91" i="1" s="1"/>
  <c r="E93" i="1"/>
  <c r="W93" i="1" s="1"/>
  <c r="AB139" i="1"/>
  <c r="AR143" i="1"/>
  <c r="B10" i="2"/>
  <c r="B15" i="2"/>
  <c r="B19" i="2"/>
  <c r="B25" i="2"/>
  <c r="B11" i="2"/>
  <c r="B28" i="2"/>
  <c r="B14" i="2"/>
  <c r="B17" i="2"/>
  <c r="B24" i="2"/>
  <c r="Y5" i="1"/>
  <c r="L5" i="1"/>
  <c r="AE24" i="1"/>
  <c r="AA24" i="1"/>
  <c r="AD24" i="1"/>
  <c r="Z24" i="1"/>
  <c r="AC24" i="1"/>
  <c r="Y24" i="1"/>
  <c r="AB24" i="1"/>
  <c r="X24" i="1"/>
  <c r="AC28" i="1"/>
  <c r="Y28" i="1"/>
  <c r="AA28" i="1"/>
  <c r="AB28" i="1"/>
  <c r="X28" i="1"/>
  <c r="AE28" i="1"/>
  <c r="AD28" i="1"/>
  <c r="Z28" i="1"/>
  <c r="AD29" i="1"/>
  <c r="Z29" i="1"/>
  <c r="AC29" i="1"/>
  <c r="Y29" i="1"/>
  <c r="AE29" i="1"/>
  <c r="AA29" i="1"/>
  <c r="AB29" i="1"/>
  <c r="X29" i="1"/>
  <c r="AW45" i="1"/>
  <c r="AU45" i="1"/>
  <c r="AE20" i="1"/>
  <c r="AA20" i="1"/>
  <c r="AD20" i="1"/>
  <c r="Z20" i="1"/>
  <c r="AC20" i="1"/>
  <c r="Y20" i="1"/>
  <c r="AB20" i="1"/>
  <c r="X20" i="1"/>
  <c r="AD15" i="1"/>
  <c r="Z15" i="1"/>
  <c r="AC15" i="1"/>
  <c r="Y15" i="1"/>
  <c r="AE15" i="1"/>
  <c r="AA15" i="1"/>
  <c r="AB15" i="1"/>
  <c r="X15" i="1"/>
  <c r="AC25" i="1"/>
  <c r="Y25" i="1"/>
  <c r="AB25" i="1"/>
  <c r="X25" i="1"/>
  <c r="AE25" i="1"/>
  <c r="AA25" i="1"/>
  <c r="AD25" i="1"/>
  <c r="Z25" i="1"/>
  <c r="AE26" i="1"/>
  <c r="AA26" i="1"/>
  <c r="AD26" i="1"/>
  <c r="Z26" i="1"/>
  <c r="AC26" i="1"/>
  <c r="Y26" i="1"/>
  <c r="AB26" i="1"/>
  <c r="X26" i="1"/>
  <c r="AD32" i="1"/>
  <c r="Z32" i="1"/>
  <c r="AE32" i="1"/>
  <c r="Y32" i="1"/>
  <c r="AC32" i="1"/>
  <c r="X32" i="1"/>
  <c r="AA32" i="1"/>
  <c r="AB32" i="1"/>
  <c r="AC14" i="1"/>
  <c r="Y14" i="1"/>
  <c r="AB14" i="1"/>
  <c r="X14" i="1"/>
  <c r="AD14" i="1"/>
  <c r="Z14" i="1"/>
  <c r="AW14" i="1"/>
  <c r="AE14" i="1"/>
  <c r="AA14" i="1"/>
  <c r="AC18" i="1"/>
  <c r="Y18" i="1"/>
  <c r="AB18" i="1"/>
  <c r="X18" i="1"/>
  <c r="AW18" i="1"/>
  <c r="AE18" i="1"/>
  <c r="AA18" i="1"/>
  <c r="AD18" i="1"/>
  <c r="Z18" i="1"/>
  <c r="AD11" i="1"/>
  <c r="Z11" i="1"/>
  <c r="AB11" i="1"/>
  <c r="X11" i="1"/>
  <c r="AE11" i="1"/>
  <c r="AA11" i="1"/>
  <c r="AC11" i="1"/>
  <c r="Y11" i="1"/>
  <c r="AW11" i="1"/>
  <c r="AD19" i="1"/>
  <c r="Z19" i="1"/>
  <c r="Y19" i="1"/>
  <c r="AC19" i="1"/>
  <c r="AB19" i="1"/>
  <c r="X19" i="1"/>
  <c r="AE19" i="1"/>
  <c r="AA19" i="1"/>
  <c r="AC22" i="1"/>
  <c r="Y22" i="1"/>
  <c r="AB22" i="1"/>
  <c r="X22" i="1"/>
  <c r="AE22" i="1"/>
  <c r="AA22" i="1"/>
  <c r="AD22" i="1"/>
  <c r="Z22" i="1"/>
  <c r="AD23" i="1"/>
  <c r="Z23" i="1"/>
  <c r="AC23" i="1"/>
  <c r="Y23" i="1"/>
  <c r="AB23" i="1"/>
  <c r="X23" i="1"/>
  <c r="AE23" i="1"/>
  <c r="AA23" i="1"/>
  <c r="F12" i="1"/>
  <c r="F16" i="1"/>
  <c r="AW29" i="1"/>
  <c r="X5" i="1"/>
  <c r="AG47" i="1"/>
  <c r="AL43" i="1"/>
  <c r="AT64" i="1"/>
  <c r="AT57" i="1"/>
  <c r="AT52" i="1"/>
  <c r="AT61" i="1"/>
  <c r="AT58" i="1"/>
  <c r="AT55" i="1"/>
  <c r="AT63" i="1"/>
  <c r="AT62" i="1"/>
  <c r="AT60" i="1"/>
  <c r="AT59" i="1"/>
  <c r="AT56" i="1"/>
  <c r="F13" i="1"/>
  <c r="AW15" i="1"/>
  <c r="F17" i="1"/>
  <c r="AW19" i="1"/>
  <c r="E20" i="1"/>
  <c r="W20" i="1" s="1"/>
  <c r="AT20" i="1"/>
  <c r="F21" i="1"/>
  <c r="AW23" i="1"/>
  <c r="E24" i="1"/>
  <c r="W24" i="1" s="1"/>
  <c r="AW25" i="1"/>
  <c r="E26" i="1"/>
  <c r="W26" i="1" s="1"/>
  <c r="AT26" i="1"/>
  <c r="F27" i="1"/>
  <c r="AT30" i="1"/>
  <c r="AF30" i="1"/>
  <c r="Y31" i="1"/>
  <c r="AT31" i="1"/>
  <c r="AS32" i="1"/>
  <c r="F33" i="1"/>
  <c r="AS35" i="1"/>
  <c r="AT51" i="1"/>
  <c r="F52" i="1"/>
  <c r="AD59" i="1"/>
  <c r="Z59" i="1"/>
  <c r="AC59" i="1"/>
  <c r="Y59" i="1"/>
  <c r="AB59" i="1"/>
  <c r="X59" i="1"/>
  <c r="AE59" i="1"/>
  <c r="AA59" i="1"/>
  <c r="AC77" i="1"/>
  <c r="Y77" i="1"/>
  <c r="AD77" i="1"/>
  <c r="X77" i="1"/>
  <c r="AB77" i="1"/>
  <c r="AA77" i="1"/>
  <c r="AE77" i="1"/>
  <c r="Z77" i="1"/>
  <c r="AB31" i="1"/>
  <c r="X31" i="1"/>
  <c r="Z31" i="1"/>
  <c r="AE31" i="1"/>
  <c r="AC37" i="1"/>
  <c r="Y37" i="1"/>
  <c r="AB37" i="1"/>
  <c r="X37" i="1"/>
  <c r="AE37" i="1"/>
  <c r="AA37" i="1"/>
  <c r="AD41" i="1"/>
  <c r="Z41" i="1"/>
  <c r="AC41" i="1"/>
  <c r="Y41" i="1"/>
  <c r="AB41" i="1"/>
  <c r="X41" i="1"/>
  <c r="AD43" i="1"/>
  <c r="Z43" i="1"/>
  <c r="AC43" i="1"/>
  <c r="Y43" i="1"/>
  <c r="AB43" i="1"/>
  <c r="X43" i="1"/>
  <c r="AE44" i="1"/>
  <c r="AA44" i="1"/>
  <c r="AD44" i="1"/>
  <c r="Z44" i="1"/>
  <c r="AC44" i="1"/>
  <c r="Y44" i="1"/>
  <c r="AF53" i="1"/>
  <c r="AT53" i="1"/>
  <c r="AH53" i="1"/>
  <c r="AG53" i="1"/>
  <c r="AC54" i="1"/>
  <c r="Y54" i="1"/>
  <c r="AB54" i="1"/>
  <c r="X54" i="1"/>
  <c r="AE54" i="1"/>
  <c r="AA54" i="1"/>
  <c r="AE56" i="1"/>
  <c r="AA56" i="1"/>
  <c r="AD56" i="1"/>
  <c r="Z56" i="1"/>
  <c r="AC56" i="1"/>
  <c r="Y56" i="1"/>
  <c r="AB56" i="1"/>
  <c r="X56" i="1"/>
  <c r="AD60" i="1"/>
  <c r="Z60" i="1"/>
  <c r="AC60" i="1"/>
  <c r="Y60" i="1"/>
  <c r="AB60" i="1"/>
  <c r="X60" i="1"/>
  <c r="AE60" i="1"/>
  <c r="AA60" i="1"/>
  <c r="AD62" i="1"/>
  <c r="Z62" i="1"/>
  <c r="AC62" i="1"/>
  <c r="Y62" i="1"/>
  <c r="AB62" i="1"/>
  <c r="X62" i="1"/>
  <c r="AE62" i="1"/>
  <c r="AA62" i="1"/>
  <c r="AT22" i="1"/>
  <c r="AT28" i="1"/>
  <c r="AH30" i="1"/>
  <c r="AA31" i="1"/>
  <c r="AG31" i="1"/>
  <c r="AT32" i="1"/>
  <c r="AC34" i="1"/>
  <c r="Y34" i="1"/>
  <c r="AE34" i="1"/>
  <c r="AA34" i="1"/>
  <c r="AD34" i="1"/>
  <c r="AT35" i="1"/>
  <c r="AE38" i="1"/>
  <c r="AA38" i="1"/>
  <c r="AD38" i="1"/>
  <c r="Z38" i="1"/>
  <c r="AC38" i="1"/>
  <c r="Y38" i="1"/>
  <c r="AF39" i="1"/>
  <c r="AT39" i="1"/>
  <c r="AH39" i="1"/>
  <c r="AG39" i="1"/>
  <c r="AI40" i="1"/>
  <c r="X44" i="1"/>
  <c r="AT44" i="1"/>
  <c r="AB53" i="1"/>
  <c r="X53" i="1"/>
  <c r="AE53" i="1"/>
  <c r="AA53" i="1"/>
  <c r="AD53" i="1"/>
  <c r="Z53" i="1"/>
  <c r="Z54" i="1"/>
  <c r="AC73" i="1"/>
  <c r="Y73" i="1"/>
  <c r="AD73" i="1"/>
  <c r="X73" i="1"/>
  <c r="AB73" i="1"/>
  <c r="AA73" i="1"/>
  <c r="AE73" i="1"/>
  <c r="Z73" i="1"/>
  <c r="AC78" i="1"/>
  <c r="Y78" i="1"/>
  <c r="AD78" i="1"/>
  <c r="Z78" i="1"/>
  <c r="AB78" i="1"/>
  <c r="AA78" i="1"/>
  <c r="X78" i="1"/>
  <c r="AE78" i="1"/>
  <c r="AT131" i="1"/>
  <c r="AT129" i="1"/>
  <c r="AT126" i="1"/>
  <c r="AT140" i="1"/>
  <c r="AT128" i="1"/>
  <c r="AT127" i="1"/>
  <c r="AT141" i="1"/>
  <c r="AT139" i="1"/>
  <c r="AT130" i="1"/>
  <c r="AT122" i="1"/>
  <c r="AT120" i="1"/>
  <c r="AT118" i="1"/>
  <c r="AT116" i="1"/>
  <c r="AT114" i="1"/>
  <c r="AT112" i="1"/>
  <c r="AT111" i="1"/>
  <c r="AT100" i="1"/>
  <c r="AT98" i="1"/>
  <c r="AT132" i="1"/>
  <c r="AT121" i="1"/>
  <c r="AT113" i="1"/>
  <c r="AT102" i="1"/>
  <c r="AT133" i="1"/>
  <c r="AT117" i="1"/>
  <c r="AT101" i="1"/>
  <c r="AT119" i="1"/>
  <c r="AT92" i="1"/>
  <c r="AT90" i="1"/>
  <c r="AT88" i="1"/>
  <c r="AT86" i="1"/>
  <c r="AT110" i="1"/>
  <c r="AT99" i="1"/>
  <c r="AT96" i="1"/>
  <c r="AT94" i="1"/>
  <c r="AT115" i="1"/>
  <c r="AT91" i="1"/>
  <c r="AT89" i="1"/>
  <c r="AT87" i="1"/>
  <c r="AT85" i="1"/>
  <c r="AT97" i="1"/>
  <c r="AT95" i="1"/>
  <c r="AT93" i="1"/>
  <c r="AT78" i="1"/>
  <c r="AT77" i="1"/>
  <c r="AT73" i="1"/>
  <c r="AT38" i="1"/>
  <c r="AT74" i="1"/>
  <c r="AT42" i="1"/>
  <c r="AT40" i="1"/>
  <c r="AT36" i="1"/>
  <c r="AT75" i="1"/>
  <c r="AT43" i="1"/>
  <c r="AT34" i="1"/>
  <c r="AT76" i="1"/>
  <c r="U47" i="1"/>
  <c r="AH47" i="1"/>
  <c r="AR47" i="1"/>
  <c r="AR48" i="1" s="1"/>
  <c r="AT13" i="1"/>
  <c r="AT17" i="1"/>
  <c r="AT21" i="1"/>
  <c r="AT24" i="1"/>
  <c r="AT27" i="1"/>
  <c r="F30" i="1"/>
  <c r="AC31" i="1"/>
  <c r="AH31" i="1"/>
  <c r="X34" i="1"/>
  <c r="AD35" i="1"/>
  <c r="Z35" i="1"/>
  <c r="AB35" i="1"/>
  <c r="X35" i="1"/>
  <c r="AH35" i="1"/>
  <c r="AF35" i="1"/>
  <c r="AA35" i="1"/>
  <c r="F36" i="1"/>
  <c r="Z37" i="1"/>
  <c r="X38" i="1"/>
  <c r="AB39" i="1"/>
  <c r="X39" i="1"/>
  <c r="AE39" i="1"/>
  <c r="AA39" i="1"/>
  <c r="AD39" i="1"/>
  <c r="Z39" i="1"/>
  <c r="AS39" i="1"/>
  <c r="AA41" i="1"/>
  <c r="AT41" i="1"/>
  <c r="F42" i="1"/>
  <c r="AA43" i="1"/>
  <c r="AB44" i="1"/>
  <c r="AD51" i="1"/>
  <c r="Z51" i="1"/>
  <c r="AC51" i="1"/>
  <c r="Y51" i="1"/>
  <c r="AB51" i="1"/>
  <c r="X51" i="1"/>
  <c r="AE51" i="1"/>
  <c r="Y53" i="1"/>
  <c r="AS53" i="1"/>
  <c r="AR67" i="1"/>
  <c r="AR68" i="1" s="1"/>
  <c r="AD54" i="1"/>
  <c r="AC58" i="1"/>
  <c r="Y58" i="1"/>
  <c r="AB58" i="1"/>
  <c r="X58" i="1"/>
  <c r="AE58" i="1"/>
  <c r="AA58" i="1"/>
  <c r="AD58" i="1"/>
  <c r="Z58" i="1"/>
  <c r="AT65" i="1"/>
  <c r="F57" i="1"/>
  <c r="F61" i="1"/>
  <c r="X64" i="1"/>
  <c r="AB64" i="1"/>
  <c r="AG65" i="1"/>
  <c r="F76" i="1"/>
  <c r="AB81" i="1"/>
  <c r="X81" i="1"/>
  <c r="AC81" i="1"/>
  <c r="Y81" i="1"/>
  <c r="AT81" i="1"/>
  <c r="AA81" i="1"/>
  <c r="AT83" i="1"/>
  <c r="AC85" i="1"/>
  <c r="Y85" i="1"/>
  <c r="AB85" i="1"/>
  <c r="X85" i="1"/>
  <c r="AE85" i="1"/>
  <c r="AA85" i="1"/>
  <c r="AD85" i="1"/>
  <c r="Z85" i="1"/>
  <c r="AC87" i="1"/>
  <c r="Y87" i="1"/>
  <c r="AB87" i="1"/>
  <c r="X87" i="1"/>
  <c r="AE87" i="1"/>
  <c r="AA87" i="1"/>
  <c r="AD87" i="1"/>
  <c r="Z87" i="1"/>
  <c r="AC89" i="1"/>
  <c r="Y89" i="1"/>
  <c r="AB89" i="1"/>
  <c r="X89" i="1"/>
  <c r="AE89" i="1"/>
  <c r="AA89" i="1"/>
  <c r="AD89" i="1"/>
  <c r="Z89" i="1"/>
  <c r="AC91" i="1"/>
  <c r="Y91" i="1"/>
  <c r="AB91" i="1"/>
  <c r="X91" i="1"/>
  <c r="AE91" i="1"/>
  <c r="AA91" i="1"/>
  <c r="AD91" i="1"/>
  <c r="Z91" i="1"/>
  <c r="AB93" i="1"/>
  <c r="AD93" i="1"/>
  <c r="Y93" i="1"/>
  <c r="AC93" i="1"/>
  <c r="X93" i="1"/>
  <c r="AA93" i="1"/>
  <c r="AE93" i="1"/>
  <c r="Z93" i="1"/>
  <c r="AG33" i="1"/>
  <c r="AT37" i="1"/>
  <c r="AF51" i="1"/>
  <c r="E54" i="1"/>
  <c r="W54" i="1" s="1"/>
  <c r="AT54" i="1"/>
  <c r="E59" i="1"/>
  <c r="W59" i="1" s="1"/>
  <c r="E60" i="1"/>
  <c r="W60" i="1" s="1"/>
  <c r="AI60" i="1" s="1"/>
  <c r="E62" i="1"/>
  <c r="W62" i="1" s="1"/>
  <c r="Y64" i="1"/>
  <c r="AC64" i="1"/>
  <c r="AG64" i="1"/>
  <c r="Z65" i="1"/>
  <c r="AD65" i="1"/>
  <c r="AH65" i="1"/>
  <c r="U67" i="1"/>
  <c r="V67" i="1" s="1"/>
  <c r="U104" i="1"/>
  <c r="V104" i="1" s="1"/>
  <c r="AR104" i="1"/>
  <c r="AR105" i="1" s="1"/>
  <c r="AT79" i="1"/>
  <c r="AD81" i="1"/>
  <c r="AG82" i="1"/>
  <c r="AT84" i="1"/>
  <c r="AF37" i="1"/>
  <c r="E39" i="1"/>
  <c r="W39" i="1" s="1"/>
  <c r="AI39" i="1" s="1"/>
  <c r="E53" i="1"/>
  <c r="W53" i="1" s="1"/>
  <c r="AF54" i="1"/>
  <c r="AH67" i="1"/>
  <c r="E58" i="1"/>
  <c r="W58" i="1" s="1"/>
  <c r="AI58" i="1" s="1"/>
  <c r="Z64" i="1"/>
  <c r="AD64" i="1"/>
  <c r="AA65" i="1"/>
  <c r="AE65" i="1"/>
  <c r="E73" i="1"/>
  <c r="W73" i="1" s="1"/>
  <c r="AH104" i="1"/>
  <c r="AP73" i="1"/>
  <c r="AL101" i="1" s="1"/>
  <c r="E77" i="1"/>
  <c r="W77" i="1" s="1"/>
  <c r="AI77" i="1" s="1"/>
  <c r="AT80" i="1"/>
  <c r="AE81" i="1"/>
  <c r="AT82" i="1"/>
  <c r="AF83" i="1"/>
  <c r="AA64" i="1"/>
  <c r="X65" i="1"/>
  <c r="AF65" i="1"/>
  <c r="AI74" i="1"/>
  <c r="Z81" i="1"/>
  <c r="AI82" i="1"/>
  <c r="F83" i="1"/>
  <c r="AG83" i="1"/>
  <c r="AE86" i="1"/>
  <c r="AA86" i="1"/>
  <c r="AD86" i="1"/>
  <c r="Z86" i="1"/>
  <c r="AC86" i="1"/>
  <c r="Y86" i="1"/>
  <c r="AB86" i="1"/>
  <c r="X86" i="1"/>
  <c r="AE88" i="1"/>
  <c r="AA88" i="1"/>
  <c r="AD88" i="1"/>
  <c r="Z88" i="1"/>
  <c r="AC88" i="1"/>
  <c r="Y88" i="1"/>
  <c r="AB88" i="1"/>
  <c r="X88" i="1"/>
  <c r="AE90" i="1"/>
  <c r="AA90" i="1"/>
  <c r="AD90" i="1"/>
  <c r="Z90" i="1"/>
  <c r="AC90" i="1"/>
  <c r="Y90" i="1"/>
  <c r="AB90" i="1"/>
  <c r="X90" i="1"/>
  <c r="AE92" i="1"/>
  <c r="AA92" i="1"/>
  <c r="AD92" i="1"/>
  <c r="Z92" i="1"/>
  <c r="AC92" i="1"/>
  <c r="Y92" i="1"/>
  <c r="AB92" i="1"/>
  <c r="X92" i="1"/>
  <c r="AD94" i="1"/>
  <c r="Z94" i="1"/>
  <c r="AE94" i="1"/>
  <c r="Y94" i="1"/>
  <c r="AC94" i="1"/>
  <c r="X94" i="1"/>
  <c r="AB94" i="1"/>
  <c r="AA94" i="1"/>
  <c r="AD96" i="1"/>
  <c r="Z96" i="1"/>
  <c r="AE96" i="1"/>
  <c r="Y96" i="1"/>
  <c r="AC96" i="1"/>
  <c r="X96" i="1"/>
  <c r="AB96" i="1"/>
  <c r="AA96" i="1"/>
  <c r="AG80" i="1"/>
  <c r="AG81" i="1"/>
  <c r="AG84" i="1"/>
  <c r="E86" i="1"/>
  <c r="W86" i="1" s="1"/>
  <c r="E88" i="1"/>
  <c r="W88" i="1" s="1"/>
  <c r="E90" i="1"/>
  <c r="W90" i="1" s="1"/>
  <c r="E92" i="1"/>
  <c r="W92" i="1" s="1"/>
  <c r="AS94" i="1"/>
  <c r="F95" i="1"/>
  <c r="AS96" i="1"/>
  <c r="AC99" i="1"/>
  <c r="Y99" i="1"/>
  <c r="AD99" i="1"/>
  <c r="X99" i="1"/>
  <c r="AB99" i="1"/>
  <c r="AE100" i="1"/>
  <c r="AA100" i="1"/>
  <c r="Z100" i="1"/>
  <c r="AD100" i="1"/>
  <c r="Y100" i="1"/>
  <c r="X100" i="1"/>
  <c r="AE114" i="1"/>
  <c r="AA114" i="1"/>
  <c r="AB114" i="1"/>
  <c r="AD114" i="1"/>
  <c r="Y114" i="1"/>
  <c r="AC114" i="1"/>
  <c r="X114" i="1"/>
  <c r="AE98" i="1"/>
  <c r="AA98" i="1"/>
  <c r="AD98" i="1"/>
  <c r="Y98" i="1"/>
  <c r="AC98" i="1"/>
  <c r="X98" i="1"/>
  <c r="AD102" i="1"/>
  <c r="Z102" i="1"/>
  <c r="AC102" i="1"/>
  <c r="X102" i="1"/>
  <c r="AA102" i="1"/>
  <c r="AE102" i="1"/>
  <c r="Y102" i="1"/>
  <c r="AS135" i="1"/>
  <c r="AC117" i="1"/>
  <c r="Y117" i="1"/>
  <c r="AB117" i="1"/>
  <c r="AE117" i="1"/>
  <c r="Z117" i="1"/>
  <c r="AD117" i="1"/>
  <c r="X117" i="1"/>
  <c r="AE118" i="1"/>
  <c r="AA118" i="1"/>
  <c r="AD118" i="1"/>
  <c r="Y118" i="1"/>
  <c r="AB118" i="1"/>
  <c r="Z118" i="1"/>
  <c r="AE122" i="1"/>
  <c r="AA122" i="1"/>
  <c r="AB122" i="1"/>
  <c r="Z122" i="1"/>
  <c r="AD122" i="1"/>
  <c r="Y122" i="1"/>
  <c r="AC122" i="1"/>
  <c r="X122" i="1"/>
  <c r="W135" i="1"/>
  <c r="AA99" i="1"/>
  <c r="AC100" i="1"/>
  <c r="AC101" i="1"/>
  <c r="Y101" i="1"/>
  <c r="AE101" i="1"/>
  <c r="Z101" i="1"/>
  <c r="AD101" i="1"/>
  <c r="X101" i="1"/>
  <c r="Z114" i="1"/>
  <c r="AE116" i="1"/>
  <c r="AA116" i="1"/>
  <c r="AC116" i="1"/>
  <c r="X116" i="1"/>
  <c r="Z116" i="1"/>
  <c r="AD116" i="1"/>
  <c r="Y116" i="1"/>
  <c r="AB116" i="1"/>
  <c r="AA117" i="1"/>
  <c r="X118" i="1"/>
  <c r="AE120" i="1"/>
  <c r="AA120" i="1"/>
  <c r="Z120" i="1"/>
  <c r="AD120" i="1"/>
  <c r="Y120" i="1"/>
  <c r="AC120" i="1"/>
  <c r="X120" i="1"/>
  <c r="AB120" i="1"/>
  <c r="AF80" i="1"/>
  <c r="AI80" i="1" s="1"/>
  <c r="AF81" i="1"/>
  <c r="AF84" i="1"/>
  <c r="Z98" i="1"/>
  <c r="AE99" i="1"/>
  <c r="AB102" i="1"/>
  <c r="AE111" i="1"/>
  <c r="AA111" i="1"/>
  <c r="AC111" i="1"/>
  <c r="X111" i="1"/>
  <c r="Z111" i="1"/>
  <c r="AD111" i="1"/>
  <c r="Y111" i="1"/>
  <c r="AB111" i="1"/>
  <c r="AC118" i="1"/>
  <c r="AL134" i="1"/>
  <c r="E100" i="1"/>
  <c r="W100" i="1" s="1"/>
  <c r="J153" i="1"/>
  <c r="X153" i="1" s="1"/>
  <c r="N153" i="1"/>
  <c r="AB153" i="1" s="1"/>
  <c r="AB110" i="1"/>
  <c r="E111" i="1"/>
  <c r="W111" i="1" s="1"/>
  <c r="AC113" i="1"/>
  <c r="Y113" i="1"/>
  <c r="AA113" i="1"/>
  <c r="E116" i="1"/>
  <c r="W116" i="1" s="1"/>
  <c r="Z119" i="1"/>
  <c r="AC121" i="1"/>
  <c r="Y121" i="1"/>
  <c r="AA121" i="1"/>
  <c r="AC124" i="1"/>
  <c r="AE125" i="1"/>
  <c r="AA125" i="1"/>
  <c r="AD125" i="1"/>
  <c r="Y125" i="1"/>
  <c r="AC125" i="1"/>
  <c r="X125" i="1"/>
  <c r="AT125" i="1"/>
  <c r="AB125" i="1"/>
  <c r="L153" i="1"/>
  <c r="Z153" i="1" s="1"/>
  <c r="P153" i="1"/>
  <c r="AD153" i="1" s="1"/>
  <c r="AE17" i="2"/>
  <c r="AA17" i="2"/>
  <c r="Z17" i="2"/>
  <c r="AD17" i="2"/>
  <c r="Y17" i="2"/>
  <c r="AC17" i="2"/>
  <c r="X17" i="2"/>
  <c r="AB17" i="2"/>
  <c r="AS102" i="1"/>
  <c r="X110" i="1"/>
  <c r="AC119" i="1"/>
  <c r="Y119" i="1"/>
  <c r="AA119" i="1"/>
  <c r="E122" i="1"/>
  <c r="W122" i="1" s="1"/>
  <c r="AH135" i="1"/>
  <c r="Y124" i="1"/>
  <c r="AE129" i="1"/>
  <c r="AA129" i="1"/>
  <c r="AB129" i="1"/>
  <c r="Z129" i="1"/>
  <c r="AD129" i="1"/>
  <c r="Y129" i="1"/>
  <c r="R153" i="1"/>
  <c r="AF153" i="1" s="1"/>
  <c r="AB124" i="1"/>
  <c r="X124" i="1"/>
  <c r="AT124" i="1"/>
  <c r="AF124" i="1"/>
  <c r="Z124" i="1"/>
  <c r="AE124" i="1"/>
  <c r="AB126" i="1"/>
  <c r="X126" i="1"/>
  <c r="AD126" i="1"/>
  <c r="Y126" i="1"/>
  <c r="AC126" i="1"/>
  <c r="AE126" i="1"/>
  <c r="AD128" i="1"/>
  <c r="Z128" i="1"/>
  <c r="AA128" i="1"/>
  <c r="AE128" i="1"/>
  <c r="Y128" i="1"/>
  <c r="AC128" i="1"/>
  <c r="X128" i="1"/>
  <c r="X129" i="1"/>
  <c r="AE131" i="1"/>
  <c r="AA131" i="1"/>
  <c r="AC131" i="1"/>
  <c r="X131" i="1"/>
  <c r="AB131" i="1"/>
  <c r="Z131" i="1"/>
  <c r="AE15" i="2"/>
  <c r="AA15" i="2"/>
  <c r="Z15" i="2"/>
  <c r="AD15" i="2"/>
  <c r="Y15" i="2"/>
  <c r="AC15" i="2"/>
  <c r="X15" i="2"/>
  <c r="AB15" i="2"/>
  <c r="AD20" i="2"/>
  <c r="Z20" i="2"/>
  <c r="AA20" i="2"/>
  <c r="AE20" i="2"/>
  <c r="Y20" i="2"/>
  <c r="AC20" i="2"/>
  <c r="X20" i="2"/>
  <c r="AB20" i="2"/>
  <c r="AC110" i="1"/>
  <c r="Y110" i="1"/>
  <c r="U135" i="1"/>
  <c r="V135" i="1" s="1"/>
  <c r="AA110" i="1"/>
  <c r="AC115" i="1"/>
  <c r="Y115" i="1"/>
  <c r="AA115" i="1"/>
  <c r="X119" i="1"/>
  <c r="AD119" i="1"/>
  <c r="AB123" i="1"/>
  <c r="X123" i="1"/>
  <c r="AT123" i="1"/>
  <c r="AF123" i="1"/>
  <c r="AF135" i="1" s="1"/>
  <c r="Z123" i="1"/>
  <c r="AE123" i="1"/>
  <c r="AA124" i="1"/>
  <c r="AG124" i="1"/>
  <c r="AG135" i="1" s="1"/>
  <c r="AC127" i="1"/>
  <c r="Y127" i="1"/>
  <c r="AE127" i="1"/>
  <c r="Z127" i="1"/>
  <c r="AD127" i="1"/>
  <c r="X127" i="1"/>
  <c r="AC129" i="1"/>
  <c r="Y131" i="1"/>
  <c r="AR144" i="1"/>
  <c r="K153" i="1"/>
  <c r="Y153" i="1" s="1"/>
  <c r="S153" i="1"/>
  <c r="AG153" i="1" s="1"/>
  <c r="Y151" i="1"/>
  <c r="O153" i="1"/>
  <c r="AC153" i="1" s="1"/>
  <c r="T153" i="1"/>
  <c r="AH153" i="1" s="1"/>
  <c r="AR47" i="2"/>
  <c r="AS47" i="2" s="1"/>
  <c r="AT47" i="2" s="1"/>
  <c r="AR46" i="2"/>
  <c r="AR44" i="2"/>
  <c r="AR42" i="2"/>
  <c r="AR40" i="2"/>
  <c r="AR38" i="2"/>
  <c r="AR36" i="2"/>
  <c r="AR34" i="2"/>
  <c r="AR45" i="2"/>
  <c r="AR43" i="2"/>
  <c r="AR41" i="2"/>
  <c r="AR39" i="2"/>
  <c r="AR37" i="2"/>
  <c r="AR35" i="2"/>
  <c r="AR32" i="2"/>
  <c r="AR31" i="2"/>
  <c r="AR21" i="2"/>
  <c r="AR19" i="2"/>
  <c r="AR33" i="2"/>
  <c r="AB13" i="2"/>
  <c r="X13" i="2"/>
  <c r="Z13" i="2"/>
  <c r="AE13" i="2"/>
  <c r="AA14" i="2"/>
  <c r="AC19" i="2"/>
  <c r="Y19" i="2"/>
  <c r="AA19" i="2"/>
  <c r="AB21" i="2"/>
  <c r="X21" i="2"/>
  <c r="AE21" i="2"/>
  <c r="AA21" i="2"/>
  <c r="AC21" i="2"/>
  <c r="X29" i="2"/>
  <c r="AR29" i="2"/>
  <c r="AB30" i="2"/>
  <c r="X30" i="2"/>
  <c r="AE30" i="2"/>
  <c r="AA30" i="2"/>
  <c r="AC30" i="2"/>
  <c r="AH49" i="2"/>
  <c r="AP30" i="2"/>
  <c r="AL49" i="2" s="1"/>
  <c r="AE31" i="2"/>
  <c r="X139" i="1"/>
  <c r="AD139" i="1"/>
  <c r="AS139" i="1"/>
  <c r="AS143" i="1" s="1"/>
  <c r="Z151" i="1"/>
  <c r="U23" i="2"/>
  <c r="V23" i="2" s="1"/>
  <c r="AA13" i="2"/>
  <c r="AA23" i="2" s="1"/>
  <c r="AR13" i="2"/>
  <c r="AB14" i="2"/>
  <c r="AR14" i="2"/>
  <c r="AC16" i="2"/>
  <c r="Y16" i="2"/>
  <c r="AA16" i="2"/>
  <c r="AR16" i="2"/>
  <c r="AI18" i="2"/>
  <c r="AR18" i="2"/>
  <c r="AB19" i="2"/>
  <c r="AD21" i="2"/>
  <c r="AH23" i="2"/>
  <c r="AA29" i="2"/>
  <c r="W49" i="2"/>
  <c r="AD30" i="2"/>
  <c r="AR30" i="2"/>
  <c r="Z31" i="2"/>
  <c r="AR135" i="1"/>
  <c r="AR136" i="1" s="1"/>
  <c r="AH125" i="1"/>
  <c r="AP125" i="1" s="1"/>
  <c r="Z130" i="1"/>
  <c r="AC132" i="1"/>
  <c r="Y132" i="1"/>
  <c r="AA132" i="1"/>
  <c r="Z139" i="1"/>
  <c r="F149" i="1"/>
  <c r="I153" i="1"/>
  <c r="W153" i="1" s="1"/>
  <c r="W151" i="1"/>
  <c r="M153" i="1"/>
  <c r="AA153" i="1" s="1"/>
  <c r="AA151" i="1"/>
  <c r="Q153" i="1"/>
  <c r="AE153" i="1" s="1"/>
  <c r="AE151" i="1"/>
  <c r="AG151" i="1"/>
  <c r="B59" i="2"/>
  <c r="B52" i="2"/>
  <c r="B47" i="2"/>
  <c r="B57" i="2"/>
  <c r="B49" i="2"/>
  <c r="B48" i="2"/>
  <c r="B45" i="2"/>
  <c r="B43" i="2"/>
  <c r="B41" i="2"/>
  <c r="B39" i="2"/>
  <c r="B37" i="2"/>
  <c r="B35" i="2"/>
  <c r="B60" i="2"/>
  <c r="B58" i="2"/>
  <c r="B54" i="2"/>
  <c r="B53" i="2"/>
  <c r="B46" i="2"/>
  <c r="B32" i="2"/>
  <c r="B29" i="2"/>
  <c r="B27" i="2"/>
  <c r="B20" i="2"/>
  <c r="B12" i="2"/>
  <c r="B7" i="2"/>
  <c r="B51" i="2"/>
  <c r="B44" i="2"/>
  <c r="B42" i="2"/>
  <c r="B40" i="2"/>
  <c r="B38" i="2"/>
  <c r="B36" i="2"/>
  <c r="B33" i="2"/>
  <c r="B26" i="2"/>
  <c r="B23" i="2"/>
  <c r="B34" i="2"/>
  <c r="B9" i="2"/>
  <c r="B13" i="2"/>
  <c r="AC13" i="2"/>
  <c r="AC23" i="2" s="1"/>
  <c r="AG23" i="2"/>
  <c r="X14" i="2"/>
  <c r="E15" i="2"/>
  <c r="W15" i="2" s="1"/>
  <c r="AR15" i="2"/>
  <c r="B16" i="2"/>
  <c r="AB16" i="2"/>
  <c r="E17" i="2"/>
  <c r="W17" i="2" s="1"/>
  <c r="AR17" i="2"/>
  <c r="B18" i="2"/>
  <c r="X19" i="2"/>
  <c r="AD19" i="2"/>
  <c r="B21" i="2"/>
  <c r="Y21" i="2"/>
  <c r="B30" i="2"/>
  <c r="Y30" i="2"/>
  <c r="AC130" i="1"/>
  <c r="Y130" i="1"/>
  <c r="AA130" i="1"/>
  <c r="AC139" i="1"/>
  <c r="Y139" i="1"/>
  <c r="AA139" i="1"/>
  <c r="F140" i="1"/>
  <c r="Y13" i="2"/>
  <c r="AD13" i="2"/>
  <c r="AD14" i="2"/>
  <c r="Z14" i="2"/>
  <c r="Y14" i="2"/>
  <c r="AE14" i="2"/>
  <c r="Z19" i="2"/>
  <c r="AE19" i="2"/>
  <c r="AR20" i="2"/>
  <c r="Z21" i="2"/>
  <c r="AD29" i="2"/>
  <c r="Z29" i="2"/>
  <c r="AC29" i="2"/>
  <c r="Y29" i="2"/>
  <c r="AE29" i="2"/>
  <c r="Z30" i="2"/>
  <c r="AC31" i="2"/>
  <c r="Y31" i="2"/>
  <c r="AB31" i="2"/>
  <c r="X31" i="2"/>
  <c r="AD31" i="2"/>
  <c r="AE32" i="2"/>
  <c r="AA32" i="2"/>
  <c r="AB32" i="2"/>
  <c r="Z32" i="2"/>
  <c r="AD32" i="2"/>
  <c r="Y32" i="2"/>
  <c r="AC32" i="2"/>
  <c r="X32" i="2"/>
  <c r="AA33" i="2"/>
  <c r="AB34" i="2"/>
  <c r="X35" i="2"/>
  <c r="X37" i="2"/>
  <c r="AA38" i="2"/>
  <c r="X39" i="2"/>
  <c r="AA40" i="2"/>
  <c r="X41" i="2"/>
  <c r="AA42" i="2"/>
  <c r="X43" i="2"/>
  <c r="AD44" i="2"/>
  <c r="J63" i="2"/>
  <c r="AC33" i="2"/>
  <c r="X34" i="2"/>
  <c r="AD34" i="2"/>
  <c r="AD35" i="2"/>
  <c r="Z35" i="2"/>
  <c r="Y35" i="2"/>
  <c r="AE35" i="2"/>
  <c r="AD37" i="2"/>
  <c r="Z37" i="2"/>
  <c r="Y37" i="2"/>
  <c r="AE37" i="2"/>
  <c r="AC38" i="2"/>
  <c r="AD39" i="2"/>
  <c r="Z39" i="2"/>
  <c r="Y39" i="2"/>
  <c r="AE39" i="2"/>
  <c r="AC40" i="2"/>
  <c r="AD41" i="2"/>
  <c r="Z41" i="2"/>
  <c r="Y41" i="2"/>
  <c r="AE41" i="2"/>
  <c r="AC42" i="2"/>
  <c r="AD43" i="2"/>
  <c r="Z43" i="2"/>
  <c r="Y43" i="2"/>
  <c r="AE43" i="2"/>
  <c r="AC46" i="2"/>
  <c r="Y46" i="2"/>
  <c r="AB46" i="2"/>
  <c r="X46" i="2"/>
  <c r="AE46" i="2"/>
  <c r="AC53" i="2"/>
  <c r="AR53" i="2"/>
  <c r="AB53" i="2"/>
  <c r="AE53" i="2"/>
  <c r="AA53" i="2"/>
  <c r="AD53" i="2"/>
  <c r="U63" i="2"/>
  <c r="N63" i="2"/>
  <c r="R63" i="2"/>
  <c r="U49" i="2"/>
  <c r="V49" i="2" s="1"/>
  <c r="AF49" i="2"/>
  <c r="Y33" i="2"/>
  <c r="Z34" i="2"/>
  <c r="AA35" i="2"/>
  <c r="AA37" i="2"/>
  <c r="Y38" i="2"/>
  <c r="AA39" i="2"/>
  <c r="Y40" i="2"/>
  <c r="AA41" i="2"/>
  <c r="Y42" i="2"/>
  <c r="AA43" i="2"/>
  <c r="AE45" i="2"/>
  <c r="AA45" i="2"/>
  <c r="AD45" i="2"/>
  <c r="Z45" i="2"/>
  <c r="AB45" i="2"/>
  <c r="Z46" i="2"/>
  <c r="AD52" i="2"/>
  <c r="Z52" i="2"/>
  <c r="AC52" i="2"/>
  <c r="Y52" i="2"/>
  <c r="AR52" i="2"/>
  <c r="AB52" i="2"/>
  <c r="X52" i="2"/>
  <c r="AE52" i="2"/>
  <c r="AA52" i="2"/>
  <c r="K63" i="2"/>
  <c r="O63" i="2"/>
  <c r="S63" i="2"/>
  <c r="AB33" i="2"/>
  <c r="X33" i="2"/>
  <c r="Z33" i="2"/>
  <c r="AE33" i="2"/>
  <c r="AC34" i="2"/>
  <c r="Y34" i="2"/>
  <c r="AA34" i="2"/>
  <c r="AB35" i="2"/>
  <c r="F36" i="2"/>
  <c r="AB37" i="2"/>
  <c r="AB38" i="2"/>
  <c r="X38" i="2"/>
  <c r="Z38" i="2"/>
  <c r="AE38" i="2"/>
  <c r="AB39" i="2"/>
  <c r="AB40" i="2"/>
  <c r="X40" i="2"/>
  <c r="Z40" i="2"/>
  <c r="AE40" i="2"/>
  <c r="AB41" i="2"/>
  <c r="AB42" i="2"/>
  <c r="X42" i="2"/>
  <c r="Z42" i="2"/>
  <c r="AE42" i="2"/>
  <c r="AB43" i="2"/>
  <c r="AC44" i="2"/>
  <c r="Y44" i="2"/>
  <c r="AB44" i="2"/>
  <c r="X44" i="2"/>
  <c r="AA44" i="2"/>
  <c r="AC45" i="2"/>
  <c r="AA46" i="2"/>
  <c r="AI47" i="2"/>
  <c r="I63" i="2"/>
  <c r="M63" i="2"/>
  <c r="Q63" i="2"/>
  <c r="L63" i="2"/>
  <c r="P63" i="2"/>
  <c r="T63" i="2"/>
  <c r="E46" i="2"/>
  <c r="W46" i="2" s="1"/>
  <c r="E53" i="2"/>
  <c r="AV45" i="1" l="1"/>
  <c r="AA135" i="1"/>
  <c r="AI119" i="1"/>
  <c r="AI25" i="1"/>
  <c r="AU25" i="1" s="1"/>
  <c r="AV25" i="1" s="1"/>
  <c r="AI44" i="2"/>
  <c r="AC54" i="2"/>
  <c r="AI43" i="2"/>
  <c r="AI31" i="2"/>
  <c r="AI139" i="1"/>
  <c r="AI30" i="2"/>
  <c r="AE54" i="2"/>
  <c r="AI114" i="1"/>
  <c r="AI13" i="2"/>
  <c r="AI38" i="2"/>
  <c r="AI52" i="2"/>
  <c r="AI45" i="2"/>
  <c r="AI35" i="2"/>
  <c r="AI34" i="2"/>
  <c r="AI39" i="2"/>
  <c r="AI16" i="2"/>
  <c r="AI53" i="1"/>
  <c r="AI24" i="1"/>
  <c r="AI23" i="1"/>
  <c r="AU23" i="1" s="1"/>
  <c r="AV23" i="1" s="1"/>
  <c r="AI19" i="1"/>
  <c r="AU19" i="1" s="1"/>
  <c r="AV19" i="1" s="1"/>
  <c r="AI40" i="2"/>
  <c r="AI21" i="2"/>
  <c r="AI59" i="1"/>
  <c r="AI15" i="1"/>
  <c r="AU15" i="1" s="1"/>
  <c r="AV15" i="1" s="1"/>
  <c r="AI29" i="1"/>
  <c r="AU29" i="1" s="1"/>
  <c r="AV29" i="1" s="1"/>
  <c r="AI29" i="2"/>
  <c r="AI99" i="1"/>
  <c r="AI42" i="2"/>
  <c r="AI33" i="2"/>
  <c r="AI41" i="2"/>
  <c r="AI37" i="2"/>
  <c r="AI32" i="2"/>
  <c r="AI20" i="2"/>
  <c r="AI19" i="2"/>
  <c r="AI91" i="1"/>
  <c r="AI87" i="1"/>
  <c r="AI51" i="1"/>
  <c r="AI18" i="1"/>
  <c r="AU18" i="1" s="1"/>
  <c r="AV18" i="1" s="1"/>
  <c r="AI28" i="1"/>
  <c r="AI35" i="1"/>
  <c r="AI34" i="1"/>
  <c r="AI26" i="1"/>
  <c r="AI32" i="1"/>
  <c r="AI132" i="1"/>
  <c r="AD135" i="1"/>
  <c r="Z135" i="1"/>
  <c r="AB135" i="1"/>
  <c r="AI115" i="1"/>
  <c r="AU115" i="1" s="1"/>
  <c r="AV115" i="1" s="1"/>
  <c r="AI131" i="1"/>
  <c r="AI129" i="1"/>
  <c r="AI128" i="1"/>
  <c r="AI113" i="1"/>
  <c r="AI120" i="1"/>
  <c r="AI102" i="1"/>
  <c r="AI84" i="1"/>
  <c r="AI62" i="1"/>
  <c r="AI54" i="1"/>
  <c r="AU54" i="1" s="1"/>
  <c r="AV54" i="1" s="1"/>
  <c r="AI89" i="1"/>
  <c r="AI85" i="1"/>
  <c r="AS67" i="1"/>
  <c r="AT167" i="1" s="1"/>
  <c r="AI37" i="1"/>
  <c r="AS47" i="1"/>
  <c r="AT166" i="1" s="1"/>
  <c r="AI22" i="1"/>
  <c r="AI14" i="1"/>
  <c r="AU14" i="1" s="1"/>
  <c r="AV14" i="1" s="1"/>
  <c r="AI127" i="1"/>
  <c r="AI124" i="1"/>
  <c r="AI121" i="1"/>
  <c r="AI101" i="1"/>
  <c r="AS104" i="1"/>
  <c r="AT168" i="1" s="1"/>
  <c r="AI130" i="1"/>
  <c r="AI110" i="1"/>
  <c r="Y135" i="1"/>
  <c r="AC135" i="1"/>
  <c r="AI118" i="1"/>
  <c r="AI117" i="1"/>
  <c r="AI98" i="1"/>
  <c r="AI96" i="1"/>
  <c r="AI94" i="1"/>
  <c r="AI65" i="1"/>
  <c r="AI93" i="1"/>
  <c r="AI81" i="1"/>
  <c r="AI38" i="1"/>
  <c r="AI78" i="1"/>
  <c r="AU78" i="1" s="1"/>
  <c r="AV78" i="1" s="1"/>
  <c r="AI44" i="1"/>
  <c r="AU44" i="1" s="1"/>
  <c r="AV44" i="1" s="1"/>
  <c r="AI20" i="1"/>
  <c r="AI88" i="1"/>
  <c r="AG104" i="1"/>
  <c r="AI64" i="1"/>
  <c r="AI56" i="1"/>
  <c r="AI31" i="1"/>
  <c r="Y53" i="2"/>
  <c r="X53" i="2"/>
  <c r="W53" i="2"/>
  <c r="Z53" i="2"/>
  <c r="AB54" i="2"/>
  <c r="Z54" i="2"/>
  <c r="AS20" i="2"/>
  <c r="AT20" i="2" s="1"/>
  <c r="AI46" i="2"/>
  <c r="AB36" i="2"/>
  <c r="X36" i="2"/>
  <c r="AE36" i="2"/>
  <c r="Z36" i="2"/>
  <c r="AD36" i="2"/>
  <c r="Y36" i="2"/>
  <c r="AC36" i="2"/>
  <c r="AA36" i="2"/>
  <c r="AA54" i="2"/>
  <c r="AS52" i="2"/>
  <c r="AD54" i="2"/>
  <c r="Z49" i="2"/>
  <c r="AB140" i="1"/>
  <c r="X140" i="1"/>
  <c r="AE140" i="1"/>
  <c r="Z140" i="1"/>
  <c r="AD140" i="1"/>
  <c r="Y140" i="1"/>
  <c r="AC140" i="1"/>
  <c r="AA140" i="1"/>
  <c r="Y49" i="2"/>
  <c r="AI17" i="2"/>
  <c r="AS17" i="2" s="1"/>
  <c r="AT17" i="2" s="1"/>
  <c r="AI15" i="2"/>
  <c r="AS15" i="2" s="1"/>
  <c r="AT15" i="2" s="1"/>
  <c r="AD49" i="2"/>
  <c r="AS18" i="2"/>
  <c r="AT18" i="2" s="1"/>
  <c r="AS13" i="2"/>
  <c r="AA49" i="2"/>
  <c r="AS29" i="2"/>
  <c r="AS19" i="2"/>
  <c r="AT19" i="2" s="1"/>
  <c r="AS35" i="2"/>
  <c r="AT35" i="2" s="1"/>
  <c r="AS43" i="2"/>
  <c r="AT43" i="2" s="1"/>
  <c r="AS38" i="2"/>
  <c r="AT38" i="2" s="1"/>
  <c r="AS46" i="2"/>
  <c r="AT46" i="2" s="1"/>
  <c r="AE135" i="1"/>
  <c r="X135" i="1"/>
  <c r="U153" i="1"/>
  <c r="AI90" i="1"/>
  <c r="AU80" i="1"/>
  <c r="AV80" i="1" s="1"/>
  <c r="AW80" i="1"/>
  <c r="AF104" i="1"/>
  <c r="AW54" i="1"/>
  <c r="AB61" i="1"/>
  <c r="X61" i="1"/>
  <c r="AE61" i="1"/>
  <c r="AA61" i="1"/>
  <c r="AD61" i="1"/>
  <c r="Z61" i="1"/>
  <c r="AC61" i="1"/>
  <c r="Y61" i="1"/>
  <c r="AE30" i="1"/>
  <c r="AA30" i="1"/>
  <c r="AD30" i="1"/>
  <c r="Y30" i="1"/>
  <c r="AC30" i="1"/>
  <c r="X30" i="1"/>
  <c r="Z30" i="1"/>
  <c r="AB30" i="1"/>
  <c r="AW17" i="1"/>
  <c r="AU75" i="1"/>
  <c r="AV75" i="1" s="1"/>
  <c r="AW75" i="1"/>
  <c r="AW74" i="1"/>
  <c r="AU74" i="1"/>
  <c r="AV74" i="1" s="1"/>
  <c r="AW78" i="1"/>
  <c r="AU85" i="1"/>
  <c r="AV85" i="1" s="1"/>
  <c r="AW85" i="1"/>
  <c r="AW115" i="1"/>
  <c r="AU110" i="1"/>
  <c r="AW110" i="1"/>
  <c r="AW92" i="1"/>
  <c r="AW133" i="1"/>
  <c r="AU133" i="1"/>
  <c r="AV133" i="1" s="1"/>
  <c r="AW132" i="1"/>
  <c r="AU132" i="1"/>
  <c r="AV132" i="1" s="1"/>
  <c r="AW112" i="1"/>
  <c r="AU112" i="1"/>
  <c r="AV112" i="1" s="1"/>
  <c r="AW120" i="1"/>
  <c r="AU120" i="1"/>
  <c r="AV120" i="1" s="1"/>
  <c r="AU141" i="1"/>
  <c r="AW141" i="1"/>
  <c r="AW126" i="1"/>
  <c r="AW44" i="1"/>
  <c r="AU28" i="1"/>
  <c r="AV28" i="1" s="1"/>
  <c r="AW28" i="1"/>
  <c r="AI43" i="1"/>
  <c r="AW51" i="1"/>
  <c r="AU51" i="1"/>
  <c r="AE33" i="1"/>
  <c r="AA33" i="1"/>
  <c r="AC33" i="1"/>
  <c r="Y33" i="1"/>
  <c r="X33" i="1"/>
  <c r="AD33" i="1"/>
  <c r="AB33" i="1"/>
  <c r="Z33" i="1"/>
  <c r="AW26" i="1"/>
  <c r="AU26" i="1"/>
  <c r="AV26" i="1" s="1"/>
  <c r="AW62" i="1"/>
  <c r="AU62" i="1"/>
  <c r="AV62" i="1" s="1"/>
  <c r="AW61" i="1"/>
  <c r="AI11" i="1"/>
  <c r="AI49" i="2"/>
  <c r="AE49" i="2"/>
  <c r="AS21" i="2"/>
  <c r="AT21" i="2" s="1"/>
  <c r="AS37" i="2"/>
  <c r="AT37" i="2" s="1"/>
  <c r="AS45" i="2"/>
  <c r="AT45" i="2" s="1"/>
  <c r="AS40" i="2"/>
  <c r="AT40" i="2" s="1"/>
  <c r="AI126" i="1"/>
  <c r="AU126" i="1" s="1"/>
  <c r="AV126" i="1" s="1"/>
  <c r="AI123" i="1"/>
  <c r="AB95" i="1"/>
  <c r="X95" i="1"/>
  <c r="AD95" i="1"/>
  <c r="Y95" i="1"/>
  <c r="AC95" i="1"/>
  <c r="AA95" i="1"/>
  <c r="AE95" i="1"/>
  <c r="Z95" i="1"/>
  <c r="AD83" i="1"/>
  <c r="Z83" i="1"/>
  <c r="AE83" i="1"/>
  <c r="AA83" i="1"/>
  <c r="Y83" i="1"/>
  <c r="X83" i="1"/>
  <c r="AC83" i="1"/>
  <c r="AB83" i="1"/>
  <c r="W104" i="1"/>
  <c r="AI73" i="1"/>
  <c r="AB57" i="1"/>
  <c r="AB67" i="1" s="1"/>
  <c r="X57" i="1"/>
  <c r="AE57" i="1"/>
  <c r="AA57" i="1"/>
  <c r="AA67" i="1" s="1"/>
  <c r="AD57" i="1"/>
  <c r="AD67" i="1" s="1"/>
  <c r="Z57" i="1"/>
  <c r="AC57" i="1"/>
  <c r="Y57" i="1"/>
  <c r="Y67" i="1" s="1"/>
  <c r="AB42" i="1"/>
  <c r="X42" i="1"/>
  <c r="AE42" i="1"/>
  <c r="AA42" i="1"/>
  <c r="AD42" i="1"/>
  <c r="Z42" i="1"/>
  <c r="AC42" i="1"/>
  <c r="Y42" i="1"/>
  <c r="AB36" i="1"/>
  <c r="X36" i="1"/>
  <c r="AE36" i="1"/>
  <c r="AA36" i="1"/>
  <c r="AD36" i="1"/>
  <c r="Z36" i="1"/>
  <c r="AC36" i="1"/>
  <c r="Y36" i="1"/>
  <c r="AW27" i="1"/>
  <c r="AW13" i="1"/>
  <c r="AW76" i="1"/>
  <c r="AW36" i="1"/>
  <c r="AW38" i="1"/>
  <c r="AU38" i="1"/>
  <c r="AV38" i="1" s="1"/>
  <c r="AU93" i="1"/>
  <c r="AV93" i="1" s="1"/>
  <c r="AW93" i="1"/>
  <c r="AU87" i="1"/>
  <c r="AV87" i="1" s="1"/>
  <c r="AW87" i="1"/>
  <c r="AW94" i="1"/>
  <c r="AU94" i="1"/>
  <c r="AV94" i="1" s="1"/>
  <c r="AW86" i="1"/>
  <c r="AW119" i="1"/>
  <c r="AU119" i="1"/>
  <c r="AV119" i="1" s="1"/>
  <c r="AW102" i="1"/>
  <c r="AU102" i="1"/>
  <c r="AV102" i="1" s="1"/>
  <c r="AU98" i="1"/>
  <c r="AV98" i="1" s="1"/>
  <c r="AW98" i="1"/>
  <c r="AU114" i="1"/>
  <c r="AV114" i="1" s="1"/>
  <c r="AW114" i="1"/>
  <c r="AW122" i="1"/>
  <c r="AU127" i="1"/>
  <c r="AV127" i="1" s="1"/>
  <c r="AW127" i="1"/>
  <c r="AW129" i="1"/>
  <c r="AU129" i="1"/>
  <c r="AV129" i="1" s="1"/>
  <c r="AU39" i="1"/>
  <c r="AV39" i="1" s="1"/>
  <c r="AW39" i="1"/>
  <c r="AW35" i="1"/>
  <c r="AU35" i="1"/>
  <c r="AV35" i="1" s="1"/>
  <c r="AU22" i="1"/>
  <c r="AV22" i="1" s="1"/>
  <c r="AW22" i="1"/>
  <c r="W67" i="1"/>
  <c r="AW30" i="1"/>
  <c r="AB21" i="1"/>
  <c r="X21" i="1"/>
  <c r="AD21" i="1"/>
  <c r="AE21" i="1"/>
  <c r="AA21" i="1"/>
  <c r="Z21" i="1"/>
  <c r="AC21" i="1"/>
  <c r="Y21" i="1"/>
  <c r="AB17" i="1"/>
  <c r="X17" i="1"/>
  <c r="AE17" i="1"/>
  <c r="AA17" i="1"/>
  <c r="AD17" i="1"/>
  <c r="Z17" i="1"/>
  <c r="AC17" i="1"/>
  <c r="Y17" i="1"/>
  <c r="AW56" i="1"/>
  <c r="AU56" i="1"/>
  <c r="AV56" i="1" s="1"/>
  <c r="AW63" i="1"/>
  <c r="AU63" i="1"/>
  <c r="AV63" i="1" s="1"/>
  <c r="AW52" i="1"/>
  <c r="AE16" i="1"/>
  <c r="AA16" i="1"/>
  <c r="AD16" i="1"/>
  <c r="Z16" i="1"/>
  <c r="AB16" i="1"/>
  <c r="X16" i="1"/>
  <c r="AC16" i="1"/>
  <c r="Y16" i="1"/>
  <c r="W47" i="1"/>
  <c r="Y54" i="2"/>
  <c r="X54" i="2"/>
  <c r="AB149" i="1"/>
  <c r="X149" i="1"/>
  <c r="AA149" i="1"/>
  <c r="Z149" i="1"/>
  <c r="AD149" i="1"/>
  <c r="Y149" i="1"/>
  <c r="AC149" i="1"/>
  <c r="W149" i="1"/>
  <c r="AS16" i="2"/>
  <c r="AT16" i="2" s="1"/>
  <c r="X49" i="2"/>
  <c r="AB23" i="2"/>
  <c r="AS31" i="2"/>
  <c r="AT31" i="2" s="1"/>
  <c r="AS39" i="2"/>
  <c r="AT39" i="2" s="1"/>
  <c r="AS34" i="2"/>
  <c r="AT34" i="2" s="1"/>
  <c r="AS42" i="2"/>
  <c r="AT42" i="2" s="1"/>
  <c r="AW125" i="1"/>
  <c r="AI116" i="1"/>
  <c r="AU116" i="1" s="1"/>
  <c r="AV116" i="1" s="1"/>
  <c r="AI111" i="1"/>
  <c r="AI100" i="1"/>
  <c r="AU100" i="1" s="1"/>
  <c r="AV100" i="1" s="1"/>
  <c r="AT169" i="1"/>
  <c r="AI86" i="1"/>
  <c r="AU86" i="1" s="1"/>
  <c r="AV86" i="1" s="1"/>
  <c r="AW82" i="1"/>
  <c r="AU82" i="1"/>
  <c r="AV82" i="1" s="1"/>
  <c r="AW79" i="1"/>
  <c r="AU79" i="1"/>
  <c r="AV79" i="1" s="1"/>
  <c r="AU81" i="1"/>
  <c r="AV81" i="1" s="1"/>
  <c r="AW81" i="1"/>
  <c r="AW65" i="1"/>
  <c r="AU65" i="1"/>
  <c r="AV65" i="1" s="1"/>
  <c r="AW41" i="1"/>
  <c r="AW24" i="1"/>
  <c r="AU24" i="1"/>
  <c r="AV24" i="1" s="1"/>
  <c r="AW34" i="1"/>
  <c r="AU34" i="1"/>
  <c r="AV34" i="1" s="1"/>
  <c r="AU40" i="1"/>
  <c r="AV40" i="1" s="1"/>
  <c r="AW40" i="1"/>
  <c r="AU73" i="1"/>
  <c r="AW73" i="1"/>
  <c r="AW95" i="1"/>
  <c r="AU89" i="1"/>
  <c r="AV89" i="1" s="1"/>
  <c r="AW89" i="1"/>
  <c r="AW96" i="1"/>
  <c r="AU96" i="1"/>
  <c r="AV96" i="1" s="1"/>
  <c r="AW88" i="1"/>
  <c r="AU88" i="1"/>
  <c r="AV88" i="1" s="1"/>
  <c r="AU101" i="1"/>
  <c r="AV101" i="1" s="1"/>
  <c r="AW101" i="1"/>
  <c r="AW113" i="1"/>
  <c r="AU113" i="1"/>
  <c r="AV113" i="1" s="1"/>
  <c r="AW100" i="1"/>
  <c r="AW116" i="1"/>
  <c r="AU130" i="1"/>
  <c r="AV130" i="1" s="1"/>
  <c r="AW130" i="1"/>
  <c r="AW128" i="1"/>
  <c r="AU128" i="1"/>
  <c r="AV128" i="1" s="1"/>
  <c r="AU131" i="1"/>
  <c r="AV131" i="1" s="1"/>
  <c r="AW131" i="1"/>
  <c r="AC67" i="1"/>
  <c r="AE67" i="1"/>
  <c r="AI41" i="1"/>
  <c r="AU41" i="1" s="1"/>
  <c r="AV41" i="1" s="1"/>
  <c r="AU31" i="1"/>
  <c r="AV31" i="1" s="1"/>
  <c r="AW31" i="1"/>
  <c r="AW20" i="1"/>
  <c r="AU20" i="1"/>
  <c r="AV20" i="1" s="1"/>
  <c r="AW59" i="1"/>
  <c r="AU59" i="1"/>
  <c r="AV59" i="1" s="1"/>
  <c r="AU55" i="1"/>
  <c r="AV55" i="1" s="1"/>
  <c r="AW55" i="1"/>
  <c r="AW57" i="1"/>
  <c r="AE12" i="1"/>
  <c r="AA12" i="1"/>
  <c r="Y12" i="1"/>
  <c r="AD12" i="1"/>
  <c r="Z12" i="1"/>
  <c r="AB12" i="1"/>
  <c r="X12" i="1"/>
  <c r="X47" i="1" s="1"/>
  <c r="AC12" i="1"/>
  <c r="AW16" i="1"/>
  <c r="M5" i="1"/>
  <c r="Z5" i="1"/>
  <c r="AI14" i="2"/>
  <c r="AS14" i="2" s="1"/>
  <c r="AT14" i="2" s="1"/>
  <c r="AD23" i="2"/>
  <c r="AS30" i="2"/>
  <c r="AT30" i="2" s="1"/>
  <c r="U66" i="2"/>
  <c r="AC49" i="2"/>
  <c r="AB49" i="2"/>
  <c r="AE23" i="2"/>
  <c r="AS33" i="2"/>
  <c r="AT33" i="2" s="1"/>
  <c r="AS32" i="2"/>
  <c r="AT32" i="2" s="1"/>
  <c r="AS41" i="2"/>
  <c r="AT41" i="2" s="1"/>
  <c r="AS44" i="2"/>
  <c r="AT44" i="2" s="1"/>
  <c r="AR153" i="1"/>
  <c r="AU123" i="1"/>
  <c r="AV123" i="1" s="1"/>
  <c r="AW123" i="1"/>
  <c r="AI125" i="1"/>
  <c r="AU125" i="1" s="1"/>
  <c r="AV125" i="1" s="1"/>
  <c r="AU124" i="1"/>
  <c r="AV124" i="1" s="1"/>
  <c r="AW124" i="1"/>
  <c r="AI122" i="1"/>
  <c r="AU122" i="1" s="1"/>
  <c r="AV122" i="1" s="1"/>
  <c r="AI92" i="1"/>
  <c r="AU92" i="1" s="1"/>
  <c r="AV92" i="1" s="1"/>
  <c r="AW84" i="1"/>
  <c r="AU84" i="1"/>
  <c r="AV84" i="1" s="1"/>
  <c r="AU37" i="1"/>
  <c r="AV37" i="1" s="1"/>
  <c r="AW37" i="1"/>
  <c r="AW83" i="1"/>
  <c r="AC76" i="1"/>
  <c r="AC104" i="1" s="1"/>
  <c r="Y76" i="1"/>
  <c r="Y104" i="1" s="1"/>
  <c r="AB76" i="1"/>
  <c r="AB104" i="1" s="1"/>
  <c r="AA76" i="1"/>
  <c r="AA104" i="1" s="1"/>
  <c r="AE76" i="1"/>
  <c r="AE104" i="1" s="1"/>
  <c r="Z76" i="1"/>
  <c r="Z104" i="1" s="1"/>
  <c r="AD76" i="1"/>
  <c r="AD104" i="1" s="1"/>
  <c r="X76" i="1"/>
  <c r="AW21" i="1"/>
  <c r="AU43" i="1"/>
  <c r="AV43" i="1" s="1"/>
  <c r="AW43" i="1"/>
  <c r="AW42" i="1"/>
  <c r="AU77" i="1"/>
  <c r="AV77" i="1" s="1"/>
  <c r="AW77" i="1"/>
  <c r="AW97" i="1"/>
  <c r="AU97" i="1"/>
  <c r="AV97" i="1" s="1"/>
  <c r="AU91" i="1"/>
  <c r="AV91" i="1" s="1"/>
  <c r="AW91" i="1"/>
  <c r="AW99" i="1"/>
  <c r="AU99" i="1"/>
  <c r="AV99" i="1" s="1"/>
  <c r="AW90" i="1"/>
  <c r="AU90" i="1"/>
  <c r="AV90" i="1" s="1"/>
  <c r="AW117" i="1"/>
  <c r="AU117" i="1"/>
  <c r="AV117" i="1" s="1"/>
  <c r="AW121" i="1"/>
  <c r="AU121" i="1"/>
  <c r="AV121" i="1" s="1"/>
  <c r="AU111" i="1"/>
  <c r="AV111" i="1" s="1"/>
  <c r="AW111" i="1"/>
  <c r="AW118" i="1"/>
  <c r="AU118" i="1"/>
  <c r="AV118" i="1" s="1"/>
  <c r="AW139" i="1"/>
  <c r="AU139" i="1"/>
  <c r="AW140" i="1"/>
  <c r="AW32" i="1"/>
  <c r="AU32" i="1"/>
  <c r="AV32" i="1" s="1"/>
  <c r="X67" i="1"/>
  <c r="Z67" i="1"/>
  <c r="AU53" i="1"/>
  <c r="AV53" i="1" s="1"/>
  <c r="AW53" i="1"/>
  <c r="AE52" i="1"/>
  <c r="AA52" i="1"/>
  <c r="AD52" i="1"/>
  <c r="Z52" i="1"/>
  <c r="AC52" i="1"/>
  <c r="Y52" i="1"/>
  <c r="X52" i="1"/>
  <c r="AB52" i="1"/>
  <c r="AB27" i="1"/>
  <c r="X27" i="1"/>
  <c r="AE27" i="1"/>
  <c r="AA27" i="1"/>
  <c r="AD27" i="1"/>
  <c r="Z27" i="1"/>
  <c r="AC27" i="1"/>
  <c r="Y27" i="1"/>
  <c r="AB13" i="1"/>
  <c r="X13" i="1"/>
  <c r="Z13" i="1"/>
  <c r="AE13" i="1"/>
  <c r="AA13" i="1"/>
  <c r="AC13" i="1"/>
  <c r="Y13" i="1"/>
  <c r="Y47" i="1" s="1"/>
  <c r="AD13" i="1"/>
  <c r="AW60" i="1"/>
  <c r="AU60" i="1"/>
  <c r="AV60" i="1" s="1"/>
  <c r="AU58" i="1"/>
  <c r="AV58" i="1" s="1"/>
  <c r="AW58" i="1"/>
  <c r="AW64" i="1"/>
  <c r="AU64" i="1"/>
  <c r="AV64" i="1" s="1"/>
  <c r="AW33" i="1"/>
  <c r="AW12" i="1"/>
  <c r="AT170" i="1" l="1"/>
  <c r="AW143" i="1"/>
  <c r="AE47" i="1"/>
  <c r="AC47" i="1"/>
  <c r="AD47" i="1"/>
  <c r="Z47" i="1"/>
  <c r="AB47" i="1"/>
  <c r="AA47" i="1"/>
  <c r="AI16" i="1"/>
  <c r="AU16" i="1" s="1"/>
  <c r="AV16" i="1" s="1"/>
  <c r="AI76" i="1"/>
  <c r="AU76" i="1" s="1"/>
  <c r="AV76" i="1" s="1"/>
  <c r="AI12" i="1"/>
  <c r="AU12" i="1" s="1"/>
  <c r="AV12" i="1" s="1"/>
  <c r="AV51" i="1"/>
  <c r="AI53" i="2"/>
  <c r="W54" i="2"/>
  <c r="AI52" i="1"/>
  <c r="AU52" i="1" s="1"/>
  <c r="AV52" i="1" s="1"/>
  <c r="AV73" i="1"/>
  <c r="AI83" i="1"/>
  <c r="AU83" i="1" s="1"/>
  <c r="AV83" i="1" s="1"/>
  <c r="AI95" i="1"/>
  <c r="AU95" i="1" s="1"/>
  <c r="AV95" i="1" s="1"/>
  <c r="AI30" i="1"/>
  <c r="AU30" i="1" s="1"/>
  <c r="AV30" i="1" s="1"/>
  <c r="AI61" i="1"/>
  <c r="AU61" i="1" s="1"/>
  <c r="AV61" i="1" s="1"/>
  <c r="AT29" i="2"/>
  <c r="AI13" i="1"/>
  <c r="AU13" i="1" s="1"/>
  <c r="AV13" i="1" s="1"/>
  <c r="AI27" i="1"/>
  <c r="AU27" i="1" s="1"/>
  <c r="AV27" i="1" s="1"/>
  <c r="AI17" i="1"/>
  <c r="AU17" i="1" s="1"/>
  <c r="AV17" i="1" s="1"/>
  <c r="AI21" i="1"/>
  <c r="AU21" i="1" s="1"/>
  <c r="AV21" i="1" s="1"/>
  <c r="AU135" i="1"/>
  <c r="AV110" i="1"/>
  <c r="AV135" i="1" s="1"/>
  <c r="AI23" i="2"/>
  <c r="AA5" i="1"/>
  <c r="N5" i="1"/>
  <c r="X104" i="1"/>
  <c r="AI36" i="1"/>
  <c r="AU36" i="1" s="1"/>
  <c r="AV36" i="1" s="1"/>
  <c r="AI42" i="1"/>
  <c r="AU42" i="1" s="1"/>
  <c r="AV42" i="1" s="1"/>
  <c r="AI57" i="1"/>
  <c r="AI135" i="1"/>
  <c r="AU11" i="1"/>
  <c r="AI33" i="1"/>
  <c r="AU33" i="1" s="1"/>
  <c r="AV33" i="1" s="1"/>
  <c r="AS23" i="2"/>
  <c r="AT13" i="2"/>
  <c r="AT23" i="2" s="1"/>
  <c r="AI140" i="1"/>
  <c r="AU140" i="1" s="1"/>
  <c r="AU143" i="1" s="1"/>
  <c r="AI36" i="2"/>
  <c r="AS36" i="2" s="1"/>
  <c r="AT36" i="2" s="1"/>
  <c r="AT49" i="2" l="1"/>
  <c r="AI47" i="1"/>
  <c r="AT63" i="2"/>
  <c r="AV157" i="1" s="1"/>
  <c r="AU104" i="1"/>
  <c r="AU169" i="1"/>
  <c r="AV169" i="1" s="1"/>
  <c r="AS49" i="2"/>
  <c r="AU57" i="1"/>
  <c r="AV57" i="1" s="1"/>
  <c r="AV67" i="1" s="1"/>
  <c r="AI67" i="1"/>
  <c r="O5" i="1"/>
  <c r="AB5" i="1"/>
  <c r="AV136" i="1"/>
  <c r="AI104" i="1"/>
  <c r="AU47" i="1"/>
  <c r="AV11" i="1"/>
  <c r="AV47" i="1" s="1"/>
  <c r="AV104" i="1"/>
  <c r="AI54" i="2"/>
  <c r="AS53" i="2"/>
  <c r="AS54" i="2" s="1"/>
  <c r="AS63" i="2" l="1"/>
  <c r="AU157" i="1" s="1"/>
  <c r="AV105" i="1"/>
  <c r="AV48" i="1"/>
  <c r="AC5" i="1"/>
  <c r="P5" i="1"/>
  <c r="AU162" i="1"/>
  <c r="AV162" i="1" s="1"/>
  <c r="AX2" i="1" s="1"/>
  <c r="AU167" i="1"/>
  <c r="AV167" i="1" s="1"/>
  <c r="AW67" i="1"/>
  <c r="AV153" i="1"/>
  <c r="AV156" i="1" s="1"/>
  <c r="AV158" i="1" s="1"/>
  <c r="AU168" i="1"/>
  <c r="AV168" i="1" s="1"/>
  <c r="AW104" i="1"/>
  <c r="AU161" i="1"/>
  <c r="AV161" i="1" s="1"/>
  <c r="AX1" i="1" s="1"/>
  <c r="AU166" i="1"/>
  <c r="AW47" i="1"/>
  <c r="AU67" i="1"/>
  <c r="AV68" i="1" s="1"/>
  <c r="BC1" i="1" l="1"/>
  <c r="AV166" i="1"/>
  <c r="AU170" i="1"/>
  <c r="AU171" i="1" s="1"/>
  <c r="Q5" i="1"/>
  <c r="AD5" i="1"/>
  <c r="AU153" i="1"/>
  <c r="AU156" i="1" s="1"/>
  <c r="AU158" i="1" s="1"/>
  <c r="BD2" i="1" l="1"/>
  <c r="BC4" i="1"/>
  <c r="BA122" i="1" s="1"/>
  <c r="BA128" i="1"/>
  <c r="BA125" i="1"/>
  <c r="BA119" i="1"/>
  <c r="BA112" i="1"/>
  <c r="BA102" i="1"/>
  <c r="BA96" i="1"/>
  <c r="BA89" i="1"/>
  <c r="BA86" i="1"/>
  <c r="BA74" i="1"/>
  <c r="BA65" i="1"/>
  <c r="BA62" i="1"/>
  <c r="BA52" i="1"/>
  <c r="BA13" i="1"/>
  <c r="BA15" i="1"/>
  <c r="BA19" i="1"/>
  <c r="BA21" i="1"/>
  <c r="BA23" i="1"/>
  <c r="BA27" i="1"/>
  <c r="BA29" i="1"/>
  <c r="BA31" i="1"/>
  <c r="BA35" i="1"/>
  <c r="BA37" i="1"/>
  <c r="BA39" i="1"/>
  <c r="BA43" i="1"/>
  <c r="BA45" i="1"/>
  <c r="BB45" i="1" s="1"/>
  <c r="BC45" i="1" s="1"/>
  <c r="BA131" i="1"/>
  <c r="BA121" i="1"/>
  <c r="BA118" i="1"/>
  <c r="BA115" i="1"/>
  <c r="BA98" i="1"/>
  <c r="BA95" i="1"/>
  <c r="BA92" i="1"/>
  <c r="BA79" i="1"/>
  <c r="BA77" i="1"/>
  <c r="BA73" i="1"/>
  <c r="BA61" i="1"/>
  <c r="BA58" i="1"/>
  <c r="BA55" i="1"/>
  <c r="BA130" i="1"/>
  <c r="BA127" i="1"/>
  <c r="BA120" i="1"/>
  <c r="BA114" i="1"/>
  <c r="BA111" i="1"/>
  <c r="BA97" i="1"/>
  <c r="BA91" i="1"/>
  <c r="BA88" i="1"/>
  <c r="BA83" i="1"/>
  <c r="BA78" i="1"/>
  <c r="BA76" i="1"/>
  <c r="BA60" i="1"/>
  <c r="BA54" i="1"/>
  <c r="BA51" i="1"/>
  <c r="BA12" i="1"/>
  <c r="BA16" i="1"/>
  <c r="BA18" i="1"/>
  <c r="BA20" i="1"/>
  <c r="BA22" i="1"/>
  <c r="BA24" i="1"/>
  <c r="BA26" i="1"/>
  <c r="BA28" i="1"/>
  <c r="BA30" i="1"/>
  <c r="BA32" i="1"/>
  <c r="BA34" i="1"/>
  <c r="BA36" i="1"/>
  <c r="BA38" i="1"/>
  <c r="BA40" i="1"/>
  <c r="BA42" i="1"/>
  <c r="BA44" i="1"/>
  <c r="G2" i="3"/>
  <c r="BA132" i="1"/>
  <c r="BA129" i="1"/>
  <c r="BA126" i="1"/>
  <c r="BA123" i="1"/>
  <c r="BA116" i="1"/>
  <c r="BA113" i="1"/>
  <c r="BA110" i="1"/>
  <c r="BA100" i="1"/>
  <c r="BA93" i="1"/>
  <c r="BA90" i="1"/>
  <c r="BA87" i="1"/>
  <c r="BA85" i="1"/>
  <c r="BA82" i="1"/>
  <c r="BA75" i="1"/>
  <c r="BA63" i="1"/>
  <c r="BA56" i="1"/>
  <c r="BA53" i="1"/>
  <c r="BA11" i="1"/>
  <c r="AE5" i="1"/>
  <c r="R5" i="1"/>
  <c r="BA14" i="1" l="1"/>
  <c r="BA57" i="1"/>
  <c r="BA81" i="1"/>
  <c r="BA94" i="1"/>
  <c r="BA117" i="1"/>
  <c r="BA133" i="1"/>
  <c r="BA64" i="1"/>
  <c r="BA84" i="1"/>
  <c r="BA101" i="1"/>
  <c r="BA124" i="1"/>
  <c r="BA41" i="1"/>
  <c r="BA33" i="1"/>
  <c r="BA25" i="1"/>
  <c r="BA17" i="1"/>
  <c r="BA59" i="1"/>
  <c r="BA80" i="1"/>
  <c r="BA99" i="1"/>
  <c r="BB90" i="1"/>
  <c r="BC90" i="1" s="1"/>
  <c r="BD90" i="1"/>
  <c r="BB34" i="1"/>
  <c r="BC34" i="1" s="1"/>
  <c r="BD34" i="1"/>
  <c r="BB111" i="1"/>
  <c r="BC111" i="1" s="1"/>
  <c r="BD111" i="1"/>
  <c r="BB53" i="1"/>
  <c r="BC53" i="1" s="1"/>
  <c r="BD53" i="1"/>
  <c r="BB82" i="1"/>
  <c r="BC82" i="1" s="1"/>
  <c r="BD82" i="1"/>
  <c r="BB93" i="1"/>
  <c r="BC93" i="1" s="1"/>
  <c r="BD93" i="1"/>
  <c r="BB116" i="1"/>
  <c r="BC116" i="1" s="1"/>
  <c r="BD116" i="1"/>
  <c r="BB132" i="1"/>
  <c r="BC132" i="1" s="1"/>
  <c r="BD132" i="1"/>
  <c r="BB40" i="1"/>
  <c r="BC40" i="1" s="1"/>
  <c r="BD40" i="1"/>
  <c r="BB32" i="1"/>
  <c r="BC32" i="1" s="1"/>
  <c r="BD32" i="1"/>
  <c r="BB24" i="1"/>
  <c r="BC24" i="1" s="1"/>
  <c r="BD24" i="1"/>
  <c r="BB16" i="1"/>
  <c r="BC16" i="1" s="1"/>
  <c r="BD16" i="1"/>
  <c r="BB54" i="1"/>
  <c r="BC54" i="1" s="1"/>
  <c r="BD54" i="1"/>
  <c r="BB78" i="1"/>
  <c r="BC78" i="1" s="1"/>
  <c r="BD78" i="1"/>
  <c r="BB91" i="1"/>
  <c r="BC91" i="1" s="1"/>
  <c r="BD91" i="1"/>
  <c r="BB114" i="1"/>
  <c r="BC114" i="1" s="1"/>
  <c r="BD114" i="1"/>
  <c r="BB130" i="1"/>
  <c r="BC130" i="1" s="1"/>
  <c r="BD130" i="1"/>
  <c r="BB61" i="1"/>
  <c r="BC61" i="1" s="1"/>
  <c r="BD61" i="1"/>
  <c r="BB79" i="1"/>
  <c r="BC79" i="1" s="1"/>
  <c r="BD79" i="1"/>
  <c r="BB98" i="1"/>
  <c r="BC98" i="1" s="1"/>
  <c r="BD98" i="1"/>
  <c r="BB121" i="1"/>
  <c r="BC121" i="1" s="1"/>
  <c r="BD121" i="1"/>
  <c r="BB43" i="1"/>
  <c r="BC43" i="1" s="1"/>
  <c r="BD43" i="1"/>
  <c r="BB35" i="1"/>
  <c r="BC35" i="1" s="1"/>
  <c r="BD35" i="1"/>
  <c r="BB27" i="1"/>
  <c r="BC27" i="1" s="1"/>
  <c r="BD27" i="1"/>
  <c r="BB19" i="1"/>
  <c r="BC19" i="1" s="1"/>
  <c r="BD19" i="1"/>
  <c r="BB52" i="1"/>
  <c r="BC52" i="1" s="1"/>
  <c r="BD52" i="1"/>
  <c r="BB74" i="1"/>
  <c r="BC74" i="1" s="1"/>
  <c r="BD74" i="1"/>
  <c r="BD96" i="1"/>
  <c r="BB96" i="1"/>
  <c r="BC96" i="1" s="1"/>
  <c r="BD119" i="1"/>
  <c r="BB119" i="1"/>
  <c r="BC119" i="1" s="1"/>
  <c r="BD11" i="1"/>
  <c r="BB11" i="1"/>
  <c r="BB129" i="1"/>
  <c r="BC129" i="1" s="1"/>
  <c r="BD129" i="1"/>
  <c r="BB26" i="1"/>
  <c r="BC26" i="1" s="1"/>
  <c r="BD26" i="1"/>
  <c r="BB76" i="1"/>
  <c r="BC76" i="1" s="1"/>
  <c r="BD76" i="1"/>
  <c r="BB56" i="1"/>
  <c r="BC56" i="1" s="1"/>
  <c r="BD56" i="1"/>
  <c r="BD85" i="1"/>
  <c r="BB85" i="1"/>
  <c r="BC85" i="1" s="1"/>
  <c r="BD100" i="1"/>
  <c r="BB100" i="1"/>
  <c r="BC100" i="1" s="1"/>
  <c r="BD123" i="1"/>
  <c r="BB123" i="1"/>
  <c r="BC123" i="1" s="1"/>
  <c r="E95" i="3"/>
  <c r="G95" i="3" s="1"/>
  <c r="E94" i="3"/>
  <c r="G94" i="3" s="1"/>
  <c r="E11" i="3"/>
  <c r="G11" i="3" s="1"/>
  <c r="E101" i="3"/>
  <c r="G101" i="3" s="1"/>
  <c r="E84" i="3"/>
  <c r="G84" i="3" s="1"/>
  <c r="E71" i="3"/>
  <c r="G71" i="3" s="1"/>
  <c r="E59" i="3"/>
  <c r="G59" i="3" s="1"/>
  <c r="E41" i="3"/>
  <c r="G41" i="3" s="1"/>
  <c r="E20" i="3"/>
  <c r="G20" i="3" s="1"/>
  <c r="E171" i="3"/>
  <c r="G171" i="3" s="1"/>
  <c r="E117" i="3"/>
  <c r="G117" i="3" s="1"/>
  <c r="E109" i="3"/>
  <c r="G109" i="3" s="1"/>
  <c r="E82" i="3"/>
  <c r="G82" i="3" s="1"/>
  <c r="E69" i="3"/>
  <c r="G69" i="3" s="1"/>
  <c r="E55" i="3"/>
  <c r="G55" i="3" s="1"/>
  <c r="E39" i="3"/>
  <c r="G39" i="3" s="1"/>
  <c r="E15" i="3"/>
  <c r="G15" i="3" s="1"/>
  <c r="E115" i="3"/>
  <c r="G115" i="3" s="1"/>
  <c r="E107" i="3"/>
  <c r="G107" i="3" s="1"/>
  <c r="E90" i="3"/>
  <c r="G90" i="3" s="1"/>
  <c r="E78" i="3"/>
  <c r="G78" i="3" s="1"/>
  <c r="E65" i="3"/>
  <c r="G65" i="3" s="1"/>
  <c r="E51" i="3"/>
  <c r="G51" i="3" s="1"/>
  <c r="E37" i="3"/>
  <c r="G37" i="3" s="1"/>
  <c r="E29" i="3"/>
  <c r="G29" i="3" s="1"/>
  <c r="E103" i="3"/>
  <c r="G103" i="3" s="1"/>
  <c r="E88" i="3"/>
  <c r="G88" i="3" s="1"/>
  <c r="E76" i="3"/>
  <c r="G76" i="3" s="1"/>
  <c r="E61" i="3"/>
  <c r="G61" i="3" s="1"/>
  <c r="E47" i="3"/>
  <c r="G47" i="3" s="1"/>
  <c r="E35" i="3"/>
  <c r="G35" i="3" s="1"/>
  <c r="E23" i="3"/>
  <c r="G23" i="3" s="1"/>
  <c r="E132" i="3"/>
  <c r="G132" i="3" s="1"/>
  <c r="E158" i="3"/>
  <c r="G158" i="3" s="1"/>
  <c r="E170" i="3"/>
  <c r="G170" i="3" s="1"/>
  <c r="E157" i="3"/>
  <c r="G157" i="3" s="1"/>
  <c r="E144" i="3"/>
  <c r="G144" i="3" s="1"/>
  <c r="E129" i="3"/>
  <c r="G129" i="3" s="1"/>
  <c r="E306" i="3"/>
  <c r="G306" i="3" s="1"/>
  <c r="E293" i="3"/>
  <c r="G293" i="3" s="1"/>
  <c r="E280" i="3"/>
  <c r="G280" i="3" s="1"/>
  <c r="E270" i="3"/>
  <c r="G270" i="3" s="1"/>
  <c r="E251" i="3"/>
  <c r="G251" i="3" s="1"/>
  <c r="E240" i="3"/>
  <c r="G240" i="3" s="1"/>
  <c r="E228" i="3"/>
  <c r="G228" i="3" s="1"/>
  <c r="E215" i="3"/>
  <c r="G215" i="3" s="1"/>
  <c r="E203" i="3"/>
  <c r="G203" i="3" s="1"/>
  <c r="E188" i="3"/>
  <c r="G188" i="3" s="1"/>
  <c r="E309" i="3"/>
  <c r="G309" i="3" s="1"/>
  <c r="E297" i="3"/>
  <c r="G297" i="3" s="1"/>
  <c r="E286" i="3"/>
  <c r="G286" i="3" s="1"/>
  <c r="E273" i="3"/>
  <c r="G273" i="3" s="1"/>
  <c r="E262" i="3"/>
  <c r="G262" i="3" s="1"/>
  <c r="E254" i="3"/>
  <c r="G254" i="3" s="1"/>
  <c r="E243" i="3"/>
  <c r="G243" i="3" s="1"/>
  <c r="E231" i="3"/>
  <c r="G231" i="3" s="1"/>
  <c r="E220" i="3"/>
  <c r="G220" i="3" s="1"/>
  <c r="E208" i="3"/>
  <c r="G208" i="3" s="1"/>
  <c r="E193" i="3"/>
  <c r="G193" i="3" s="1"/>
  <c r="E22" i="3"/>
  <c r="G22" i="3" s="1"/>
  <c r="E34" i="3"/>
  <c r="G34" i="3" s="1"/>
  <c r="E46" i="3"/>
  <c r="G46" i="3" s="1"/>
  <c r="E60" i="3"/>
  <c r="G60" i="3" s="1"/>
  <c r="E75" i="3"/>
  <c r="G75" i="3" s="1"/>
  <c r="E85" i="3"/>
  <c r="G85" i="3" s="1"/>
  <c r="E104" i="3"/>
  <c r="G104" i="3" s="1"/>
  <c r="E114" i="3"/>
  <c r="G114" i="3" s="1"/>
  <c r="E122" i="3"/>
  <c r="G122" i="3" s="1"/>
  <c r="E149" i="3"/>
  <c r="G149" i="3" s="1"/>
  <c r="E173" i="3"/>
  <c r="G173" i="3" s="1"/>
  <c r="E139" i="3"/>
  <c r="G139" i="3" s="1"/>
  <c r="E155" i="3"/>
  <c r="G155" i="3" s="1"/>
  <c r="E140" i="3"/>
  <c r="G140" i="3" s="1"/>
  <c r="E127" i="3"/>
  <c r="G127" i="3" s="1"/>
  <c r="E313" i="3"/>
  <c r="G313" i="3" s="1"/>
  <c r="E304" i="3"/>
  <c r="G304" i="3" s="1"/>
  <c r="E291" i="3"/>
  <c r="G291" i="3" s="1"/>
  <c r="E278" i="3"/>
  <c r="G278" i="3" s="1"/>
  <c r="E265" i="3"/>
  <c r="G265" i="3" s="1"/>
  <c r="E247" i="3"/>
  <c r="G247" i="3" s="1"/>
  <c r="E236" i="3"/>
  <c r="G236" i="3" s="1"/>
  <c r="E213" i="3"/>
  <c r="G213" i="3" s="1"/>
  <c r="E199" i="3"/>
  <c r="G199" i="3" s="1"/>
  <c r="E184" i="3"/>
  <c r="G184" i="3" s="1"/>
  <c r="E307" i="3"/>
  <c r="G307" i="3" s="1"/>
  <c r="E294" i="3"/>
  <c r="G294" i="3" s="1"/>
  <c r="E284" i="3"/>
  <c r="G284" i="3" s="1"/>
  <c r="E271" i="3"/>
  <c r="G271" i="3" s="1"/>
  <c r="E252" i="3"/>
  <c r="G252" i="3" s="1"/>
  <c r="E241" i="3"/>
  <c r="G241" i="3" s="1"/>
  <c r="E229" i="3"/>
  <c r="G229" i="3" s="1"/>
  <c r="E218" i="3"/>
  <c r="G218" i="3" s="1"/>
  <c r="E204" i="3"/>
  <c r="G204" i="3" s="1"/>
  <c r="E189" i="3"/>
  <c r="G189" i="3" s="1"/>
  <c r="E26" i="3"/>
  <c r="G26" i="3" s="1"/>
  <c r="E36" i="3"/>
  <c r="G36" i="3" s="1"/>
  <c r="E50" i="3"/>
  <c r="G50" i="3" s="1"/>
  <c r="E64" i="3"/>
  <c r="G64" i="3" s="1"/>
  <c r="E77" i="3"/>
  <c r="G77" i="3" s="1"/>
  <c r="E89" i="3"/>
  <c r="G89" i="3" s="1"/>
  <c r="E108" i="3"/>
  <c r="G108" i="3" s="1"/>
  <c r="E116" i="3"/>
  <c r="G116" i="3" s="1"/>
  <c r="E128" i="3"/>
  <c r="G128" i="3" s="1"/>
  <c r="E156" i="3"/>
  <c r="G156" i="3" s="1"/>
  <c r="E187" i="3"/>
  <c r="G187" i="3" s="1"/>
  <c r="E145" i="3"/>
  <c r="G145" i="3" s="1"/>
  <c r="E174" i="3"/>
  <c r="G174" i="3" s="1"/>
  <c r="E165" i="3"/>
  <c r="G165" i="3" s="1"/>
  <c r="E150" i="3"/>
  <c r="G150" i="3" s="1"/>
  <c r="E138" i="3"/>
  <c r="G138" i="3" s="1"/>
  <c r="E123" i="3"/>
  <c r="G123" i="3" s="1"/>
  <c r="E310" i="3"/>
  <c r="G310" i="3" s="1"/>
  <c r="E298" i="3"/>
  <c r="G298" i="3" s="1"/>
  <c r="E287" i="3"/>
  <c r="G287" i="3" s="1"/>
  <c r="E276" i="3"/>
  <c r="G276" i="3" s="1"/>
  <c r="E263" i="3"/>
  <c r="G263" i="3" s="1"/>
  <c r="E256" i="3"/>
  <c r="G256" i="3" s="1"/>
  <c r="E245" i="3"/>
  <c r="G245" i="3" s="1"/>
  <c r="E234" i="3"/>
  <c r="G234" i="3" s="1"/>
  <c r="E223" i="3"/>
  <c r="G223" i="3" s="1"/>
  <c r="E209" i="3"/>
  <c r="G209" i="3" s="1"/>
  <c r="E194" i="3"/>
  <c r="G194" i="3" s="1"/>
  <c r="E182" i="3"/>
  <c r="G182" i="3" s="1"/>
  <c r="E305" i="3"/>
  <c r="G305" i="3" s="1"/>
  <c r="E292" i="3"/>
  <c r="G292" i="3" s="1"/>
  <c r="E279" i="3"/>
  <c r="G279" i="3" s="1"/>
  <c r="E269" i="3"/>
  <c r="G269" i="3" s="1"/>
  <c r="E248" i="3"/>
  <c r="G248" i="3" s="1"/>
  <c r="E237" i="3"/>
  <c r="G237" i="3" s="1"/>
  <c r="E214" i="3"/>
  <c r="G214" i="3" s="1"/>
  <c r="E200" i="3"/>
  <c r="G200" i="3" s="1"/>
  <c r="E14" i="3"/>
  <c r="G14" i="3" s="1"/>
  <c r="E30" i="3"/>
  <c r="G30" i="3" s="1"/>
  <c r="E38" i="3"/>
  <c r="G38" i="3" s="1"/>
  <c r="E54" i="3"/>
  <c r="G54" i="3" s="1"/>
  <c r="E66" i="3"/>
  <c r="G66" i="3" s="1"/>
  <c r="E79" i="3"/>
  <c r="G79" i="3" s="1"/>
  <c r="E91" i="3"/>
  <c r="G91" i="3" s="1"/>
  <c r="E100" i="3"/>
  <c r="G100" i="3" s="1"/>
  <c r="E110" i="3"/>
  <c r="G110" i="3" s="1"/>
  <c r="E134" i="3"/>
  <c r="G134" i="3" s="1"/>
  <c r="E163" i="3"/>
  <c r="G163" i="3" s="1"/>
  <c r="E124" i="3"/>
  <c r="G124" i="3" s="1"/>
  <c r="E154" i="3"/>
  <c r="G154" i="3" s="1"/>
  <c r="E172" i="3"/>
  <c r="G172" i="3" s="1"/>
  <c r="E159" i="3"/>
  <c r="G159" i="3" s="1"/>
  <c r="E148" i="3"/>
  <c r="G148" i="3" s="1"/>
  <c r="E133" i="3"/>
  <c r="G133" i="3" s="1"/>
  <c r="E308" i="3"/>
  <c r="G308" i="3" s="1"/>
  <c r="E295" i="3"/>
  <c r="G295" i="3" s="1"/>
  <c r="E285" i="3"/>
  <c r="G285" i="3" s="1"/>
  <c r="E272" i="3"/>
  <c r="G272" i="3" s="1"/>
  <c r="E261" i="3"/>
  <c r="G261" i="3" s="1"/>
  <c r="E253" i="3"/>
  <c r="G253" i="3" s="1"/>
  <c r="E242" i="3"/>
  <c r="G242" i="3" s="1"/>
  <c r="E230" i="3"/>
  <c r="G230" i="3" s="1"/>
  <c r="E219" i="3"/>
  <c r="G219" i="3" s="1"/>
  <c r="E205" i="3"/>
  <c r="G205" i="3" s="1"/>
  <c r="E192" i="3"/>
  <c r="G192" i="3" s="1"/>
  <c r="E312" i="3"/>
  <c r="G312" i="3" s="1"/>
  <c r="E299" i="3"/>
  <c r="G299" i="3" s="1"/>
  <c r="E288" i="3"/>
  <c r="G288" i="3" s="1"/>
  <c r="E277" i="3"/>
  <c r="G277" i="3" s="1"/>
  <c r="E264" i="3"/>
  <c r="G264" i="3" s="1"/>
  <c r="E246" i="3"/>
  <c r="G246" i="3" s="1"/>
  <c r="E235" i="3"/>
  <c r="G235" i="3" s="1"/>
  <c r="E225" i="3"/>
  <c r="G225" i="3" s="1"/>
  <c r="E210" i="3"/>
  <c r="G210" i="3" s="1"/>
  <c r="E198" i="3"/>
  <c r="G198" i="3" s="1"/>
  <c r="E19" i="3"/>
  <c r="G19" i="3" s="1"/>
  <c r="E40" i="3"/>
  <c r="G40" i="3" s="1"/>
  <c r="E56" i="3"/>
  <c r="G56" i="3" s="1"/>
  <c r="E70" i="3"/>
  <c r="G70" i="3" s="1"/>
  <c r="E83" i="3"/>
  <c r="G83" i="3" s="1"/>
  <c r="E102" i="3"/>
  <c r="G102" i="3" s="1"/>
  <c r="E183" i="3"/>
  <c r="G183" i="3" s="1"/>
  <c r="E143" i="3"/>
  <c r="G143" i="3" s="1"/>
  <c r="E169" i="3"/>
  <c r="G169" i="3" s="1"/>
  <c r="BB38" i="1"/>
  <c r="BC38" i="1" s="1"/>
  <c r="BD38" i="1"/>
  <c r="BB30" i="1"/>
  <c r="BC30" i="1" s="1"/>
  <c r="BD30" i="1"/>
  <c r="BB22" i="1"/>
  <c r="BC22" i="1" s="1"/>
  <c r="BD22" i="1"/>
  <c r="BB14" i="1"/>
  <c r="BC14" i="1" s="1"/>
  <c r="BD14" i="1"/>
  <c r="BB57" i="1"/>
  <c r="BC57" i="1" s="1"/>
  <c r="BD57" i="1"/>
  <c r="BD81" i="1"/>
  <c r="BB81" i="1"/>
  <c r="BC81" i="1" s="1"/>
  <c r="BB94" i="1"/>
  <c r="BC94" i="1" s="1"/>
  <c r="BD94" i="1"/>
  <c r="BB117" i="1"/>
  <c r="BC117" i="1" s="1"/>
  <c r="BD117" i="1"/>
  <c r="BB133" i="1"/>
  <c r="BC133" i="1" s="1"/>
  <c r="BD133" i="1"/>
  <c r="BB64" i="1"/>
  <c r="BC64" i="1" s="1"/>
  <c r="BD64" i="1"/>
  <c r="BB84" i="1"/>
  <c r="BC84" i="1" s="1"/>
  <c r="BD84" i="1"/>
  <c r="BB101" i="1"/>
  <c r="BC101" i="1" s="1"/>
  <c r="BD101" i="1"/>
  <c r="BB124" i="1"/>
  <c r="BC124" i="1" s="1"/>
  <c r="BD124" i="1"/>
  <c r="BB41" i="1"/>
  <c r="BC41" i="1" s="1"/>
  <c r="BD41" i="1"/>
  <c r="BB33" i="1"/>
  <c r="BC33" i="1" s="1"/>
  <c r="BD33" i="1"/>
  <c r="BB25" i="1"/>
  <c r="BC25" i="1" s="1"/>
  <c r="BD25" i="1"/>
  <c r="BB17" i="1"/>
  <c r="BC17" i="1" s="1"/>
  <c r="BD17" i="1"/>
  <c r="BD59" i="1"/>
  <c r="BB59" i="1"/>
  <c r="BC59" i="1" s="1"/>
  <c r="BD80" i="1"/>
  <c r="BB80" i="1"/>
  <c r="BC80" i="1" s="1"/>
  <c r="BB99" i="1"/>
  <c r="BC99" i="1" s="1"/>
  <c r="BD99" i="1"/>
  <c r="BB122" i="1"/>
  <c r="BC122" i="1" s="1"/>
  <c r="BD122" i="1"/>
  <c r="BB113" i="1"/>
  <c r="BC113" i="1" s="1"/>
  <c r="BD113" i="1"/>
  <c r="BB18" i="1"/>
  <c r="BC18" i="1" s="1"/>
  <c r="BD18" i="1"/>
  <c r="BB88" i="1"/>
  <c r="BC88" i="1" s="1"/>
  <c r="BD88" i="1"/>
  <c r="BD63" i="1"/>
  <c r="BB63" i="1"/>
  <c r="BC63" i="1" s="1"/>
  <c r="BB87" i="1"/>
  <c r="BC87" i="1" s="1"/>
  <c r="BD87" i="1"/>
  <c r="BB110" i="1"/>
  <c r="BD110" i="1"/>
  <c r="BB126" i="1"/>
  <c r="BC126" i="1" s="1"/>
  <c r="BD126" i="1"/>
  <c r="BB44" i="1"/>
  <c r="BC44" i="1" s="1"/>
  <c r="BD44" i="1"/>
  <c r="BB36" i="1"/>
  <c r="BC36" i="1" s="1"/>
  <c r="BD36" i="1"/>
  <c r="BB28" i="1"/>
  <c r="BC28" i="1" s="1"/>
  <c r="BD28" i="1"/>
  <c r="BB20" i="1"/>
  <c r="BC20" i="1" s="1"/>
  <c r="BD20" i="1"/>
  <c r="BB12" i="1"/>
  <c r="BC12" i="1" s="1"/>
  <c r="BD12" i="1"/>
  <c r="BB60" i="1"/>
  <c r="BC60" i="1" s="1"/>
  <c r="BD60" i="1"/>
  <c r="BB83" i="1"/>
  <c r="BC83" i="1" s="1"/>
  <c r="BD83" i="1"/>
  <c r="BB97" i="1"/>
  <c r="BC97" i="1" s="1"/>
  <c r="BD97" i="1"/>
  <c r="BB120" i="1"/>
  <c r="BC120" i="1" s="1"/>
  <c r="BD120" i="1"/>
  <c r="BD55" i="1"/>
  <c r="BB55" i="1"/>
  <c r="BC55" i="1" s="1"/>
  <c r="BB73" i="1"/>
  <c r="BD73" i="1"/>
  <c r="BB92" i="1"/>
  <c r="BC92" i="1" s="1"/>
  <c r="BD92" i="1"/>
  <c r="BB115" i="1"/>
  <c r="BC115" i="1" s="1"/>
  <c r="BD115" i="1"/>
  <c r="BB131" i="1"/>
  <c r="BC131" i="1" s="1"/>
  <c r="BD131" i="1"/>
  <c r="BB39" i="1"/>
  <c r="BC39" i="1" s="1"/>
  <c r="BD39" i="1"/>
  <c r="BB31" i="1"/>
  <c r="BC31" i="1" s="1"/>
  <c r="BD31" i="1"/>
  <c r="BB23" i="1"/>
  <c r="BC23" i="1" s="1"/>
  <c r="BD23" i="1"/>
  <c r="BB15" i="1"/>
  <c r="BC15" i="1" s="1"/>
  <c r="BD15" i="1"/>
  <c r="BB62" i="1"/>
  <c r="BC62" i="1" s="1"/>
  <c r="BD62" i="1"/>
  <c r="BB86" i="1"/>
  <c r="BC86" i="1" s="1"/>
  <c r="BD86" i="1"/>
  <c r="BB102" i="1"/>
  <c r="BC102" i="1" s="1"/>
  <c r="BD102" i="1"/>
  <c r="BB125" i="1"/>
  <c r="BC125" i="1" s="1"/>
  <c r="BD125" i="1"/>
  <c r="BB75" i="1"/>
  <c r="BC75" i="1" s="1"/>
  <c r="BD75" i="1"/>
  <c r="BB42" i="1"/>
  <c r="BC42" i="1" s="1"/>
  <c r="BD42" i="1"/>
  <c r="BD51" i="1"/>
  <c r="BB51" i="1"/>
  <c r="BB127" i="1"/>
  <c r="BC127" i="1" s="1"/>
  <c r="BD127" i="1"/>
  <c r="BB58" i="1"/>
  <c r="BC58" i="1" s="1"/>
  <c r="BD58" i="1"/>
  <c r="BB77" i="1"/>
  <c r="BC77" i="1" s="1"/>
  <c r="BD77" i="1"/>
  <c r="BB95" i="1"/>
  <c r="BC95" i="1" s="1"/>
  <c r="BD95" i="1"/>
  <c r="BB118" i="1"/>
  <c r="BC118" i="1" s="1"/>
  <c r="BD118" i="1"/>
  <c r="BB37" i="1"/>
  <c r="BC37" i="1" s="1"/>
  <c r="BD37" i="1"/>
  <c r="BB29" i="1"/>
  <c r="BC29" i="1" s="1"/>
  <c r="BD29" i="1"/>
  <c r="BB21" i="1"/>
  <c r="BC21" i="1" s="1"/>
  <c r="BD21" i="1"/>
  <c r="BB13" i="1"/>
  <c r="BC13" i="1" s="1"/>
  <c r="BD13" i="1"/>
  <c r="BB65" i="1"/>
  <c r="BC65" i="1" s="1"/>
  <c r="BD65" i="1"/>
  <c r="BB89" i="1"/>
  <c r="BC89" i="1" s="1"/>
  <c r="BD89" i="1"/>
  <c r="BB112" i="1"/>
  <c r="BC112" i="1" s="1"/>
  <c r="BD112" i="1"/>
  <c r="BB128" i="1"/>
  <c r="BC128" i="1" s="1"/>
  <c r="BD128" i="1"/>
  <c r="S5" i="1"/>
  <c r="AF5" i="1"/>
  <c r="BC110" i="1" l="1"/>
  <c r="BC135" i="1" s="1"/>
  <c r="BB135" i="1"/>
  <c r="BC11" i="1"/>
  <c r="BC47" i="1" s="1"/>
  <c r="BB47" i="1"/>
  <c r="BC73" i="1"/>
  <c r="BC104" i="1" s="1"/>
  <c r="BB104" i="1"/>
  <c r="BC51" i="1"/>
  <c r="BC67" i="1" s="1"/>
  <c r="BB67" i="1"/>
  <c r="AG5" i="1"/>
  <c r="T5" i="1"/>
  <c r="AH5" i="1" s="1"/>
  <c r="BB153" i="1" l="1"/>
  <c r="BC153" i="1"/>
  <c r="BD3" i="1" s="1"/>
</calcChain>
</file>

<file path=xl/comments1.xml><?xml version="1.0" encoding="utf-8"?>
<comments xmlns="http://schemas.openxmlformats.org/spreadsheetml/2006/main">
  <authors>
    <author>igort</author>
    <author>Interject</author>
  </authors>
  <commentList>
    <comment ref="C6" authorId="0" shapeId="0">
      <text>
        <r>
          <rPr>
            <b/>
            <sz val="9"/>
            <color indexed="81"/>
            <rFont val="Tahoma"/>
            <family val="2"/>
          </rPr>
          <t>(1-10000),
&gt;10000 admins only, default: 10000</t>
        </r>
      </text>
    </comment>
    <comment ref="H12" authorId="0" shapeId="0">
      <text>
        <r>
          <rPr>
            <b/>
            <sz val="8"/>
            <color indexed="81"/>
            <rFont val="Tahoma"/>
            <family val="2"/>
          </rPr>
          <t>If blank: If both dates are blankdefaults to current month</t>
        </r>
      </text>
    </comment>
    <comment ref="L12" authorId="1" shapeId="0">
      <text>
        <r>
          <rPr>
            <b/>
            <sz val="9"/>
            <color indexed="81"/>
            <rFont val="Tahoma"/>
            <family val="2"/>
          </rPr>
          <t>If Distict is blank, selects all districts. Can use F9 Groupings.</t>
        </r>
      </text>
    </comment>
    <comment ref="O12" authorId="1" shapeId="0">
      <text>
        <r>
          <rPr>
            <b/>
            <sz val="9"/>
            <color indexed="81"/>
            <rFont val="Tahoma"/>
            <family val="2"/>
          </rPr>
          <t>Leave blank to search all</t>
        </r>
      </text>
    </comment>
    <comment ref="H13" authorId="0" shapeId="0">
      <text>
        <r>
          <rPr>
            <b/>
            <sz val="8"/>
            <color indexed="81"/>
            <rFont val="Tahoma"/>
            <family val="2"/>
          </rPr>
          <t>If blank: If both dates are blankdefaults to current month</t>
        </r>
      </text>
    </comment>
    <comment ref="L13" authorId="1" shapeId="0">
      <text>
        <r>
          <rPr>
            <b/>
            <sz val="9"/>
            <color indexed="81"/>
            <rFont val="Tahoma"/>
            <family val="2"/>
          </rPr>
          <t>If Accounts is blank, selects all accounts. Can use F9 Groupings.</t>
        </r>
      </text>
    </comment>
    <comment ref="O13" authorId="1" shapeId="0">
      <text>
        <r>
          <rPr>
            <b/>
            <sz val="9"/>
            <color indexed="81"/>
            <rFont val="Tahoma"/>
            <family val="2"/>
          </rPr>
          <t>Will search absolute values.</t>
        </r>
      </text>
    </comment>
    <comment ref="L14" authorId="1" shapeId="0">
      <text>
        <r>
          <rPr>
            <b/>
            <sz val="9"/>
            <color indexed="81"/>
            <rFont val="Tahoma"/>
            <family val="2"/>
          </rPr>
          <t>If System is blank, selects all systems. Can use F9 Groupings.</t>
        </r>
      </text>
    </comment>
    <comment ref="O14" authorId="1" shapeId="0">
      <text>
        <r>
          <rPr>
            <b/>
            <sz val="9"/>
            <color indexed="81"/>
            <rFont val="Tahoma"/>
            <family val="2"/>
          </rPr>
          <t>Will search absolute values</t>
        </r>
      </text>
    </comment>
    <comment ref="L15" authorId="1" shapeId="0">
      <text>
        <r>
          <rPr>
            <b/>
            <sz val="9"/>
            <color indexed="81"/>
            <rFont val="Tahoma"/>
            <family val="2"/>
          </rPr>
          <t>If Subsystem is blank, selects all subsystems. Can use F9 Groupings.</t>
        </r>
      </text>
    </comment>
  </commentList>
</comments>
</file>

<file path=xl/comments2.xml><?xml version="1.0" encoding="utf-8"?>
<comments xmlns="http://schemas.openxmlformats.org/spreadsheetml/2006/main">
  <authors>
    <author>Heather Garland</author>
    <author>WCNX</author>
    <author>Laura Kapuscinski</author>
    <author>Lindsay Waldram</author>
  </authors>
  <commentList>
    <comment ref="BC3" authorId="0" shapeId="0">
      <text>
        <r>
          <rPr>
            <b/>
            <sz val="9"/>
            <color indexed="81"/>
            <rFont val="Tahoma"/>
            <family val="2"/>
          </rPr>
          <t>Heather Garland:</t>
        </r>
        <r>
          <rPr>
            <sz val="9"/>
            <color indexed="81"/>
            <rFont val="Tahoma"/>
            <family val="2"/>
          </rPr>
          <t xml:space="preserve">
Grossed up for B&amp;O tax and WUTC Fee.
</t>
        </r>
      </text>
    </comment>
    <comment ref="E5" authorId="1" shape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F5" authorId="1" shape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G5" authorId="1" shape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I5" authorId="1" shapeId="0">
      <text>
        <r>
          <rPr>
            <b/>
            <sz val="8"/>
            <color indexed="81"/>
            <rFont val="Tahoma"/>
            <family val="2"/>
          </rPr>
          <t>WCNX:</t>
        </r>
        <r>
          <rPr>
            <sz val="8"/>
            <color indexed="81"/>
            <rFont val="Tahoma"/>
            <family val="2"/>
          </rPr>
          <t xml:space="preserve">
Populate using the "Data" tab, which is derived from the Monthly Revenue Booking tool.</t>
        </r>
      </text>
    </comment>
    <comment ref="F45" authorId="2" shapeId="0">
      <text>
        <r>
          <rPr>
            <b/>
            <sz val="9"/>
            <color indexed="81"/>
            <rFont val="Tahoma"/>
            <family val="2"/>
          </rPr>
          <t>Laura Kapuscinski:</t>
        </r>
        <r>
          <rPr>
            <sz val="9"/>
            <color indexed="81"/>
            <rFont val="Tahoma"/>
            <family val="2"/>
          </rPr>
          <t xml:space="preserve">
Adj to customer balances; no rate</t>
        </r>
      </text>
    </comment>
    <comment ref="AT57" authorId="0" shapeId="0">
      <text>
        <r>
          <rPr>
            <b/>
            <sz val="9"/>
            <color indexed="81"/>
            <rFont val="Tahoma"/>
            <family val="2"/>
          </rPr>
          <t>Heather Garland:</t>
        </r>
        <r>
          <rPr>
            <sz val="9"/>
            <color indexed="81"/>
            <rFont val="Tahoma"/>
            <family val="2"/>
          </rPr>
          <t xml:space="preserve">
Always needs to be .50 more than recycling with garbage.</t>
        </r>
      </text>
    </comment>
    <comment ref="A58" authorId="3" shapeId="0">
      <text>
        <r>
          <rPr>
            <b/>
            <sz val="9"/>
            <color indexed="81"/>
            <rFont val="Tahoma"/>
            <family val="2"/>
          </rPr>
          <t>Lindsay Waldram:</t>
        </r>
        <r>
          <rPr>
            <sz val="9"/>
            <color indexed="81"/>
            <rFont val="Tahoma"/>
            <family val="2"/>
          </rPr>
          <t xml:space="preserve">
Per district these are actually residential codes
</t>
        </r>
      </text>
    </comment>
    <comment ref="A60" authorId="3" shapeId="0">
      <text>
        <r>
          <rPr>
            <b/>
            <sz val="9"/>
            <color indexed="81"/>
            <rFont val="Tahoma"/>
            <family val="2"/>
          </rPr>
          <t>Lindsay Waldram:</t>
        </r>
        <r>
          <rPr>
            <sz val="9"/>
            <color indexed="81"/>
            <rFont val="Tahoma"/>
            <family val="2"/>
          </rPr>
          <t xml:space="preserve">
Resi code per district</t>
        </r>
      </text>
    </comment>
    <comment ref="F147" authorId="2" shapeId="0">
      <text>
        <r>
          <rPr>
            <b/>
            <sz val="9"/>
            <color indexed="81"/>
            <rFont val="Tahoma"/>
            <family val="2"/>
          </rPr>
          <t>Laura Kapuscinski:</t>
        </r>
        <r>
          <rPr>
            <sz val="9"/>
            <color indexed="81"/>
            <rFont val="Tahoma"/>
            <family val="2"/>
          </rPr>
          <t xml:space="preserve">
$1 or 1.5%</t>
        </r>
      </text>
    </comment>
    <comment ref="F148" authorId="2" shapeId="0">
      <text>
        <r>
          <rPr>
            <b/>
            <sz val="9"/>
            <color indexed="81"/>
            <rFont val="Tahoma"/>
            <family val="2"/>
          </rPr>
          <t>Laura Kapuscinski:</t>
        </r>
        <r>
          <rPr>
            <sz val="9"/>
            <color indexed="81"/>
            <rFont val="Tahoma"/>
            <family val="2"/>
          </rPr>
          <t xml:space="preserve">
$1 or 1.5%</t>
        </r>
      </text>
    </comment>
  </commentList>
</comments>
</file>

<file path=xl/comments3.xml><?xml version="1.0" encoding="utf-8"?>
<comments xmlns="http://schemas.openxmlformats.org/spreadsheetml/2006/main">
  <authors>
    <author>WCNX</author>
  </authors>
  <commentList>
    <comment ref="D1" authorId="0" shapeId="0">
      <text>
        <r>
          <rPr>
            <b/>
            <sz val="8"/>
            <color indexed="81"/>
            <rFont val="Tahoma"/>
            <family val="2"/>
          </rPr>
          <t>WCNX:</t>
        </r>
        <r>
          <rPr>
            <sz val="8"/>
            <color indexed="81"/>
            <rFont val="Tahoma"/>
            <family val="2"/>
          </rPr>
          <t xml:space="preserve">
Include bill areas: Butlers Cove, Lacey, Olympia, Summit Lake, Tumwater, and Contract. Contract is the Nisqually Tribe, which is non-regulated but because it's so small we include it in the Pacific regulated revenue.  Billed at Pacific Tariff rates.</t>
        </r>
      </text>
    </comment>
    <comment ref="E4" authorId="0" shape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F4" authorId="0" shape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I4" authorId="0" shapeId="0">
      <text>
        <r>
          <rPr>
            <b/>
            <sz val="8"/>
            <color indexed="81"/>
            <rFont val="Tahoma"/>
            <family val="2"/>
          </rPr>
          <t>WCNX:</t>
        </r>
        <r>
          <rPr>
            <sz val="8"/>
            <color indexed="81"/>
            <rFont val="Tahoma"/>
            <family val="2"/>
          </rPr>
          <t xml:space="preserve">
Populate using the "Data" tab, which is derived from the Monthly Revenue Booking tool.</t>
        </r>
      </text>
    </comment>
  </commentList>
</comments>
</file>

<file path=xl/comments4.xml><?xml version="1.0" encoding="utf-8"?>
<comments xmlns="http://schemas.openxmlformats.org/spreadsheetml/2006/main">
  <authors>
    <author>Lindsay Waldram</author>
  </authors>
  <commentList>
    <comment ref="D12" authorId="0" shapeId="0">
      <text>
        <r>
          <rPr>
            <b/>
            <sz val="9"/>
            <color indexed="81"/>
            <rFont val="Tahoma"/>
            <family val="2"/>
          </rPr>
          <t>Lindsay Waldram:</t>
        </r>
        <r>
          <rPr>
            <sz val="9"/>
            <color indexed="81"/>
            <rFont val="Tahoma"/>
            <family val="2"/>
          </rPr>
          <t xml:space="preserve">
City of Shelton includes their cost of recycling in their MSW rates</t>
        </r>
      </text>
    </comment>
    <comment ref="D18" authorId="0" shapeId="0">
      <text>
        <r>
          <rPr>
            <b/>
            <sz val="9"/>
            <color indexed="81"/>
            <rFont val="Tahoma"/>
            <family val="2"/>
          </rPr>
          <t>Lindsay Waldram:</t>
        </r>
        <r>
          <rPr>
            <sz val="9"/>
            <color indexed="81"/>
            <rFont val="Tahoma"/>
            <family val="2"/>
          </rPr>
          <t xml:space="preserve">
Blue box and some county RO recycling</t>
        </r>
      </text>
    </comment>
    <comment ref="H109" authorId="0" shapeId="0">
      <text>
        <r>
          <rPr>
            <b/>
            <sz val="9"/>
            <color indexed="81"/>
            <rFont val="Tahoma"/>
            <family val="2"/>
          </rPr>
          <t>Lindsay Waldram:</t>
        </r>
        <r>
          <rPr>
            <sz val="9"/>
            <color indexed="81"/>
            <rFont val="Tahoma"/>
            <family val="2"/>
          </rPr>
          <t xml:space="preserve">
This is included in the total in cell D106. We need just the Reg and Tribe recycle cart counts to allocate depreciation and average investment of carts purchased prior to the City of Shelton Contract.</t>
        </r>
      </text>
    </comment>
  </commentList>
</comments>
</file>

<file path=xl/sharedStrings.xml><?xml version="1.0" encoding="utf-8"?>
<sst xmlns="http://schemas.openxmlformats.org/spreadsheetml/2006/main" count="4217" uniqueCount="910">
  <si>
    <t>MASON CO-REGULATED</t>
  </si>
  <si>
    <t>Mason County</t>
  </si>
  <si>
    <t>Increase per LG:</t>
  </si>
  <si>
    <t>MSW</t>
  </si>
  <si>
    <t>Mason Co. Regulated - Price Out</t>
  </si>
  <si>
    <t>Recycle</t>
  </si>
  <si>
    <t>Dec 1, 2019 - Nov 30, 2020</t>
  </si>
  <si>
    <t>Tariff Rate</t>
  </si>
  <si>
    <t>Total</t>
  </si>
  <si>
    <t>Container Counts</t>
  </si>
  <si>
    <t>Service Code</t>
  </si>
  <si>
    <t>Service Code Description</t>
  </si>
  <si>
    <t>Revenue</t>
  </si>
  <si>
    <t>Customers</t>
  </si>
  <si>
    <t>Mason Average</t>
  </si>
  <si>
    <t>Kitsap Average</t>
  </si>
  <si>
    <t>Cart Size</t>
  </si>
  <si>
    <t>Can Size</t>
  </si>
  <si>
    <t>Container Size</t>
  </si>
  <si>
    <t>Quantity</t>
  </si>
  <si>
    <t>Count</t>
  </si>
  <si>
    <t>Annual Revenue (Kitsap County)</t>
  </si>
  <si>
    <t>Total Beginning Revenue</t>
  </si>
  <si>
    <t>Proposed Tariff Rate</t>
  </si>
  <si>
    <t>Proposed Annual Revenue</t>
  </si>
  <si>
    <t>Change in Annual Revenue</t>
  </si>
  <si>
    <t>RESIDENTIAL SERVICES</t>
  </si>
  <si>
    <t>Concatenate (Area &amp;LOB &amp; Service Code)</t>
  </si>
  <si>
    <t>Count (ensures no duplicates)</t>
  </si>
  <si>
    <t>RESIDENTIAL GARBAGE</t>
  </si>
  <si>
    <t>35RE1</t>
  </si>
  <si>
    <t>48RE1</t>
  </si>
  <si>
    <t>64RE1</t>
  </si>
  <si>
    <t>96RE1</t>
  </si>
  <si>
    <t>20RW1</t>
  </si>
  <si>
    <t>35RW1</t>
  </si>
  <si>
    <t>48RW1</t>
  </si>
  <si>
    <t>64RW1</t>
  </si>
  <si>
    <t>96RW1</t>
  </si>
  <si>
    <t>35RM1</t>
  </si>
  <si>
    <t>48RM1</t>
  </si>
  <si>
    <t>64RM1</t>
  </si>
  <si>
    <t>96RM1</t>
  </si>
  <si>
    <t>EXPUR</t>
  </si>
  <si>
    <t>EXTRAR</t>
  </si>
  <si>
    <t>35ROCC1</t>
  </si>
  <si>
    <t>48ROCC1</t>
  </si>
  <si>
    <t>64ROCC1</t>
  </si>
  <si>
    <t>96ROCC1</t>
  </si>
  <si>
    <t>DRVNRE1</t>
  </si>
  <si>
    <t>DRVNRW1</t>
  </si>
  <si>
    <t>DRVNRM2</t>
  </si>
  <si>
    <t>DRVNRW2</t>
  </si>
  <si>
    <t>DRVNRM1</t>
  </si>
  <si>
    <t>DRVNRE2</t>
  </si>
  <si>
    <t>DRVNROC1</t>
  </si>
  <si>
    <t>WLKNRE1</t>
  </si>
  <si>
    <t>WLKNRM1</t>
  </si>
  <si>
    <t>WLKNRW1</t>
  </si>
  <si>
    <t>WLKNRW2</t>
  </si>
  <si>
    <t>REDELIVER</t>
  </si>
  <si>
    <t>RESTART</t>
  </si>
  <si>
    <t>STAIR-RES</t>
  </si>
  <si>
    <t>Carts</t>
  </si>
  <si>
    <t>OFOWR</t>
  </si>
  <si>
    <t>Cans</t>
  </si>
  <si>
    <t>ADJOTHR</t>
  </si>
  <si>
    <t>TOTAL RESIDENTIAL GARBAGE</t>
  </si>
  <si>
    <t>RESIDENTIAL RECYCLING</t>
  </si>
  <si>
    <t>DRVNRE1RECY</t>
  </si>
  <si>
    <t>DRVNRE1RECYMA</t>
  </si>
  <si>
    <t>DRVNRE2RECY</t>
  </si>
  <si>
    <t>DRVNRE2RECYMA</t>
  </si>
  <si>
    <t>DRVNRM1RECYMA</t>
  </si>
  <si>
    <t>RECYR</t>
  </si>
  <si>
    <t>RECYONLY</t>
  </si>
  <si>
    <t>RECYCRMA</t>
  </si>
  <si>
    <t>RECYRNB</t>
  </si>
  <si>
    <t>RECYRNBMA</t>
  </si>
  <si>
    <t>RECYCLE NO BIN MONTHLY AR</t>
  </si>
  <si>
    <t>UNLOCKRECY</t>
  </si>
  <si>
    <t>WLKNRW2RECYMA</t>
  </si>
  <si>
    <t>WLKNRW2RECY</t>
  </si>
  <si>
    <t>WLKNRE1RECY</t>
  </si>
  <si>
    <t>WLKNRE1RECYMA</t>
  </si>
  <si>
    <t>TOTAL RESIDENTIAL RECYCLING</t>
  </si>
  <si>
    <t xml:space="preserve">COMMERCIAL SERVICES </t>
  </si>
  <si>
    <t>COMMERCIAL GARBAGE</t>
  </si>
  <si>
    <t>R1YDEM</t>
  </si>
  <si>
    <t>R1YDEK</t>
  </si>
  <si>
    <t>R1YDWK</t>
  </si>
  <si>
    <t>R1YDWM</t>
  </si>
  <si>
    <t>R1.5YDEM</t>
  </si>
  <si>
    <t>R1.5YDWM</t>
  </si>
  <si>
    <t>R1.5YDEK</t>
  </si>
  <si>
    <t>R1.5YDWK</t>
  </si>
  <si>
    <t>R2YDEM</t>
  </si>
  <si>
    <t>R2YDWK</t>
  </si>
  <si>
    <t>R2YDWM</t>
  </si>
  <si>
    <t>R2YDEK</t>
  </si>
  <si>
    <t>R1YDRENTM</t>
  </si>
  <si>
    <t>R1.5YDRENTM</t>
  </si>
  <si>
    <t>R2YDRENTM</t>
  </si>
  <si>
    <t>R2YDRENTT</t>
  </si>
  <si>
    <t>CDELC</t>
  </si>
  <si>
    <t>COMCAN</t>
  </si>
  <si>
    <t>R2YDRENTTM</t>
  </si>
  <si>
    <t>R1.5YDRENTT</t>
  </si>
  <si>
    <t>ROLLOUTOC</t>
  </si>
  <si>
    <t>R1.5YDPU</t>
  </si>
  <si>
    <t>R2YDPU</t>
  </si>
  <si>
    <t>R1.5YDRENTTM</t>
  </si>
  <si>
    <t>CTRIPCAN</t>
  </si>
  <si>
    <t>CTRIP</t>
  </si>
  <si>
    <t>CEXYD</t>
  </si>
  <si>
    <t>CLSECOL</t>
  </si>
  <si>
    <t>CLSE1COL</t>
  </si>
  <si>
    <t>Container</t>
  </si>
  <si>
    <t>UNLOCKREF</t>
  </si>
  <si>
    <t>Cart</t>
  </si>
  <si>
    <t>TOTAL COMMERCIAL GARBAGE</t>
  </si>
  <si>
    <t>DROP BOX SERVICES</t>
  </si>
  <si>
    <t>DROP BOX HAULS/RENTAL</t>
  </si>
  <si>
    <t>ROHAUL10</t>
  </si>
  <si>
    <t>ROHAUL20</t>
  </si>
  <si>
    <t>ROHAUL30</t>
  </si>
  <si>
    <t>ROHAUL40</t>
  </si>
  <si>
    <t>ROHAUL10T</t>
  </si>
  <si>
    <t>ROHAUL20T</t>
  </si>
  <si>
    <t>ROHAUL40T</t>
  </si>
  <si>
    <t>CPHAUL10</t>
  </si>
  <si>
    <t>CPHAUL15</t>
  </si>
  <si>
    <t>CPHAUL20</t>
  </si>
  <si>
    <t>CPHAUL25</t>
  </si>
  <si>
    <t>CPHAUL30</t>
  </si>
  <si>
    <t>CPHAUL35</t>
  </si>
  <si>
    <t>RORENT10D</t>
  </si>
  <si>
    <t>RORENT20D</t>
  </si>
  <si>
    <t>RORENT40D</t>
  </si>
  <si>
    <t>RORENT10M</t>
  </si>
  <si>
    <t>RORENT20M</t>
  </si>
  <si>
    <t>RORENT40M</t>
  </si>
  <si>
    <t>ROLID</t>
  </si>
  <si>
    <t>RODEL</t>
  </si>
  <si>
    <t>ROMILE</t>
  </si>
  <si>
    <t>WASHOUT</t>
  </si>
  <si>
    <t>SP</t>
  </si>
  <si>
    <t>Drop Box</t>
  </si>
  <si>
    <t>TOTAL DROP BOX HAULS/RENTAL</t>
  </si>
  <si>
    <t>PASSTHROUGH DISPOSAL</t>
  </si>
  <si>
    <t>DISPMC-TON</t>
  </si>
  <si>
    <t>DISPOLY-TON</t>
  </si>
  <si>
    <t>DISPMCMISC</t>
  </si>
  <si>
    <t>TOTAL PASSTHROUGH DISPOSAL</t>
  </si>
  <si>
    <t>Service Charges</t>
  </si>
  <si>
    <t>FINCHG</t>
  </si>
  <si>
    <t>FINANCE CHARGE</t>
  </si>
  <si>
    <t>C19-ADJFIN</t>
  </si>
  <si>
    <t>NSF FEES</t>
  </si>
  <si>
    <t>COLLECTION AGENCY FEE</t>
  </si>
  <si>
    <t>TOTAL SERVICE CHARGES</t>
  </si>
  <si>
    <t>TOTAL REVENUE</t>
  </si>
  <si>
    <t>Mason &amp; Kitsap</t>
  </si>
  <si>
    <t>Mason &amp; Kitsap Total</t>
  </si>
  <si>
    <t>Shelton Total</t>
  </si>
  <si>
    <t>Increase Per LG</t>
  </si>
  <si>
    <t>Per Price Out</t>
  </si>
  <si>
    <t>Diff</t>
  </si>
  <si>
    <t>Current Total Revenue</t>
  </si>
  <si>
    <t>% Difference</t>
  </si>
  <si>
    <t>Residential MSW</t>
  </si>
  <si>
    <t>Residential Recycle</t>
  </si>
  <si>
    <t>Commercial MSW</t>
  </si>
  <si>
    <t>RO MSW</t>
  </si>
  <si>
    <t>Check</t>
  </si>
  <si>
    <t>CITY of SHELTON-REGULATED</t>
  </si>
  <si>
    <t>LG:</t>
  </si>
  <si>
    <t>Average</t>
  </si>
  <si>
    <t>Annual Revenue</t>
  </si>
  <si>
    <t>R1.5YDE</t>
  </si>
  <si>
    <t>R2YDW</t>
  </si>
  <si>
    <t>2YD CONTAINER  SRVC WKLY</t>
  </si>
  <si>
    <t>RORELOCATE</t>
  </si>
  <si>
    <t>Mason County Garbage Co. G-88</t>
  </si>
  <si>
    <t>Effective Date 03/01/2021</t>
  </si>
  <si>
    <t>Recycling</t>
  </si>
  <si>
    <t>Updated beginning rates 1.5.21</t>
  </si>
  <si>
    <t>Current</t>
  </si>
  <si>
    <t>Proposed</t>
  </si>
  <si>
    <t>Tariff</t>
  </si>
  <si>
    <t>Rate</t>
  </si>
  <si>
    <t>Rates</t>
  </si>
  <si>
    <t>Increase</t>
  </si>
  <si>
    <t>Returned check charge:</t>
  </si>
  <si>
    <t xml:space="preserve">  Restart fees</t>
  </si>
  <si>
    <t xml:space="preserve">  Recycling Restart Fees</t>
  </si>
  <si>
    <t>Redelivery, containers:</t>
  </si>
  <si>
    <t xml:space="preserve">  Up to 8 Yards</t>
  </si>
  <si>
    <t xml:space="preserve">  Over 8 Yards</t>
  </si>
  <si>
    <t>Redelivery, Automated Carts:</t>
  </si>
  <si>
    <t>Redelivery, Recycling</t>
  </si>
  <si>
    <t xml:space="preserve"> Oversized can</t>
  </si>
  <si>
    <t>Overtime charge per hr:</t>
  </si>
  <si>
    <t>Minimum</t>
  </si>
  <si>
    <t>Return Trip:</t>
  </si>
  <si>
    <t>Drum</t>
  </si>
  <si>
    <t>Bale</t>
  </si>
  <si>
    <t>Litter Receptacle</t>
  </si>
  <si>
    <t>Garbage Cart</t>
  </si>
  <si>
    <t>Recycling Cart</t>
  </si>
  <si>
    <t>Carry-Out:</t>
  </si>
  <si>
    <t>Residential:</t>
  </si>
  <si>
    <t>5-25 feet</t>
  </si>
  <si>
    <t>25- plus add</t>
  </si>
  <si>
    <t>Commercial:</t>
  </si>
  <si>
    <t>Drive-in:</t>
  </si>
  <si>
    <t>50 Feet - 250 Feet</t>
  </si>
  <si>
    <t>250 feet - 1/10 mile</t>
  </si>
  <si>
    <t>Additional 1/10 mile</t>
  </si>
  <si>
    <t>Drive-in Recycling:</t>
  </si>
  <si>
    <t>Stairs - each step</t>
  </si>
  <si>
    <t>Overhead Obstruction</t>
  </si>
  <si>
    <t>Sunken</t>
  </si>
  <si>
    <t>Weekly:</t>
  </si>
  <si>
    <t xml:space="preserve"> Mini</t>
  </si>
  <si>
    <t>35 Gallon</t>
  </si>
  <si>
    <t>48 Gallon</t>
  </si>
  <si>
    <t>64 Gallon</t>
  </si>
  <si>
    <t>96 Gallon</t>
  </si>
  <si>
    <t>EOW</t>
  </si>
  <si>
    <t>Monthly:</t>
  </si>
  <si>
    <t>Recycle Rate</t>
  </si>
  <si>
    <t>Weekly</t>
  </si>
  <si>
    <t>R</t>
  </si>
  <si>
    <t>Occasional Extra</t>
  </si>
  <si>
    <t>35 Gal</t>
  </si>
  <si>
    <t>48 Gal</t>
  </si>
  <si>
    <t>64 Gal</t>
  </si>
  <si>
    <t>96 Gal</t>
  </si>
  <si>
    <t>Bag</t>
  </si>
  <si>
    <t>On Call</t>
  </si>
  <si>
    <t>Loose and Bulky</t>
  </si>
  <si>
    <t>Additional</t>
  </si>
  <si>
    <t>Carry Chrg</t>
  </si>
  <si>
    <t>Single Rear Drive Axle:</t>
  </si>
  <si>
    <t>Truck and Driver:</t>
  </si>
  <si>
    <t>Non-packer</t>
  </si>
  <si>
    <t>Packer</t>
  </si>
  <si>
    <t>Each Extra Person:</t>
  </si>
  <si>
    <t>Minimum Charge:</t>
  </si>
  <si>
    <t>Tandem Rear Drive Axle:</t>
  </si>
  <si>
    <t>Non-Packer</t>
  </si>
  <si>
    <t>RO</t>
  </si>
  <si>
    <t>Roll-Out:</t>
  </si>
  <si>
    <t>Over 25 feet</t>
  </si>
  <si>
    <t>Automated Carts/Toters</t>
  </si>
  <si>
    <t>Automated Recycling Carts</t>
  </si>
  <si>
    <t>Excess Weight:</t>
  </si>
  <si>
    <t>All Containers</t>
  </si>
  <si>
    <t>All Dop Boxes</t>
  </si>
  <si>
    <t>Washing:</t>
  </si>
  <si>
    <t>Per yard</t>
  </si>
  <si>
    <t>Steam Cleaning</t>
  </si>
  <si>
    <t>Washing - Automated Carts</t>
  </si>
  <si>
    <t>Item 230, pg 34</t>
  </si>
  <si>
    <t>Disposal Fees:</t>
  </si>
  <si>
    <t>Mason County TS - MSW</t>
  </si>
  <si>
    <t>Permanent Container Rent:</t>
  </si>
  <si>
    <t>1 yard</t>
  </si>
  <si>
    <t xml:space="preserve"> 1.5 yard</t>
  </si>
  <si>
    <t>2 yard</t>
  </si>
  <si>
    <t>Pickups:</t>
  </si>
  <si>
    <t xml:space="preserve">Special Pickups: </t>
  </si>
  <si>
    <t>Temporary:</t>
  </si>
  <si>
    <t>Container Delivery:</t>
  </si>
  <si>
    <t>Rent per Day:</t>
  </si>
  <si>
    <t>Rent per Month:</t>
  </si>
  <si>
    <t>Lost Container</t>
  </si>
  <si>
    <t>Unlocking/Unlatching:</t>
  </si>
  <si>
    <t>Per pickup</t>
  </si>
  <si>
    <t>Additional Items (per Yard)</t>
  </si>
  <si>
    <t>35 gal</t>
  </si>
  <si>
    <t>48 gal</t>
  </si>
  <si>
    <t>64 gal</t>
  </si>
  <si>
    <t>96 gal</t>
  </si>
  <si>
    <t>Special Pickups</t>
  </si>
  <si>
    <t xml:space="preserve"> 32-gal</t>
  </si>
  <si>
    <t>Minimum charge;</t>
  </si>
  <si>
    <t>Each additional unit</t>
  </si>
  <si>
    <t>5+ additional</t>
  </si>
  <si>
    <t>Separate additional</t>
  </si>
  <si>
    <t>Automated Carts Minimum:</t>
  </si>
  <si>
    <t>Latching, Unlocking</t>
  </si>
  <si>
    <t>Permanent Rent;</t>
  </si>
  <si>
    <t>10 yard</t>
  </si>
  <si>
    <t>12 yard</t>
  </si>
  <si>
    <t>20 yard</t>
  </si>
  <si>
    <t>30 yard</t>
  </si>
  <si>
    <t>40 yard</t>
  </si>
  <si>
    <t>Hauls:</t>
  </si>
  <si>
    <t>First, Additional, Special</t>
  </si>
  <si>
    <t>Temporary Delivery Fee:</t>
  </si>
  <si>
    <t>Perm/Temp Drop Box</t>
  </si>
  <si>
    <t>Temporary DB (rent per day)</t>
  </si>
  <si>
    <t>Mileage</t>
  </si>
  <si>
    <t>Lid charge (per month)</t>
  </si>
  <si>
    <t>Tarp fee</t>
  </si>
  <si>
    <t>Customer owned comp</t>
  </si>
  <si>
    <t>15 Yard</t>
  </si>
  <si>
    <t>25 yard</t>
  </si>
  <si>
    <t>35 yard</t>
  </si>
  <si>
    <t>Disconnect/reconnect compactor</t>
  </si>
  <si>
    <t xml:space="preserve"> </t>
  </si>
  <si>
    <t>Current Annual Revenue</t>
  </si>
  <si>
    <t>PRICE OUT FROM TG-210038</t>
  </si>
  <si>
    <t>FullAcct</t>
  </si>
  <si>
    <t>date_applied</t>
  </si>
  <si>
    <t>balance_usd</t>
  </si>
  <si>
    <t>balance_cad</t>
  </si>
  <si>
    <t>currencycode</t>
  </si>
  <si>
    <t>Journal</t>
  </si>
  <si>
    <t>pstd</t>
  </si>
  <si>
    <t>journal_description</t>
  </si>
  <si>
    <t>User</t>
  </si>
  <si>
    <t>TypeCode</t>
  </si>
  <si>
    <t>vendor_code</t>
  </si>
  <si>
    <t>OneTime</t>
  </si>
  <si>
    <t>Description</t>
  </si>
  <si>
    <t>date_doc</t>
  </si>
  <si>
    <t>doc_desc</t>
  </si>
  <si>
    <t>doc_ctrl_num</t>
  </si>
  <si>
    <t>po_ctrl_num</t>
  </si>
  <si>
    <t>vend_order_num</t>
  </si>
  <si>
    <t>ticket_num</t>
  </si>
  <si>
    <t>document_2</t>
  </si>
  <si>
    <t>document_1</t>
  </si>
  <si>
    <t>class_code</t>
  </si>
  <si>
    <t>date_entered</t>
  </si>
  <si>
    <t>date_posted</t>
  </si>
  <si>
    <t>amt_net</t>
  </si>
  <si>
    <t>date_due</t>
  </si>
  <si>
    <t>DBase</t>
  </si>
  <si>
    <t>reversing_flag</t>
  </si>
  <si>
    <t>hold_flag</t>
  </si>
  <si>
    <t>recurring_flag</t>
  </si>
  <si>
    <t>repeating_flag</t>
  </si>
  <si>
    <t>type_flag</t>
  </si>
  <si>
    <t>posted_flag</t>
  </si>
  <si>
    <t>seg1_code</t>
  </si>
  <si>
    <t>seg2_code</t>
  </si>
  <si>
    <t>seg3_code</t>
  </si>
  <si>
    <t>seg4_code</t>
  </si>
  <si>
    <t>staged_refCode</t>
  </si>
  <si>
    <t>Staged_DocRef</t>
  </si>
  <si>
    <t>Staged_YearMonth</t>
  </si>
  <si>
    <t>Staged_District</t>
  </si>
  <si>
    <t>Formulas</t>
  </si>
  <si>
    <t>Entries Shown Limit Setup:</t>
  </si>
  <si>
    <t>Other</t>
  </si>
  <si>
    <t>Journal Entry Query Tool</t>
  </si>
  <si>
    <t>NOTE: Ctrl+Shift+J to pull data</t>
  </si>
  <si>
    <t>v.4.6</t>
  </si>
  <si>
    <t>Date Range:</t>
  </si>
  <si>
    <t>Other Criteria</t>
  </si>
  <si>
    <t>From:</t>
  </si>
  <si>
    <t>2020-03</t>
  </si>
  <si>
    <t>Districts:</t>
  </si>
  <si>
    <t>2149</t>
  </si>
  <si>
    <t>Vendor Code:</t>
  </si>
  <si>
    <t>To:</t>
  </si>
  <si>
    <t>2021-02</t>
  </si>
  <si>
    <t>Accts:</t>
  </si>
  <si>
    <t>Amount From:</t>
  </si>
  <si>
    <t>System:</t>
  </si>
  <si>
    <t/>
  </si>
  <si>
    <t>Amount To:</t>
  </si>
  <si>
    <t>Subsystem:</t>
  </si>
  <si>
    <t>19</t>
  </si>
  <si>
    <t>Posting:</t>
  </si>
  <si>
    <t>All</t>
  </si>
  <si>
    <t>Total of Entries:</t>
  </si>
  <si>
    <t>*pstd: P = Posted, U = Unposted, S = Staged, C:0 = I/C Unposted, -1 = Hanging out there.</t>
  </si>
  <si>
    <t>Num of Entries Shown:</t>
  </si>
  <si>
    <t>*records limit:</t>
  </si>
  <si>
    <t>Not included in print range</t>
  </si>
  <si>
    <t>Full Account</t>
  </si>
  <si>
    <t>Date</t>
  </si>
  <si>
    <t>Amount USD</t>
  </si>
  <si>
    <t>Amount CAD</t>
  </si>
  <si>
    <t>Nat Currency</t>
  </si>
  <si>
    <t>Journal Control Num</t>
  </si>
  <si>
    <t>Psted*</t>
  </si>
  <si>
    <t>Journal Description</t>
  </si>
  <si>
    <t>R/Type</t>
  </si>
  <si>
    <t>Vendor Code</t>
  </si>
  <si>
    <t>One Time Vendor</t>
  </si>
  <si>
    <t>Further Description</t>
  </si>
  <si>
    <t>Date Doc</t>
  </si>
  <si>
    <t>Doc Desc</t>
  </si>
  <si>
    <t>Doc Ctrl Num</t>
  </si>
  <si>
    <t>Po Ctrl Num</t>
  </si>
  <si>
    <t>Vendor Order Num</t>
  </si>
  <si>
    <t>Ticket Num</t>
  </si>
  <si>
    <t>Document 2</t>
  </si>
  <si>
    <t>Document 1</t>
  </si>
  <si>
    <t>Class Code</t>
  </si>
  <si>
    <t>Date Entered</t>
  </si>
  <si>
    <t>Date Posted</t>
  </si>
  <si>
    <t>Amt Net</t>
  </si>
  <si>
    <t>Date Due</t>
  </si>
  <si>
    <t>Database</t>
  </si>
  <si>
    <t>Reversing Flag</t>
  </si>
  <si>
    <t>Hold Flag</t>
  </si>
  <si>
    <t>Recurring Flag</t>
  </si>
  <si>
    <t>Repeating Flag</t>
  </si>
  <si>
    <t>Type Flag</t>
  </si>
  <si>
    <t>Posted Flag</t>
  </si>
  <si>
    <t>Seg1</t>
  </si>
  <si>
    <t>Seg2</t>
  </si>
  <si>
    <t>Seg3</t>
  </si>
  <si>
    <t>Seg4</t>
  </si>
  <si>
    <t>Staged_RefCode</t>
  </si>
  <si>
    <t>Staged Year Month</t>
  </si>
  <si>
    <t>Staged District</t>
  </si>
  <si>
    <t>VO Number</t>
  </si>
  <si>
    <t>52140-2149-000-19</t>
  </si>
  <si>
    <t>USD</t>
  </si>
  <si>
    <t>JRNLWA00406577</t>
  </si>
  <si>
    <t>P</t>
  </si>
  <si>
    <t>2020-03 Pcard Actuals</t>
  </si>
  <si>
    <t>LaurenTi</t>
  </si>
  <si>
    <t>0/JE IC</t>
  </si>
  <si>
    <t>BRIDGESTONE AMER TIRE~BOBBY BRIDGESTONE</t>
  </si>
  <si>
    <t>JRNL00968150</t>
  </si>
  <si>
    <t>wci_wa</t>
  </si>
  <si>
    <t>50065-2149-000-19</t>
  </si>
  <si>
    <t>JRNLWA00406591</t>
  </si>
  <si>
    <t>2020-03 B2 Hourly In progress</t>
  </si>
  <si>
    <t>B2:2020-8:ER Wages</t>
  </si>
  <si>
    <t>JRNL00968177</t>
  </si>
  <si>
    <t>52065-2149-000-19</t>
  </si>
  <si>
    <t>57147-2149-000-19</t>
  </si>
  <si>
    <t>JRNLWA00406648</t>
  </si>
  <si>
    <t>Pcard Activity - March</t>
  </si>
  <si>
    <t>HeatherWe</t>
  </si>
  <si>
    <t>FRED-MEYER #0603~CHAD WHITE</t>
  </si>
  <si>
    <t>JRNL00968345</t>
  </si>
  <si>
    <t>70336-2149-000-19</t>
  </si>
  <si>
    <t>WM SUPERCENTER #2121~CHAD WHITE</t>
  </si>
  <si>
    <t>50036-2149-000-19</t>
  </si>
  <si>
    <t>JRNLWA00407351</t>
  </si>
  <si>
    <t>2020-03 - Covid19 Bonus Accrua</t>
  </si>
  <si>
    <t>2020-03 - Covid19 Bonus Accrual</t>
  </si>
  <si>
    <t>JRNL00969847</t>
  </si>
  <si>
    <t>50050-2149-000-19</t>
  </si>
  <si>
    <t>52036-2149-000-19</t>
  </si>
  <si>
    <t>52050-2149-000-19</t>
  </si>
  <si>
    <t>56036-2149-000-19</t>
  </si>
  <si>
    <t>56050-2149-000-19</t>
  </si>
  <si>
    <t>70036-2149-000-19</t>
  </si>
  <si>
    <t>70050-2149-000-19</t>
  </si>
  <si>
    <t>52120-2149-000-19</t>
  </si>
  <si>
    <t>JRNLWA00407592</t>
  </si>
  <si>
    <t>2020-03 - PCard Accrual</t>
  </si>
  <si>
    <t>LesleyG</t>
  </si>
  <si>
    <t>1/JE STD</t>
  </si>
  <si>
    <t>WESTERN CASCADE CONTAINER~JOSH GALLOWAY</t>
  </si>
  <si>
    <t>PO-2149-20-00335</t>
  </si>
  <si>
    <t>COSTCO BUS CENTER 767~RACHEAL GALLOWAY</t>
  </si>
  <si>
    <t>PO-2149-20-00385</t>
  </si>
  <si>
    <t>JRNLWA00407593</t>
  </si>
  <si>
    <t>2020-03 PO Log Accrual</t>
  </si>
  <si>
    <t>PO 00362: SWS EQUIPMENT: PCard: FINGER P</t>
  </si>
  <si>
    <t>PO-2149-20-00362</t>
  </si>
  <si>
    <t>PO 00364: MCNEILUS: PCard: (2) COMPLETE</t>
  </si>
  <si>
    <t>PO-2149-20-00364</t>
  </si>
  <si>
    <t>52125-2149-000-19</t>
  </si>
  <si>
    <t>PO 00383: FASTENAL: PCard: (4) CASES OF</t>
  </si>
  <si>
    <t>PO-2149-20-00383</t>
  </si>
  <si>
    <t>(10) NEW WHEELS
(9) RECON WHEELS</t>
  </si>
  <si>
    <t>PO-2149-20-00394</t>
  </si>
  <si>
    <t>52144-2149-000-19</t>
  </si>
  <si>
    <t>PO 00355: NAPA: PCard: 10 BOXES OF DEF F</t>
  </si>
  <si>
    <t>PO-2149-20-00355</t>
  </si>
  <si>
    <t>70255-2149-000-19</t>
  </si>
  <si>
    <t>PO 00417: ROBERT SHARP: PCard: WEB ALERT</t>
  </si>
  <si>
    <t>PO-2149-20-00417</t>
  </si>
  <si>
    <t>50086-2149-000-19</t>
  </si>
  <si>
    <t>JRNLWA00407647</t>
  </si>
  <si>
    <t>2020-03 Pcard Accrual</t>
  </si>
  <si>
    <t>HeatherH</t>
  </si>
  <si>
    <t>AMZN MKTP US UR5372353~LYNSIE BRESSLER</t>
  </si>
  <si>
    <t>JRNL00970285</t>
  </si>
  <si>
    <t>JRNLWA00407669</t>
  </si>
  <si>
    <t>Misc4 2020-03 - ReClass Parts/</t>
  </si>
  <si>
    <t>Reclasss Parts expense from subcode 19</t>
  </si>
  <si>
    <t>JRNL00970311</t>
  </si>
  <si>
    <t>Reclasss Tires expense from subcode 19</t>
  </si>
  <si>
    <t>JRNLWA00407974</t>
  </si>
  <si>
    <t>From Voucher Posting.</t>
  </si>
  <si>
    <t>JudyA</t>
  </si>
  <si>
    <t>VUS000011134</t>
  </si>
  <si>
    <t>SOLID WASTE SYSTEMS</t>
  </si>
  <si>
    <t>FINGER PADS</t>
  </si>
  <si>
    <t>0122096 IN</t>
  </si>
  <si>
    <t>VO05385127</t>
  </si>
  <si>
    <t>JRNL00971121</t>
  </si>
  <si>
    <t>JRNLWA00408087</t>
  </si>
  <si>
    <t>asnell</t>
  </si>
  <si>
    <t>VUS000009248</t>
  </si>
  <si>
    <t>GCR TIRES &amp; SERVICE</t>
  </si>
  <si>
    <t>(10) NEW WHEELS(9) RECON WHEELS</t>
  </si>
  <si>
    <t>VO05393854</t>
  </si>
  <si>
    <t>JRNL00971480</t>
  </si>
  <si>
    <t>JRNLWA00406605</t>
  </si>
  <si>
    <t>JRNL00968200</t>
  </si>
  <si>
    <t>JRNLWA00407426</t>
  </si>
  <si>
    <t>JRNL00969914</t>
  </si>
  <si>
    <t>JRNLWA00407723</t>
  </si>
  <si>
    <t>0/REVERSE</t>
  </si>
  <si>
    <t>JRNLWA00407724</t>
  </si>
  <si>
    <t>JRNLWA00407746</t>
  </si>
  <si>
    <t>JRNL00970406</t>
  </si>
  <si>
    <t>JRNLWA00407752</t>
  </si>
  <si>
    <t>JRNL00970414</t>
  </si>
  <si>
    <t>50036-2149-201-19</t>
  </si>
  <si>
    <t>JRNLWA00407951</t>
  </si>
  <si>
    <t>B2 4/1/20-4/14/20</t>
  </si>
  <si>
    <t>JacobMas</t>
  </si>
  <si>
    <t>B2:2020-08:CV19 Bonus</t>
  </si>
  <si>
    <t>JRNL00971035</t>
  </si>
  <si>
    <t>B2:2020-08:ER Wages</t>
  </si>
  <si>
    <t>52036-2149-201-19</t>
  </si>
  <si>
    <t>52036-2149-320-19</t>
  </si>
  <si>
    <t>50020-2149-000-19</t>
  </si>
  <si>
    <t>JRNLWA00408128</t>
  </si>
  <si>
    <t>Recode ER wages to Labor</t>
  </si>
  <si>
    <t>HelenaK</t>
  </si>
  <si>
    <t>JRNL00971590</t>
  </si>
  <si>
    <t>52020-2149-000-19</t>
  </si>
  <si>
    <t>JRNLWA00408225</t>
  </si>
  <si>
    <t>B2  4/15/20-4/30/20</t>
  </si>
  <si>
    <t>B2:2020-09:CV19 Bonus</t>
  </si>
  <si>
    <t>JRNL00971797</t>
  </si>
  <si>
    <t>JRNLWA00408249</t>
  </si>
  <si>
    <t>Pcard Activity - April</t>
  </si>
  <si>
    <t>JRNL00971955</t>
  </si>
  <si>
    <t>AMAZON.COM 7544H8V73 AMZN~LYNSIE BRESSLE</t>
  </si>
  <si>
    <t>FASTENAL COMPANY 01WATUM~RACHEAL GALLOWA</t>
  </si>
  <si>
    <t>JRNLWA00408899</t>
  </si>
  <si>
    <t>2020-04 - Covid19 Bonus Accrua</t>
  </si>
  <si>
    <t>2020-04 - Covid19 Bonus Accrual</t>
  </si>
  <si>
    <t>JRNL00973346</t>
  </si>
  <si>
    <t>JRNLWA00408901</t>
  </si>
  <si>
    <t>2020-04 Reclass Covid</t>
  </si>
  <si>
    <t>JRNL00973348</t>
  </si>
  <si>
    <t>57125-2149-000-19</t>
  </si>
  <si>
    <t>JRNLWA00409002</t>
  </si>
  <si>
    <t>2020-04 - PCard Accrual</t>
  </si>
  <si>
    <t>LauraKa</t>
  </si>
  <si>
    <t>ROBERTSHARP~RACHEAL GALLOWAY</t>
  </si>
  <si>
    <t>70320-2149-000-19</t>
  </si>
  <si>
    <t>JRNLWA00409003</t>
  </si>
  <si>
    <t>2020-04 PO Log Accrual</t>
  </si>
  <si>
    <t>PO 00500: ONE CALL NOW: PCard: COVID 19</t>
  </si>
  <si>
    <t>PO-2149-20-00500</t>
  </si>
  <si>
    <t>JRNLWA00409080</t>
  </si>
  <si>
    <t>Misc5 2020-04 - ReClass Parts/</t>
  </si>
  <si>
    <t>JRNL00973745</t>
  </si>
  <si>
    <t>JRNLWA00408956</t>
  </si>
  <si>
    <t>JRNL00973479</t>
  </si>
  <si>
    <t>JRNLWA00409026</t>
  </si>
  <si>
    <t>JRNLWA00409027</t>
  </si>
  <si>
    <t>JRNLWA00409339</t>
  </si>
  <si>
    <t>B2  5/1/20-5/13/20</t>
  </si>
  <si>
    <t>B2:2020-10:ER Wages</t>
  </si>
  <si>
    <t>JRNL00974211</t>
  </si>
  <si>
    <t>70165-2149-000-19</t>
  </si>
  <si>
    <t>JRNLWA00409460</t>
  </si>
  <si>
    <t>Rclss Exp Reimb May</t>
  </si>
  <si>
    <t>B2:2020-10:Expense Reimbursement</t>
  </si>
  <si>
    <t>JRNL00974512</t>
  </si>
  <si>
    <t>JRNLWA00409638</t>
  </si>
  <si>
    <t>Pcard Activity - May</t>
  </si>
  <si>
    <t>JRNL00975058</t>
  </si>
  <si>
    <t>ONE CALL NOW~RACHEAL GALLOWAY</t>
  </si>
  <si>
    <t>JRNLWA00409734</t>
  </si>
  <si>
    <t>Reclass CV19 Bonus</t>
  </si>
  <si>
    <t>B2:2020-10:CV19 Bonus</t>
  </si>
  <si>
    <t>JRNL00975317</t>
  </si>
  <si>
    <t>JRNLWA00410049</t>
  </si>
  <si>
    <t>B2  5/14/20-5/31/20</t>
  </si>
  <si>
    <t>B2:2020-11:CV19 Bonus</t>
  </si>
  <si>
    <t>JRNL00975764</t>
  </si>
  <si>
    <t>B2:2020-12:CV19 Bonus</t>
  </si>
  <si>
    <t>B2:2020-11:Expense Reimbursement</t>
  </si>
  <si>
    <t>B2:2020-12:Expense Reimbursement</t>
  </si>
  <si>
    <t>JRNLWA00410164</t>
  </si>
  <si>
    <t>REVERSE B2  5/1/20-5/13/20</t>
  </si>
  <si>
    <t>JRNL00975967</t>
  </si>
  <si>
    <t>JRNLWA00410166</t>
  </si>
  <si>
    <t>REVERSE Rclss Exp Reimb May</t>
  </si>
  <si>
    <t>JRNL00975969</t>
  </si>
  <si>
    <t>JRNLWA00410176</t>
  </si>
  <si>
    <t>Correct B2  5/1/20-5/12/20</t>
  </si>
  <si>
    <t>JRNL00975984</t>
  </si>
  <si>
    <t>JRNLWA00410183</t>
  </si>
  <si>
    <t>REVERSE B2  5/14/20-5/31/20</t>
  </si>
  <si>
    <t>JRNL00975997</t>
  </si>
  <si>
    <t>JRNLWA00410187</t>
  </si>
  <si>
    <t>Correct B2  5/13/20-6/2/20</t>
  </si>
  <si>
    <t>JRNL00976001</t>
  </si>
  <si>
    <t>JRNLWA00410494</t>
  </si>
  <si>
    <t>2020-05 Reclass Internet Reimb</t>
  </si>
  <si>
    <t>2020-05 Reclass Internet Reimb.</t>
  </si>
  <si>
    <t>JRNL00976630</t>
  </si>
  <si>
    <t>JRNLWA00410495</t>
  </si>
  <si>
    <t>2020-05 - Covid19 Bonus Accrua</t>
  </si>
  <si>
    <t>2020-05 - Covid19 Bonus Accrual</t>
  </si>
  <si>
    <t>JRNL00976631</t>
  </si>
  <si>
    <t>JRNLWA00410675</t>
  </si>
  <si>
    <t>2020-05 - Reverse Covid19 Bonu</t>
  </si>
  <si>
    <t>2020-05 - Reverse Covid19 Bonus Accrual</t>
  </si>
  <si>
    <t>JRNL00977080</t>
  </si>
  <si>
    <t>JRNLWA00410564</t>
  </si>
  <si>
    <t>JRNL00976743</t>
  </si>
  <si>
    <t>JRNLWA00410684</t>
  </si>
  <si>
    <t>JRNL00977098</t>
  </si>
  <si>
    <t>JRNLWA00411019</t>
  </si>
  <si>
    <t>B2  6/3/20-6-16/20</t>
  </si>
  <si>
    <t>B2:2020-13:Expense Reimbursement</t>
  </si>
  <si>
    <t>JRNL00978116</t>
  </si>
  <si>
    <t>JRNLWA00411055</t>
  </si>
  <si>
    <t>B2  6/24/20 to 6/30/20</t>
  </si>
  <si>
    <t>B2:2020-14:ER Wages</t>
  </si>
  <si>
    <t>JRNL00978239</t>
  </si>
  <si>
    <t>B2:2020-14:Expense Reimbursement</t>
  </si>
  <si>
    <t>JRNLWA00411583</t>
  </si>
  <si>
    <t>Covid-19 reclass - Western Reg</t>
  </si>
  <si>
    <t>Covid-19 reclass 05/20</t>
  </si>
  <si>
    <t>JRNL00979214</t>
  </si>
  <si>
    <t>JRNLWA00411878</t>
  </si>
  <si>
    <t>2020-06 - PCard Accrual</t>
  </si>
  <si>
    <t>EJS GLASS CO~JOSH GALLOWAY</t>
  </si>
  <si>
    <t>PO-2149-20-00703</t>
  </si>
  <si>
    <t>JRNLWA00411894</t>
  </si>
  <si>
    <t>JRNLWA00412755</t>
  </si>
  <si>
    <t>Pcard Activity - July</t>
  </si>
  <si>
    <t>JRNL00981756</t>
  </si>
  <si>
    <t>BUILDERSFIRSTSOURCE64381~JOSH GALLOWAY</t>
  </si>
  <si>
    <t>TOZIER BROTHERS HARDWARE~JOSH GALLOWAY</t>
  </si>
  <si>
    <t>JRNLWA00413165</t>
  </si>
  <si>
    <t>B2  7/8/20 to 7/14/20</t>
  </si>
  <si>
    <t>B2:2020-15:ER Wages</t>
  </si>
  <si>
    <t>JRNL00982761</t>
  </si>
  <si>
    <t>B2:2020-15:Expense Reimbursement</t>
  </si>
  <si>
    <t>JRNLWA00413196</t>
  </si>
  <si>
    <t>B2  7/22/20-7/28/20</t>
  </si>
  <si>
    <t>B2:2020-16:Expense Reimbursement</t>
  </si>
  <si>
    <t>JRNL00982850</t>
  </si>
  <si>
    <t>JRNLWA00413470</t>
  </si>
  <si>
    <t>2020-07 PO Log Accrual</t>
  </si>
  <si>
    <t>PO 00865: CLASSIC INDUSTRIAL: PCard: NEC</t>
  </si>
  <si>
    <t>PO-2149-20-00865</t>
  </si>
  <si>
    <t>JRNLWA00413608</t>
  </si>
  <si>
    <t>JRNLWA00414306</t>
  </si>
  <si>
    <t>B2  8/5/20-8/11/20</t>
  </si>
  <si>
    <t>B2:2020-17:ER Wages</t>
  </si>
  <si>
    <t>JRNL00985384</t>
  </si>
  <si>
    <t>B2:2020-17:Expense Reimbursement</t>
  </si>
  <si>
    <t>JRNLWA00414329</t>
  </si>
  <si>
    <t>B2  8/19/20-8/25/20</t>
  </si>
  <si>
    <t>B2:2020-18:ER Wages</t>
  </si>
  <si>
    <t>JRNL00985439</t>
  </si>
  <si>
    <t>B2:2020-18:Expense Reimbursement</t>
  </si>
  <si>
    <t>JRNLWA00415187</t>
  </si>
  <si>
    <t>2020-08 PO Log Accrual</t>
  </si>
  <si>
    <t>52165-2149-000-19</t>
  </si>
  <si>
    <t>(2) HAND HELD RADIOS WITH CHARGERS
(1)</t>
  </si>
  <si>
    <t>PO-2149-20-00761</t>
  </si>
  <si>
    <t>JRNLWA00415301</t>
  </si>
  <si>
    <t>VUS000015262</t>
  </si>
  <si>
    <t>WHISLER COMMUNICATIONS</t>
  </si>
  <si>
    <t>(2) HAND HELD RADIOS WITH CHARGERS(1) TR</t>
  </si>
  <si>
    <t>VO05523889</t>
  </si>
  <si>
    <t>JRNL00987228</t>
  </si>
  <si>
    <t>JRNLWA00415237</t>
  </si>
  <si>
    <t>70105-2149-000-19</t>
  </si>
  <si>
    <t>JRNLWA00415815</t>
  </si>
  <si>
    <t>B2 9/1/20-9/8/20</t>
  </si>
  <si>
    <t>B2:2020-19:Expense Reimbursement</t>
  </si>
  <si>
    <t>JRNL00988627</t>
  </si>
  <si>
    <t>JRNLWA00415826</t>
  </si>
  <si>
    <t>B2 9.16.20-9.22.20</t>
  </si>
  <si>
    <t>B2:2020-20:Expense Reimbursement</t>
  </si>
  <si>
    <t>JRNL00988635</t>
  </si>
  <si>
    <t>JRNLWA00416687</t>
  </si>
  <si>
    <t>2020-09 PO Log Accrual</t>
  </si>
  <si>
    <t>JRNLWA00416743</t>
  </si>
  <si>
    <t>JRNLWA00417816</t>
  </si>
  <si>
    <t>B2 9.30.20_10.06.20</t>
  </si>
  <si>
    <t>B2:2020-21:Expense Reimbursement</t>
  </si>
  <si>
    <t>JRNL00992735</t>
  </si>
  <si>
    <t>JRNLWA00417826</t>
  </si>
  <si>
    <t>B2 10.14.20_10.20.20</t>
  </si>
  <si>
    <t>B2:2020-22:Expense Reimbursement</t>
  </si>
  <si>
    <t>JRNL00992768</t>
  </si>
  <si>
    <t>JRNLWA00417830</t>
  </si>
  <si>
    <t>B2 10.28.20_11.03.20</t>
  </si>
  <si>
    <t>B2:2020-23:Expense Reimbursement</t>
  </si>
  <si>
    <t>JRNL00992773</t>
  </si>
  <si>
    <t>JRNLWA00418097</t>
  </si>
  <si>
    <t>2020-10 PO Log Accrual</t>
  </si>
  <si>
    <t>NECK GAITER</t>
  </si>
  <si>
    <t>JRNLWA00418427</t>
  </si>
  <si>
    <t>JeffS</t>
  </si>
  <si>
    <t>VUS000011113</t>
  </si>
  <si>
    <t>CLASSIC INDUSTRIAL SUPPLIES INC</t>
  </si>
  <si>
    <t>VO05588892</t>
  </si>
  <si>
    <t>JRNL00994171</t>
  </si>
  <si>
    <t>JRNLWA00418265</t>
  </si>
  <si>
    <t>70210-2149-000-19</t>
  </si>
  <si>
    <t>JRNLWA00418762</t>
  </si>
  <si>
    <t>Pcard Activity - Nov</t>
  </si>
  <si>
    <t>WAL-MART #2121~CHAD WHITE</t>
  </si>
  <si>
    <t>JRNL00995174</t>
  </si>
  <si>
    <t>JRNLWA00419650</t>
  </si>
  <si>
    <t>B2 11.11.20_11.17.20</t>
  </si>
  <si>
    <t>B2:2020-24:ER Wages</t>
  </si>
  <si>
    <t>JRNL00996662</t>
  </si>
  <si>
    <t>B2:2020-24:Expense Reimbursement</t>
  </si>
  <si>
    <t>JRNLWA00419675</t>
  </si>
  <si>
    <t>B2 11.25.20_12.01.20</t>
  </si>
  <si>
    <t>B2:2020-25:ER Wages</t>
  </si>
  <si>
    <t>JRNL00996683</t>
  </si>
  <si>
    <t>B2:2020-25:Expense Reimbursement</t>
  </si>
  <si>
    <t>JRNLWA00419681</t>
  </si>
  <si>
    <t>Rcls West Reg Thankyou EE tax</t>
  </si>
  <si>
    <t>B2:Medicare_ThankYou</t>
  </si>
  <si>
    <t>JRNL00996695</t>
  </si>
  <si>
    <t>B2:OASDI_ThankYou</t>
  </si>
  <si>
    <t>JRNLWA00419682</t>
  </si>
  <si>
    <t>Rcls West Reg Thankyou Bonus</t>
  </si>
  <si>
    <t>B2: ThankYou Bonus</t>
  </si>
  <si>
    <t>JRNL00996696</t>
  </si>
  <si>
    <t>JRNLWA00419683</t>
  </si>
  <si>
    <t>Rcls West Reg Thankyou ER tax</t>
  </si>
  <si>
    <t>B2:FUI_ThankYou</t>
  </si>
  <si>
    <t>JRNL00996697</t>
  </si>
  <si>
    <t>B2:SUI_ThankYou</t>
  </si>
  <si>
    <t>B2:Washington Paid Family &amp; Medical Leav</t>
  </si>
  <si>
    <t>JRNLWA00420446</t>
  </si>
  <si>
    <t>THERMOMETER, NECK GAITER</t>
  </si>
  <si>
    <t>PO-2149-20-01362</t>
  </si>
  <si>
    <t>VO05645360</t>
  </si>
  <si>
    <t>JRNL00998754</t>
  </si>
  <si>
    <t>52086-2149-000-19</t>
  </si>
  <si>
    <t>JRNLWA00420506</t>
  </si>
  <si>
    <t>Pcard Activity - Dec</t>
  </si>
  <si>
    <t>SMARTSIGN~RACHEAL GALLOWAY</t>
  </si>
  <si>
    <t>JRNL00998861</t>
  </si>
  <si>
    <t>JRNLWA00420964</t>
  </si>
  <si>
    <t>B2 12.09.20_12.22.20</t>
  </si>
  <si>
    <t>B2:2020-26:ER Wages</t>
  </si>
  <si>
    <t>JRNL00999635</t>
  </si>
  <si>
    <t>B2:2020-26:Expense Reimbursement</t>
  </si>
  <si>
    <t>JRNLWA00420966</t>
  </si>
  <si>
    <t>B2 12.23.20_12.29.20</t>
  </si>
  <si>
    <t>B2:2020-27:ER Wages</t>
  </si>
  <si>
    <t>JRNL00999637</t>
  </si>
  <si>
    <t>B2:2020-27:Expense Reimbursement</t>
  </si>
  <si>
    <t>JRNLWA00421008</t>
  </si>
  <si>
    <t>2020-12 B2 Hrly In prog Accrl</t>
  </si>
  <si>
    <t>B2:2021-1:ER Wages</t>
  </si>
  <si>
    <t>JRNL00999725</t>
  </si>
  <si>
    <t>JRNLWA00421024</t>
  </si>
  <si>
    <t>JRNL00999732</t>
  </si>
  <si>
    <t>JRNLWA00422773</t>
  </si>
  <si>
    <t>B2 1.1.21-1.12.21</t>
  </si>
  <si>
    <t>B2:2021-01:ER Wages</t>
  </si>
  <si>
    <t>JRNL01003382</t>
  </si>
  <si>
    <t>B2:2021-01:Expense Reimbursement</t>
  </si>
  <si>
    <t>JRNLWA00422803</t>
  </si>
  <si>
    <t>B2 1.20.21_1.26.21</t>
  </si>
  <si>
    <t>B2:2021-02:ER Wages</t>
  </si>
  <si>
    <t>JRNL01003587</t>
  </si>
  <si>
    <t>B2:2021-02:Expense Reimbursement</t>
  </si>
  <si>
    <t>JRNLWA00424283</t>
  </si>
  <si>
    <t>2021-02 Pcard Activity</t>
  </si>
  <si>
    <t>JRNL01006658</t>
  </si>
  <si>
    <t>JRNLWA00424365</t>
  </si>
  <si>
    <t>B2 2.3.21_2.9.21</t>
  </si>
  <si>
    <t>B2:2021-03:Expense Reimbursement</t>
  </si>
  <si>
    <t>JRNL01006909</t>
  </si>
  <si>
    <t>JRNLWA00424384</t>
  </si>
  <si>
    <t>B2 2.17.21_2.23.21</t>
  </si>
  <si>
    <t>B2:2021-04:Expense Reimbursement</t>
  </si>
  <si>
    <t>JRNL01006978</t>
  </si>
  <si>
    <t>JRNLWA00424410</t>
  </si>
  <si>
    <t>2021-02 B2 PP5 Accrual</t>
  </si>
  <si>
    <t>50% B2:2021-04:Expense Reimbursement</t>
  </si>
  <si>
    <t>JRNL01007041</t>
  </si>
  <si>
    <t>End of List</t>
  </si>
  <si>
    <t>Row Labels</t>
  </si>
  <si>
    <t>Grand Total</t>
  </si>
  <si>
    <t>Sum of Amount USD</t>
  </si>
  <si>
    <t>COVID Expenses to be Recovered</t>
  </si>
  <si>
    <t>2- Year Rate Increase Needed</t>
  </si>
  <si>
    <t>COVID Expense Recovery</t>
  </si>
  <si>
    <t>Increase:</t>
  </si>
  <si>
    <t>Margin? B&amp;O/UTC Fee?</t>
  </si>
  <si>
    <t>B&amp;O Tax</t>
  </si>
  <si>
    <t>WUTC Fee</t>
  </si>
  <si>
    <t>Recover DH</t>
  </si>
  <si>
    <t>Recover Cust</t>
  </si>
  <si>
    <t>Reg Alloc %</t>
  </si>
  <si>
    <t>Regulated Expense</t>
  </si>
  <si>
    <t>Allocators for Regulated, Non-Regulated and by Line of Business</t>
  </si>
  <si>
    <t>Link within this workbook</t>
  </si>
  <si>
    <t>Line of Business</t>
  </si>
  <si>
    <t>Regulated</t>
  </si>
  <si>
    <t>Non-Regulated</t>
  </si>
  <si>
    <t>Customer Counts</t>
  </si>
  <si>
    <t>Number of Customers</t>
  </si>
  <si>
    <t>Resi MSW Serviced Customers</t>
  </si>
  <si>
    <t>Commercial MSW Serviced Customers</t>
  </si>
  <si>
    <t>Resi Recycle Serviced Customers</t>
  </si>
  <si>
    <t>Multi Family Recycling Serviced Customers</t>
  </si>
  <si>
    <t>Commercial Recycling Serviced Customers</t>
  </si>
  <si>
    <t>YW Serviced Customers</t>
  </si>
  <si>
    <t>Commecial YW Serviced Customers</t>
  </si>
  <si>
    <t>Roll off Serviced Customers</t>
  </si>
  <si>
    <t>Roll off Recycling Serviced Customers</t>
  </si>
  <si>
    <t>Transfer Hauls</t>
  </si>
  <si>
    <t>Total Customer Count</t>
  </si>
  <si>
    <t>Less City Billed Customers</t>
  </si>
  <si>
    <t>No City billed customers.</t>
  </si>
  <si>
    <t>Customers Billed</t>
  </si>
  <si>
    <t>Allocation of Customers</t>
  </si>
  <si>
    <t>Serviced %</t>
  </si>
  <si>
    <t>Billed %</t>
  </si>
  <si>
    <t>Recycling Customers</t>
  </si>
  <si>
    <t>Regulated Customers</t>
  </si>
  <si>
    <t>Regulated Line of Service Allocation</t>
  </si>
  <si>
    <t xml:space="preserve">  Grand Total</t>
  </si>
  <si>
    <t>Driver Hours</t>
  </si>
  <si>
    <t>Resi/Commercial MSW</t>
  </si>
  <si>
    <t>Commercial Recycle</t>
  </si>
  <si>
    <t>RO Recycling</t>
  </si>
  <si>
    <t>MF Recycling</t>
  </si>
  <si>
    <t>YW Customers</t>
  </si>
  <si>
    <t>Roll off</t>
  </si>
  <si>
    <t>Tractor - Recycling</t>
  </si>
  <si>
    <t>Hooklift</t>
  </si>
  <si>
    <t>Driver Hour Percentages by Bill Area</t>
  </si>
  <si>
    <t>YW</t>
  </si>
  <si>
    <t>Tractor</t>
  </si>
  <si>
    <t>Total Roll Off Hours</t>
  </si>
  <si>
    <t>Recycling Hours</t>
  </si>
  <si>
    <t>Total Route Hours (except RO, Tractor &amp; Hooklift)</t>
  </si>
  <si>
    <t>Total Route Hours (except Tractor &amp; Hooklift)</t>
  </si>
  <si>
    <t>Driver Hour Percentages by Line of Service</t>
  </si>
  <si>
    <t>Container Depreciation</t>
  </si>
  <si>
    <t>Company Provided Containers By Bill Area</t>
  </si>
  <si>
    <t>Non-Reg Cities</t>
  </si>
  <si>
    <t>Commercial Containers</t>
  </si>
  <si>
    <t>Recycling Carts</t>
  </si>
  <si>
    <t>Recycling Bins</t>
  </si>
  <si>
    <t>Roll-Off</t>
  </si>
  <si>
    <t>Roll-Off Recycle</t>
  </si>
  <si>
    <t>Non-Reg Tribe Cont Count</t>
  </si>
  <si>
    <t>Commercial - Carts</t>
  </si>
  <si>
    <t>Commercial - Containers</t>
  </si>
  <si>
    <t>Commercial Recycling - Carts</t>
  </si>
  <si>
    <t>Commercial Recycling - Containers</t>
  </si>
  <si>
    <t>Multi-Family Recycling - Carts</t>
  </si>
  <si>
    <t>Multi-Family Recycling - Containers</t>
  </si>
  <si>
    <t>Commercial YW Cart</t>
  </si>
  <si>
    <t>Yard Waste</t>
  </si>
  <si>
    <t>Allocation of Container Depreciation</t>
  </si>
  <si>
    <t>Total Containers</t>
  </si>
  <si>
    <t>Containers</t>
  </si>
  <si>
    <t>Garbage Containers</t>
  </si>
  <si>
    <t>Garbage Carts</t>
  </si>
  <si>
    <t>Comm &amp; RO Containers</t>
  </si>
  <si>
    <t>Recycling Tons</t>
  </si>
  <si>
    <t>Commingle Tonnage</t>
  </si>
  <si>
    <t>Allocation by Area</t>
  </si>
  <si>
    <t>FROM TG-210038</t>
  </si>
  <si>
    <t>Allowed in TG-210038</t>
  </si>
  <si>
    <t>2-Year Recovery with B&amp;O and WUTC FEE</t>
  </si>
  <si>
    <t>Item 50, pg 14A</t>
  </si>
  <si>
    <t>Item 51, pg 15A</t>
  </si>
  <si>
    <t>Item 52, pg 15A</t>
  </si>
  <si>
    <t>Item 55, pg 16A - Mason County</t>
  </si>
  <si>
    <t>Item 60, pg 16A - Mason County</t>
  </si>
  <si>
    <t>Item 70, pg 17A</t>
  </si>
  <si>
    <t>Item 80, pg 19A</t>
  </si>
  <si>
    <t>Item 90, pg 20A</t>
  </si>
  <si>
    <t>Item 100, pg 21A - Mason County</t>
  </si>
  <si>
    <t>Item 100, pg 22A - Mason County</t>
  </si>
  <si>
    <t>Item 150, pg 28A- Mason County</t>
  </si>
  <si>
    <t>Item 160, pg 29A</t>
  </si>
  <si>
    <t>Item 205, pg 31A</t>
  </si>
  <si>
    <t>Item 207, pg 32A Mason County</t>
  </si>
  <si>
    <t>Item 210, pg 33A</t>
  </si>
  <si>
    <t>Item 240, pg 35A - Mason County</t>
  </si>
  <si>
    <t>Item 245, pg 36A - Mason County</t>
  </si>
  <si>
    <t>Item 260, pg 39A</t>
  </si>
  <si>
    <t>Item 275, pg 42A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</si>
</sst>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General_)"/>
    <numFmt numFmtId="169" formatCode="m/d/yy;@"/>
  </numFmts>
  <fonts count="5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indexed="8"/>
      <name val="Arial"/>
      <family val="2"/>
    </font>
    <font>
      <b/>
      <sz val="9"/>
      <color indexed="8"/>
      <name val="Calibri"/>
      <family val="2"/>
    </font>
    <font>
      <sz val="9"/>
      <color indexed="8"/>
      <name val="Calibri"/>
      <family val="2"/>
    </font>
    <font>
      <sz val="10"/>
      <name val="Arial"/>
      <family val="2"/>
    </font>
    <font>
      <b/>
      <u/>
      <sz val="9"/>
      <color indexed="8"/>
      <name val="Calibri"/>
      <family val="2"/>
    </font>
    <font>
      <b/>
      <sz val="9"/>
      <color indexed="50"/>
      <name val="Calibri"/>
      <family val="2"/>
    </font>
    <font>
      <sz val="11"/>
      <color indexed="8"/>
      <name val="Calibri"/>
      <family val="2"/>
    </font>
    <font>
      <b/>
      <sz val="9"/>
      <name val="Calibri"/>
      <family val="2"/>
    </font>
    <font>
      <sz val="9"/>
      <name val="Calibri"/>
      <family val="2"/>
    </font>
    <font>
      <sz val="9"/>
      <color rgb="FFFF0000"/>
      <name val="Calibri"/>
      <family val="2"/>
    </font>
    <font>
      <b/>
      <i/>
      <sz val="9"/>
      <color indexed="8"/>
      <name val="Calibri"/>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0"/>
      <color theme="1"/>
      <name val="Calibri"/>
      <family val="2"/>
      <scheme val="minor"/>
    </font>
    <font>
      <sz val="12"/>
      <name val="Helv"/>
    </font>
    <font>
      <sz val="10"/>
      <name val="Calibri"/>
      <family val="2"/>
      <scheme val="minor"/>
    </font>
    <font>
      <b/>
      <u/>
      <sz val="10"/>
      <name val="Calibri"/>
      <family val="2"/>
      <scheme val="minor"/>
    </font>
    <font>
      <b/>
      <sz val="10"/>
      <color indexed="8"/>
      <name val="Calibri"/>
      <family val="2"/>
      <scheme val="minor"/>
    </font>
    <font>
      <sz val="10"/>
      <name val="MS Sans Serif"/>
      <family val="2"/>
    </font>
    <font>
      <b/>
      <sz val="10"/>
      <name val="Calibri"/>
      <family val="2"/>
      <scheme val="minor"/>
    </font>
    <font>
      <sz val="10"/>
      <color rgb="FFFF0000"/>
      <name val="Calibri"/>
      <family val="2"/>
      <scheme val="minor"/>
    </font>
    <font>
      <b/>
      <sz val="10"/>
      <color theme="0"/>
      <name val="Calibri"/>
      <family val="2"/>
      <scheme val="minor"/>
    </font>
    <font>
      <sz val="8"/>
      <name val="Helv"/>
    </font>
    <font>
      <sz val="10"/>
      <name val="Helv"/>
    </font>
    <font>
      <sz val="10"/>
      <name val="SWISS"/>
    </font>
    <font>
      <b/>
      <sz val="10"/>
      <name val="Helv"/>
    </font>
    <font>
      <b/>
      <sz val="10"/>
      <name val="SWISS"/>
    </font>
    <font>
      <sz val="8"/>
      <name val="SWISS"/>
    </font>
    <font>
      <b/>
      <sz val="8"/>
      <name val="SWISS"/>
    </font>
    <font>
      <b/>
      <sz val="8"/>
      <name val="Arial"/>
      <family val="2"/>
    </font>
    <font>
      <sz val="8"/>
      <name val="Arial"/>
      <family val="2"/>
    </font>
    <font>
      <b/>
      <sz val="9"/>
      <color rgb="FFFF0000"/>
      <name val="Calibri"/>
      <family val="2"/>
    </font>
    <font>
      <b/>
      <sz val="10"/>
      <name val="Arial"/>
      <family val="2"/>
    </font>
    <font>
      <b/>
      <sz val="14"/>
      <name val="Arial"/>
      <family val="2"/>
    </font>
    <font>
      <b/>
      <sz val="11"/>
      <color indexed="60"/>
      <name val="Arial"/>
      <family val="2"/>
    </font>
    <font>
      <i/>
      <sz val="10"/>
      <name val="Arial"/>
      <family val="2"/>
    </font>
    <font>
      <b/>
      <i/>
      <sz val="11"/>
      <color indexed="60"/>
      <name val="Arial"/>
      <family val="2"/>
    </font>
    <font>
      <sz val="10"/>
      <color indexed="30"/>
      <name val="Arial"/>
      <family val="2"/>
    </font>
    <font>
      <sz val="10"/>
      <color indexed="61"/>
      <name val="Arial"/>
      <family val="2"/>
    </font>
    <font>
      <b/>
      <sz val="10"/>
      <color theme="0"/>
      <name val="Arial"/>
      <family val="2"/>
    </font>
    <font>
      <sz val="10"/>
      <color theme="1"/>
      <name val="Arial"/>
      <family val="2"/>
    </font>
    <font>
      <b/>
      <sz val="10"/>
      <color theme="1"/>
      <name val="Arial"/>
      <family val="2"/>
    </font>
    <font>
      <sz val="12"/>
      <color theme="1"/>
      <name val="Calibri"/>
      <family val="2"/>
      <scheme val="minor"/>
    </font>
    <font>
      <b/>
      <sz val="12"/>
      <color rgb="FFFF0000"/>
      <name val="Arial"/>
      <family val="2"/>
    </font>
  </fonts>
  <fills count="19">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336600"/>
        <bgColor indexed="64"/>
      </patternFill>
    </fill>
    <fill>
      <patternFill patternType="solid">
        <fgColor theme="0" tint="-0.14999847407452621"/>
        <bgColor indexed="64"/>
      </patternFill>
    </fill>
    <fill>
      <patternFill patternType="solid">
        <fgColor rgb="FFFFCC99"/>
        <bgColor indexed="64"/>
      </patternFill>
    </fill>
    <fill>
      <patternFill patternType="solid">
        <fgColor indexed="47"/>
        <bgColor indexed="64"/>
      </patternFill>
    </fill>
    <fill>
      <patternFill patternType="solid">
        <fgColor indexed="43"/>
        <bgColor indexed="64"/>
      </patternFill>
    </fill>
    <fill>
      <patternFill patternType="solid">
        <fgColor theme="9" tint="0.59999389629810485"/>
        <bgColor indexed="64"/>
      </patternFill>
    </fill>
    <fill>
      <patternFill patternType="solid">
        <fgColor rgb="FF002060"/>
        <bgColor indexed="64"/>
      </patternFill>
    </fill>
    <fill>
      <patternFill patternType="solid">
        <fgColor theme="3" tint="0.59999389629810485"/>
        <bgColor indexed="64"/>
      </patternFill>
    </fill>
    <fill>
      <patternFill patternType="solid">
        <fgColor theme="0" tint="-0.249977111117893"/>
        <bgColor indexed="64"/>
      </patternFill>
    </fill>
  </fills>
  <borders count="34">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FF0000"/>
      </left>
      <right/>
      <top style="thin">
        <color rgb="FFFF0000"/>
      </top>
      <bottom style="thin">
        <color auto="1"/>
      </bottom>
      <diagonal/>
    </border>
    <border>
      <left/>
      <right/>
      <top style="thin">
        <color rgb="FFFF0000"/>
      </top>
      <bottom style="thin">
        <color auto="1"/>
      </bottom>
      <diagonal/>
    </border>
    <border>
      <left/>
      <right style="thin">
        <color rgb="FFFF0000"/>
      </right>
      <top style="thin">
        <color rgb="FFFF0000"/>
      </top>
      <bottom style="thin">
        <color auto="1"/>
      </bottom>
      <diagonal/>
    </border>
    <border>
      <left style="thin">
        <color rgb="FFFF0000"/>
      </left>
      <right/>
      <top/>
      <bottom/>
      <diagonal/>
    </border>
    <border>
      <left/>
      <right style="thin">
        <color rgb="FFFF0000"/>
      </right>
      <top/>
      <bottom/>
      <diagonal/>
    </border>
    <border>
      <left style="thin">
        <color rgb="FFFF0000"/>
      </left>
      <right/>
      <top style="thin">
        <color auto="1"/>
      </top>
      <bottom style="thin">
        <color auto="1"/>
      </bottom>
      <diagonal/>
    </border>
    <border>
      <left/>
      <right style="thin">
        <color rgb="FFFF0000"/>
      </right>
      <top style="thin">
        <color indexed="64"/>
      </top>
      <bottom style="thin">
        <color indexed="64"/>
      </bottom>
      <diagonal/>
    </border>
    <border>
      <left/>
      <right style="thin">
        <color rgb="FFFF0000"/>
      </right>
      <top/>
      <bottom style="thin">
        <color indexed="64"/>
      </bottom>
      <diagonal/>
    </border>
    <border>
      <left style="thin">
        <color rgb="FFFF0000"/>
      </left>
      <right/>
      <top style="thin">
        <color auto="1"/>
      </top>
      <bottom/>
      <diagonal/>
    </border>
    <border>
      <left/>
      <right style="thin">
        <color rgb="FFFF0000"/>
      </right>
      <top style="thin">
        <color indexed="64"/>
      </top>
      <bottom/>
      <diagonal/>
    </border>
    <border>
      <left/>
      <right style="medium">
        <color indexed="64"/>
      </right>
      <top style="thin">
        <color indexed="64"/>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9" fontId="7" fillId="0" borderId="0" applyFont="0" applyFill="0" applyBorder="0" applyAlignment="0" applyProtection="0">
      <alignment wrapText="1"/>
    </xf>
    <xf numFmtId="9" fontId="1" fillId="0" borderId="0" applyFont="0" applyFill="0" applyBorder="0" applyAlignment="0" applyProtection="0"/>
    <xf numFmtId="0" fontId="1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168" fontId="20" fillId="0" borderId="0"/>
    <xf numFmtId="9" fontId="24"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48" fillId="0" borderId="0"/>
  </cellStyleXfs>
  <cellXfs count="375">
    <xf numFmtId="0" fontId="0" fillId="0" borderId="0" xfId="0"/>
    <xf numFmtId="0" fontId="5" fillId="2" borderId="0" xfId="4" applyFont="1" applyFill="1"/>
    <xf numFmtId="0" fontId="5" fillId="0" borderId="0" xfId="4" applyFont="1" applyFill="1"/>
    <xf numFmtId="0" fontId="6" fillId="0" borderId="0" xfId="4" applyFont="1" applyFill="1" applyAlignment="1">
      <alignment horizontal="center"/>
    </xf>
    <xf numFmtId="0" fontId="6" fillId="0" borderId="0" xfId="4" applyFont="1" applyFill="1"/>
    <xf numFmtId="0" fontId="6" fillId="0" borderId="0" xfId="4" applyFont="1"/>
    <xf numFmtId="0" fontId="5" fillId="3" borderId="0" xfId="4" applyFont="1" applyFill="1" applyAlignment="1">
      <alignment horizontal="right"/>
    </xf>
    <xf numFmtId="0" fontId="5" fillId="3" borderId="0" xfId="4" applyFont="1" applyFill="1"/>
    <xf numFmtId="10" fontId="6" fillId="3" borderId="0" xfId="5" applyNumberFormat="1" applyFont="1" applyFill="1" applyAlignment="1"/>
    <xf numFmtId="10" fontId="6" fillId="3" borderId="0" xfId="4" applyNumberFormat="1" applyFont="1" applyFill="1"/>
    <xf numFmtId="43" fontId="6" fillId="3" borderId="0" xfId="4" applyNumberFormat="1" applyFont="1" applyFill="1"/>
    <xf numFmtId="0" fontId="6" fillId="3" borderId="0" xfId="4" applyFont="1" applyFill="1"/>
    <xf numFmtId="10" fontId="6" fillId="3" borderId="0" xfId="6" applyNumberFormat="1" applyFont="1" applyFill="1"/>
    <xf numFmtId="2" fontId="6" fillId="0" borderId="0" xfId="4" applyNumberFormat="1" applyFont="1"/>
    <xf numFmtId="43" fontId="6" fillId="0" borderId="0" xfId="4" applyNumberFormat="1" applyFont="1"/>
    <xf numFmtId="0" fontId="5" fillId="0" borderId="0" xfId="4" applyFont="1" applyFill="1" applyAlignment="1">
      <alignment horizontal="center" wrapText="1"/>
    </xf>
    <xf numFmtId="0" fontId="5" fillId="4" borderId="0" xfId="4" applyFont="1" applyFill="1" applyAlignment="1">
      <alignment horizontal="center"/>
    </xf>
    <xf numFmtId="17" fontId="5" fillId="5" borderId="0" xfId="4" applyNumberFormat="1" applyFont="1" applyFill="1" applyAlignment="1">
      <alignment horizontal="center"/>
    </xf>
    <xf numFmtId="17" fontId="5" fillId="6" borderId="0" xfId="4" applyNumberFormat="1" applyFont="1" applyFill="1" applyAlignment="1">
      <alignment horizontal="center"/>
    </xf>
    <xf numFmtId="0" fontId="5" fillId="0" borderId="0" xfId="4" applyFont="1" applyFill="1" applyAlignment="1">
      <alignment horizontal="center"/>
    </xf>
    <xf numFmtId="164" fontId="6" fillId="0" borderId="0" xfId="4" applyNumberFormat="1" applyFont="1"/>
    <xf numFmtId="14" fontId="5" fillId="4" borderId="0" xfId="4" applyNumberFormat="1" applyFont="1" applyFill="1" applyAlignment="1">
      <alignment horizontal="center" wrapText="1"/>
    </xf>
    <xf numFmtId="0" fontId="5" fillId="5" borderId="0" xfId="4" applyFont="1" applyFill="1" applyAlignment="1">
      <alignment horizontal="center" wrapText="1"/>
    </xf>
    <xf numFmtId="0" fontId="5" fillId="6" borderId="0" xfId="4" applyFont="1" applyFill="1" applyAlignment="1">
      <alignment horizontal="center" wrapText="1"/>
    </xf>
    <xf numFmtId="0" fontId="5" fillId="7" borderId="0" xfId="4" applyFont="1" applyFill="1" applyAlignment="1">
      <alignment horizontal="center"/>
    </xf>
    <xf numFmtId="0" fontId="5" fillId="3" borderId="0" xfId="4" applyFont="1" applyFill="1" applyAlignment="1">
      <alignment horizontal="center" wrapText="1"/>
    </xf>
    <xf numFmtId="0" fontId="8" fillId="0" borderId="0" xfId="4" applyFont="1" applyFill="1" applyAlignment="1">
      <alignment horizontal="left"/>
    </xf>
    <xf numFmtId="0" fontId="9" fillId="0" borderId="0" xfId="4" applyFont="1" applyFill="1" applyAlignment="1">
      <alignment horizontal="center"/>
    </xf>
    <xf numFmtId="0" fontId="8" fillId="0" borderId="0" xfId="4" applyFont="1" applyFill="1" applyAlignment="1">
      <alignment horizontal="center"/>
    </xf>
    <xf numFmtId="0" fontId="5" fillId="0" borderId="0" xfId="4" applyFont="1"/>
    <xf numFmtId="0" fontId="5" fillId="0" borderId="0" xfId="4" applyFont="1" applyFill="1" applyAlignment="1">
      <alignment horizontal="left"/>
    </xf>
    <xf numFmtId="0" fontId="6" fillId="0" borderId="0" xfId="7" applyFont="1" applyFill="1"/>
    <xf numFmtId="43" fontId="6" fillId="0" borderId="0" xfId="8" applyFont="1" applyFill="1"/>
    <xf numFmtId="43" fontId="6" fillId="0" borderId="0" xfId="8" applyFont="1" applyFill="1" applyAlignment="1">
      <alignment horizontal="center"/>
    </xf>
    <xf numFmtId="164" fontId="6" fillId="0" borderId="0" xfId="8" applyNumberFormat="1" applyFont="1" applyFill="1"/>
    <xf numFmtId="164" fontId="6" fillId="0" borderId="0" xfId="4" applyNumberFormat="1" applyFont="1" applyFill="1"/>
    <xf numFmtId="164" fontId="6" fillId="8" borderId="0" xfId="4" applyNumberFormat="1" applyFont="1" applyFill="1"/>
    <xf numFmtId="43" fontId="6" fillId="8" borderId="0" xfId="8" applyFont="1" applyFill="1"/>
    <xf numFmtId="165" fontId="6" fillId="8" borderId="0" xfId="4" applyNumberFormat="1" applyFont="1" applyFill="1"/>
    <xf numFmtId="9" fontId="6" fillId="0" borderId="0" xfId="6" applyFont="1" applyFill="1"/>
    <xf numFmtId="0" fontId="0" fillId="0" borderId="0" xfId="0" applyFill="1"/>
    <xf numFmtId="0" fontId="6" fillId="7" borderId="0" xfId="4" applyFont="1" applyFill="1"/>
    <xf numFmtId="164" fontId="6" fillId="7" borderId="0" xfId="4" applyNumberFormat="1" applyFont="1" applyFill="1"/>
    <xf numFmtId="165" fontId="6" fillId="0" borderId="0" xfId="4" applyNumberFormat="1" applyFont="1"/>
    <xf numFmtId="0" fontId="6" fillId="0" borderId="0" xfId="4" applyFont="1" applyFill="1" applyBorder="1"/>
    <xf numFmtId="0" fontId="5" fillId="0" borderId="0" xfId="4" applyFont="1" applyFill="1" applyBorder="1" applyAlignment="1">
      <alignment horizontal="right"/>
    </xf>
    <xf numFmtId="164" fontId="11" fillId="0" borderId="1" xfId="9" applyNumberFormat="1" applyFont="1" applyFill="1" applyBorder="1"/>
    <xf numFmtId="43" fontId="11" fillId="0" borderId="1" xfId="8" applyFont="1" applyFill="1" applyBorder="1"/>
    <xf numFmtId="165" fontId="11" fillId="0" borderId="1" xfId="9" applyNumberFormat="1" applyFont="1" applyFill="1" applyBorder="1"/>
    <xf numFmtId="44" fontId="6" fillId="0" borderId="0" xfId="4" applyNumberFormat="1" applyFont="1"/>
    <xf numFmtId="164" fontId="11" fillId="0" borderId="0" xfId="9" applyNumberFormat="1" applyFont="1" applyFill="1" applyBorder="1"/>
    <xf numFmtId="164" fontId="6" fillId="0" borderId="0" xfId="8" applyNumberFormat="1" applyFont="1"/>
    <xf numFmtId="165" fontId="6" fillId="0" borderId="0" xfId="8" applyNumberFormat="1" applyFont="1"/>
    <xf numFmtId="164" fontId="12" fillId="0" borderId="0" xfId="9" applyNumberFormat="1" applyFont="1" applyFill="1" applyBorder="1"/>
    <xf numFmtId="0" fontId="5" fillId="0" borderId="0" xfId="4" applyFont="1" applyFill="1" applyBorder="1"/>
    <xf numFmtId="0" fontId="7" fillId="0" borderId="0" xfId="10"/>
    <xf numFmtId="9" fontId="6" fillId="8" borderId="0" xfId="6" applyFont="1" applyFill="1"/>
    <xf numFmtId="0" fontId="7" fillId="0" borderId="0" xfId="10" applyFill="1"/>
    <xf numFmtId="0" fontId="7" fillId="0" borderId="0" xfId="11" applyFill="1"/>
    <xf numFmtId="43" fontId="9" fillId="0" borderId="0" xfId="8" applyFont="1" applyFill="1" applyAlignment="1">
      <alignment horizontal="center"/>
    </xf>
    <xf numFmtId="164" fontId="9" fillId="0" borderId="0" xfId="4" applyNumberFormat="1" applyFont="1" applyFill="1" applyAlignment="1">
      <alignment horizontal="center"/>
    </xf>
    <xf numFmtId="0" fontId="13" fillId="0" borderId="0" xfId="4" applyFont="1" applyFill="1"/>
    <xf numFmtId="0" fontId="13" fillId="0" borderId="0" xfId="7" applyFont="1" applyFill="1"/>
    <xf numFmtId="43" fontId="12" fillId="0" borderId="0" xfId="8" applyFont="1" applyFill="1"/>
    <xf numFmtId="43" fontId="13" fillId="0" borderId="0" xfId="8" applyFont="1" applyFill="1" applyAlignment="1">
      <alignment horizontal="center"/>
    </xf>
    <xf numFmtId="164" fontId="13" fillId="0" borderId="0" xfId="8" applyNumberFormat="1" applyFont="1" applyFill="1"/>
    <xf numFmtId="165" fontId="6" fillId="0" borderId="0" xfId="4" applyNumberFormat="1" applyFont="1" applyFill="1"/>
    <xf numFmtId="44" fontId="6" fillId="0" borderId="0" xfId="4" applyNumberFormat="1" applyFont="1" applyFill="1"/>
    <xf numFmtId="164" fontId="6" fillId="0" borderId="0" xfId="8" applyNumberFormat="1" applyFont="1" applyFill="1" applyBorder="1"/>
    <xf numFmtId="164" fontId="6" fillId="0" borderId="0" xfId="4" applyNumberFormat="1" applyFont="1" applyBorder="1"/>
    <xf numFmtId="164" fontId="6" fillId="6" borderId="0" xfId="8" applyNumberFormat="1" applyFont="1" applyFill="1"/>
    <xf numFmtId="164" fontId="6" fillId="0" borderId="0" xfId="9" applyNumberFormat="1" applyFont="1" applyFill="1"/>
    <xf numFmtId="43" fontId="6" fillId="0" borderId="0" xfId="4" applyNumberFormat="1" applyFont="1" applyFill="1"/>
    <xf numFmtId="44" fontId="11" fillId="0" borderId="1" xfId="9" applyFont="1" applyFill="1" applyBorder="1"/>
    <xf numFmtId="43" fontId="6" fillId="0" borderId="0" xfId="4" applyNumberFormat="1" applyFont="1" applyFill="1" applyAlignment="1">
      <alignment horizontal="center"/>
    </xf>
    <xf numFmtId="0" fontId="5" fillId="0" borderId="0" xfId="4" applyFont="1" applyFill="1" applyAlignment="1">
      <alignment horizontal="right"/>
    </xf>
    <xf numFmtId="164" fontId="5" fillId="0" borderId="2" xfId="4" applyNumberFormat="1" applyFont="1" applyFill="1" applyBorder="1"/>
    <xf numFmtId="164" fontId="5" fillId="0" borderId="0" xfId="4" applyNumberFormat="1" applyFont="1"/>
    <xf numFmtId="165" fontId="5" fillId="0" borderId="2" xfId="4" applyNumberFormat="1" applyFont="1" applyFill="1" applyBorder="1"/>
    <xf numFmtId="164" fontId="5" fillId="0" borderId="0" xfId="4" applyNumberFormat="1" applyFont="1" applyFill="1" applyAlignment="1">
      <alignment horizontal="right"/>
    </xf>
    <xf numFmtId="164" fontId="5" fillId="0" borderId="0" xfId="4" applyNumberFormat="1" applyFont="1" applyFill="1"/>
    <xf numFmtId="44" fontId="5" fillId="0" borderId="0" xfId="4" applyNumberFormat="1" applyFont="1"/>
    <xf numFmtId="164" fontId="5" fillId="0" borderId="0" xfId="8" applyNumberFormat="1" applyFont="1" applyFill="1" applyAlignment="1">
      <alignment horizontal="right"/>
    </xf>
    <xf numFmtId="164" fontId="5" fillId="0" borderId="0" xfId="8" applyNumberFormat="1" applyFont="1" applyFill="1"/>
    <xf numFmtId="0" fontId="6" fillId="0" borderId="0" xfId="4" applyFont="1" applyAlignment="1">
      <alignment horizontal="right"/>
    </xf>
    <xf numFmtId="164" fontId="6" fillId="0" borderId="3" xfId="4" applyNumberFormat="1" applyFont="1" applyBorder="1"/>
    <xf numFmtId="165" fontId="6" fillId="0" borderId="3" xfId="4" applyNumberFormat="1" applyFont="1" applyBorder="1"/>
    <xf numFmtId="0" fontId="5" fillId="0" borderId="0" xfId="4" applyFont="1" applyAlignment="1">
      <alignment horizontal="right"/>
    </xf>
    <xf numFmtId="0" fontId="5" fillId="0" borderId="4" xfId="4" applyFont="1" applyBorder="1"/>
    <xf numFmtId="0" fontId="5" fillId="0" borderId="5" xfId="4" applyFont="1" applyBorder="1" applyAlignment="1">
      <alignment horizontal="center" wrapText="1"/>
    </xf>
    <xf numFmtId="0" fontId="5" fillId="0" borderId="5" xfId="4" applyFont="1" applyBorder="1" applyAlignment="1">
      <alignment horizontal="center"/>
    </xf>
    <xf numFmtId="0" fontId="14" fillId="0" borderId="6" xfId="4" applyFont="1" applyBorder="1" applyAlignment="1">
      <alignment horizontal="center"/>
    </xf>
    <xf numFmtId="44" fontId="6" fillId="0" borderId="0" xfId="4" applyNumberFormat="1" applyFont="1" applyFill="1" applyAlignment="1">
      <alignment horizontal="center"/>
    </xf>
    <xf numFmtId="0" fontId="6" fillId="0" borderId="7" xfId="4" applyFont="1" applyBorder="1" applyAlignment="1">
      <alignment horizontal="right"/>
    </xf>
    <xf numFmtId="41" fontId="6" fillId="0" borderId="0" xfId="4" applyNumberFormat="1" applyFont="1" applyBorder="1"/>
    <xf numFmtId="44" fontId="6" fillId="0" borderId="0" xfId="4" applyNumberFormat="1" applyFont="1" applyBorder="1"/>
    <xf numFmtId="43" fontId="6" fillId="0" borderId="8" xfId="4" applyNumberFormat="1" applyFont="1" applyBorder="1"/>
    <xf numFmtId="0" fontId="6" fillId="0" borderId="9" xfId="4" applyFont="1" applyBorder="1"/>
    <xf numFmtId="0" fontId="6" fillId="0" borderId="10" xfId="4" applyFont="1" applyBorder="1"/>
    <xf numFmtId="0" fontId="6" fillId="0" borderId="11" xfId="4" applyFont="1" applyBorder="1"/>
    <xf numFmtId="0" fontId="6" fillId="0" borderId="4" xfId="4" applyFont="1" applyBorder="1"/>
    <xf numFmtId="0" fontId="5" fillId="0" borderId="12" xfId="4" applyFont="1" applyBorder="1" applyAlignment="1">
      <alignment horizontal="center" wrapText="1"/>
    </xf>
    <xf numFmtId="0" fontId="5" fillId="0" borderId="13" xfId="4" applyFont="1" applyBorder="1" applyAlignment="1">
      <alignment horizontal="center" wrapText="1"/>
    </xf>
    <xf numFmtId="0" fontId="6" fillId="0" borderId="7" xfId="4" applyFont="1" applyBorder="1"/>
    <xf numFmtId="165" fontId="6" fillId="0" borderId="0" xfId="4" applyNumberFormat="1" applyFont="1" applyBorder="1"/>
    <xf numFmtId="166" fontId="6" fillId="0" borderId="8" xfId="6" applyNumberFormat="1" applyFont="1" applyBorder="1"/>
    <xf numFmtId="44" fontId="6" fillId="0" borderId="3" xfId="4" applyNumberFormat="1" applyFont="1" applyBorder="1"/>
    <xf numFmtId="0" fontId="6" fillId="0" borderId="8" xfId="4" applyFont="1" applyBorder="1"/>
    <xf numFmtId="44" fontId="6" fillId="0" borderId="10" xfId="4" applyNumberFormat="1" applyFont="1" applyBorder="1"/>
    <xf numFmtId="43" fontId="9" fillId="0" borderId="0" xfId="4" applyNumberFormat="1" applyFont="1" applyFill="1" applyAlignment="1">
      <alignment horizontal="center"/>
    </xf>
    <xf numFmtId="167" fontId="9" fillId="0" borderId="0" xfId="4" applyNumberFormat="1" applyFont="1" applyFill="1" applyAlignment="1">
      <alignment horizontal="center"/>
    </xf>
    <xf numFmtId="167" fontId="6" fillId="0" borderId="0" xfId="4" applyNumberFormat="1" applyFont="1" applyFill="1"/>
    <xf numFmtId="167" fontId="6" fillId="0" borderId="0" xfId="4" applyNumberFormat="1" applyFont="1"/>
    <xf numFmtId="165" fontId="6" fillId="0" borderId="0" xfId="8" applyNumberFormat="1" applyFont="1" applyFill="1"/>
    <xf numFmtId="164" fontId="0" fillId="0" borderId="0" xfId="0" applyNumberFormat="1" applyFill="1"/>
    <xf numFmtId="165" fontId="13" fillId="0" borderId="0" xfId="8" applyNumberFormat="1" applyFont="1" applyFill="1"/>
    <xf numFmtId="0" fontId="2" fillId="0" borderId="0" xfId="0" applyFont="1" applyFill="1"/>
    <xf numFmtId="165" fontId="12" fillId="0" borderId="0" xfId="9" applyNumberFormat="1" applyFont="1" applyFill="1" applyBorder="1"/>
    <xf numFmtId="165" fontId="6" fillId="0" borderId="0" xfId="8" applyNumberFormat="1" applyFont="1" applyFill="1" applyBorder="1"/>
    <xf numFmtId="165" fontId="9" fillId="0" borderId="0" xfId="4" applyNumberFormat="1" applyFont="1" applyFill="1" applyAlignment="1">
      <alignment horizontal="center"/>
    </xf>
    <xf numFmtId="165" fontId="6" fillId="0" borderId="0" xfId="9" applyNumberFormat="1" applyFont="1" applyFill="1"/>
    <xf numFmtId="164" fontId="11" fillId="0" borderId="1" xfId="8" applyNumberFormat="1" applyFont="1" applyFill="1" applyBorder="1"/>
    <xf numFmtId="44" fontId="5" fillId="0" borderId="2" xfId="4" applyNumberFormat="1" applyFont="1" applyFill="1" applyBorder="1"/>
    <xf numFmtId="165" fontId="5" fillId="0" borderId="0" xfId="4" applyNumberFormat="1" applyFont="1" applyFill="1" applyAlignment="1">
      <alignment horizontal="right"/>
    </xf>
    <xf numFmtId="165" fontId="5" fillId="0" borderId="0" xfId="4" applyNumberFormat="1" applyFont="1" applyFill="1"/>
    <xf numFmtId="165" fontId="5" fillId="0" borderId="0" xfId="4" applyNumberFormat="1" applyFont="1"/>
    <xf numFmtId="165" fontId="5" fillId="0" borderId="0" xfId="8" applyNumberFormat="1" applyFont="1" applyFill="1" applyAlignment="1">
      <alignment horizontal="right"/>
    </xf>
    <xf numFmtId="165" fontId="5" fillId="0" borderId="0" xfId="8" applyNumberFormat="1" applyFont="1" applyFill="1"/>
    <xf numFmtId="1" fontId="19" fillId="9" borderId="0" xfId="0" applyNumberFormat="1" applyFont="1" applyFill="1"/>
    <xf numFmtId="4" fontId="21" fillId="9" borderId="0" xfId="12" applyNumberFormat="1" applyFont="1" applyFill="1" applyBorder="1"/>
    <xf numFmtId="168" fontId="21" fillId="9" borderId="0" xfId="12" applyFont="1" applyFill="1" applyBorder="1"/>
    <xf numFmtId="4" fontId="22" fillId="9" borderId="0" xfId="12" applyNumberFormat="1" applyFont="1" applyFill="1" applyBorder="1"/>
    <xf numFmtId="1" fontId="23" fillId="9" borderId="0" xfId="4" applyNumberFormat="1" applyFont="1" applyFill="1"/>
    <xf numFmtId="10" fontId="21" fillId="0" borderId="0" xfId="13" applyNumberFormat="1" applyFont="1" applyFill="1" applyBorder="1" applyAlignment="1">
      <alignment horizontal="center"/>
    </xf>
    <xf numFmtId="4" fontId="21" fillId="9" borderId="0" xfId="12" applyNumberFormat="1" applyFont="1" applyFill="1" applyBorder="1" applyAlignment="1">
      <alignment horizontal="center"/>
    </xf>
    <xf numFmtId="4" fontId="21" fillId="9" borderId="0" xfId="12" applyNumberFormat="1" applyFont="1" applyFill="1" applyBorder="1" applyAlignment="1">
      <alignment horizontal="left"/>
    </xf>
    <xf numFmtId="4" fontId="25" fillId="9" borderId="0" xfId="14" applyNumberFormat="1" applyFont="1" applyFill="1" applyBorder="1" applyAlignment="1"/>
    <xf numFmtId="4" fontId="21" fillId="9" borderId="0" xfId="12" quotePrefix="1" applyNumberFormat="1" applyFont="1" applyFill="1" applyBorder="1" applyAlignment="1">
      <alignment horizontal="center"/>
    </xf>
    <xf numFmtId="4" fontId="21" fillId="9" borderId="0" xfId="12" quotePrefix="1" applyNumberFormat="1" applyFont="1" applyFill="1" applyBorder="1" applyAlignment="1">
      <alignment horizontal="left"/>
    </xf>
    <xf numFmtId="168" fontId="21" fillId="6" borderId="0" xfId="12" applyFont="1" applyFill="1" applyBorder="1"/>
    <xf numFmtId="168" fontId="26" fillId="9" borderId="0" xfId="12" applyFont="1" applyFill="1" applyBorder="1"/>
    <xf numFmtId="4" fontId="21" fillId="10" borderId="0" xfId="14" applyNumberFormat="1" applyFont="1" applyFill="1" applyBorder="1" applyAlignment="1"/>
    <xf numFmtId="14" fontId="27" fillId="10" borderId="0" xfId="12" applyNumberFormat="1" applyFont="1" applyFill="1" applyBorder="1" applyAlignment="1">
      <alignment horizontal="center"/>
    </xf>
    <xf numFmtId="168" fontId="27" fillId="10" borderId="0" xfId="12" applyFont="1" applyFill="1" applyBorder="1"/>
    <xf numFmtId="0" fontId="21" fillId="10" borderId="0" xfId="14" applyFont="1" applyFill="1" applyBorder="1" applyAlignment="1">
      <alignment horizontal="center"/>
    </xf>
    <xf numFmtId="4" fontId="27" fillId="10" borderId="0" xfId="12" applyNumberFormat="1" applyFont="1" applyFill="1" applyBorder="1" applyAlignment="1">
      <alignment horizontal="center"/>
    </xf>
    <xf numFmtId="43" fontId="25" fillId="10" borderId="0" xfId="14" applyNumberFormat="1" applyFont="1" applyFill="1" applyBorder="1"/>
    <xf numFmtId="43" fontId="25" fillId="11" borderId="0" xfId="14" applyNumberFormat="1" applyFont="1" applyFill="1" applyBorder="1"/>
    <xf numFmtId="4" fontId="25" fillId="11" borderId="0" xfId="12" applyNumberFormat="1" applyFont="1" applyFill="1" applyBorder="1" applyAlignment="1">
      <alignment horizontal="center"/>
    </xf>
    <xf numFmtId="168" fontId="25" fillId="11" borderId="0" xfId="12" applyFont="1" applyFill="1" applyBorder="1"/>
    <xf numFmtId="43" fontId="21" fillId="9" borderId="0" xfId="14" applyNumberFormat="1" applyFont="1" applyFill="1" applyBorder="1"/>
    <xf numFmtId="4" fontId="21" fillId="0" borderId="0" xfId="12" applyNumberFormat="1" applyFont="1" applyFill="1" applyBorder="1" applyAlignment="1">
      <alignment horizontal="right"/>
    </xf>
    <xf numFmtId="4" fontId="21" fillId="9" borderId="0" xfId="12" applyNumberFormat="1" applyFont="1" applyFill="1" applyBorder="1" applyAlignment="1">
      <alignment horizontal="right"/>
    </xf>
    <xf numFmtId="168" fontId="25" fillId="9" borderId="0" xfId="12" applyFont="1" applyFill="1" applyBorder="1"/>
    <xf numFmtId="43" fontId="25" fillId="9" borderId="0" xfId="14" applyNumberFormat="1" applyFont="1" applyFill="1" applyBorder="1"/>
    <xf numFmtId="4" fontId="25" fillId="9" borderId="0" xfId="12" applyNumberFormat="1" applyFont="1" applyFill="1" applyBorder="1" applyAlignment="1">
      <alignment horizontal="center"/>
    </xf>
    <xf numFmtId="4" fontId="21" fillId="11" borderId="0" xfId="12" applyNumberFormat="1" applyFont="1" applyFill="1" applyBorder="1" applyAlignment="1">
      <alignment horizontal="right"/>
    </xf>
    <xf numFmtId="43" fontId="25" fillId="6" borderId="0" xfId="14" applyNumberFormat="1" applyFont="1" applyFill="1" applyBorder="1"/>
    <xf numFmtId="4" fontId="25" fillId="6" borderId="0" xfId="12" applyNumberFormat="1" applyFont="1" applyFill="1" applyBorder="1" applyAlignment="1">
      <alignment horizontal="center"/>
    </xf>
    <xf numFmtId="168" fontId="25" fillId="6" borderId="0" xfId="12" applyFont="1" applyFill="1" applyBorder="1"/>
    <xf numFmtId="168" fontId="21" fillId="9" borderId="0" xfId="12" applyFont="1" applyFill="1" applyBorder="1" applyAlignment="1">
      <alignment horizontal="right"/>
    </xf>
    <xf numFmtId="4" fontId="21" fillId="6" borderId="0" xfId="12" applyNumberFormat="1" applyFont="1" applyFill="1" applyBorder="1" applyAlignment="1">
      <alignment horizontal="right"/>
    </xf>
    <xf numFmtId="168" fontId="21" fillId="6" borderId="0" xfId="12" applyFont="1" applyFill="1" applyBorder="1" applyAlignment="1">
      <alignment horizontal="right"/>
    </xf>
    <xf numFmtId="168" fontId="21" fillId="11" borderId="0" xfId="12" applyFont="1" applyFill="1" applyBorder="1" applyAlignment="1">
      <alignment horizontal="right"/>
    </xf>
    <xf numFmtId="4" fontId="25" fillId="9" borderId="0" xfId="12" applyNumberFormat="1" applyFont="1" applyFill="1" applyBorder="1" applyAlignment="1">
      <alignment horizontal="right"/>
    </xf>
    <xf numFmtId="168" fontId="25" fillId="9" borderId="0" xfId="12" applyFont="1" applyFill="1" applyBorder="1" applyAlignment="1">
      <alignment horizontal="right"/>
    </xf>
    <xf numFmtId="4" fontId="21" fillId="6" borderId="0" xfId="12" applyNumberFormat="1" applyFont="1" applyFill="1" applyBorder="1"/>
    <xf numFmtId="168" fontId="21" fillId="11" borderId="0" xfId="12" applyFont="1" applyFill="1" applyBorder="1"/>
    <xf numFmtId="4" fontId="21" fillId="0" borderId="0" xfId="12" applyNumberFormat="1" applyFont="1" applyFill="1" applyBorder="1"/>
    <xf numFmtId="4" fontId="21" fillId="11" borderId="0" xfId="12" applyNumberFormat="1" applyFont="1" applyFill="1" applyBorder="1"/>
    <xf numFmtId="4" fontId="25" fillId="9" borderId="0" xfId="12" applyNumberFormat="1" applyFont="1" applyFill="1" applyBorder="1"/>
    <xf numFmtId="168" fontId="28" fillId="9" borderId="0" xfId="12" applyFont="1" applyFill="1" applyBorder="1"/>
    <xf numFmtId="4" fontId="28" fillId="9" borderId="0" xfId="12" applyNumberFormat="1" applyFont="1" applyFill="1" applyBorder="1"/>
    <xf numFmtId="168" fontId="21" fillId="0" borderId="0" xfId="12" applyFont="1" applyFill="1" applyBorder="1"/>
    <xf numFmtId="44" fontId="21" fillId="9" borderId="0" xfId="2" applyFont="1" applyFill="1" applyBorder="1"/>
    <xf numFmtId="2" fontId="21" fillId="9" borderId="0" xfId="12" applyNumberFormat="1" applyFont="1" applyFill="1" applyBorder="1"/>
    <xf numFmtId="2" fontId="25" fillId="9" borderId="0" xfId="12" applyNumberFormat="1" applyFont="1" applyFill="1" applyBorder="1"/>
    <xf numFmtId="4" fontId="29" fillId="9" borderId="0" xfId="12" applyNumberFormat="1" applyFont="1" applyFill="1" applyBorder="1"/>
    <xf numFmtId="43" fontId="30" fillId="9" borderId="0" xfId="14" applyNumberFormat="1" applyFont="1" applyFill="1" applyBorder="1"/>
    <xf numFmtId="168" fontId="29" fillId="9" borderId="0" xfId="12" applyFont="1" applyFill="1" applyBorder="1"/>
    <xf numFmtId="168" fontId="31" fillId="9" borderId="0" xfId="12" applyFont="1" applyFill="1" applyBorder="1"/>
    <xf numFmtId="43" fontId="32" fillId="9" borderId="0" xfId="14" applyNumberFormat="1" applyFont="1" applyFill="1" applyBorder="1"/>
    <xf numFmtId="43" fontId="30" fillId="9" borderId="0" xfId="14" applyNumberFormat="1" applyFont="1" applyFill="1" applyBorder="1" applyAlignment="1">
      <alignment horizontal="left"/>
    </xf>
    <xf numFmtId="4" fontId="30" fillId="9" borderId="0" xfId="14" applyNumberFormat="1" applyFont="1" applyFill="1" applyBorder="1" applyAlignment="1"/>
    <xf numFmtId="43" fontId="33" fillId="9" borderId="0" xfId="14" applyNumberFormat="1" applyFont="1" applyFill="1" applyBorder="1"/>
    <xf numFmtId="4" fontId="33" fillId="9" borderId="0" xfId="14" applyNumberFormat="1" applyFont="1" applyFill="1" applyBorder="1" applyAlignment="1"/>
    <xf numFmtId="4" fontId="34" fillId="9" borderId="0" xfId="14" applyNumberFormat="1" applyFont="1" applyFill="1" applyBorder="1" applyAlignment="1"/>
    <xf numFmtId="43" fontId="34" fillId="9" borderId="0" xfId="14" applyNumberFormat="1" applyFont="1" applyFill="1" applyBorder="1"/>
    <xf numFmtId="43" fontId="33" fillId="9" borderId="0" xfId="14" applyNumberFormat="1" applyFont="1" applyFill="1" applyBorder="1" applyAlignment="1">
      <alignment horizontal="left"/>
    </xf>
    <xf numFmtId="0" fontId="35" fillId="9" borderId="0" xfId="14" applyFont="1" applyFill="1" applyBorder="1"/>
    <xf numFmtId="0" fontId="36" fillId="9" borderId="0" xfId="14" applyFont="1" applyFill="1" applyBorder="1"/>
    <xf numFmtId="0" fontId="37" fillId="0" borderId="0" xfId="4" applyFont="1" applyFill="1" applyAlignment="1">
      <alignment horizontal="center"/>
    </xf>
    <xf numFmtId="0" fontId="7" fillId="12" borderId="0" xfId="10" applyFill="1"/>
    <xf numFmtId="0" fontId="7" fillId="0" borderId="0" xfId="10" applyFont="1"/>
    <xf numFmtId="0" fontId="38" fillId="0" borderId="0" xfId="10" applyFont="1"/>
    <xf numFmtId="0" fontId="7" fillId="0" borderId="0" xfId="10" applyAlignment="1">
      <alignment horizontal="left"/>
    </xf>
    <xf numFmtId="0" fontId="39" fillId="0" borderId="0" xfId="10" applyFont="1"/>
    <xf numFmtId="0" fontId="40" fillId="0" borderId="0" xfId="10" applyFont="1"/>
    <xf numFmtId="0" fontId="41" fillId="0" borderId="0" xfId="10" applyFont="1" applyAlignment="1">
      <alignment horizontal="right" vertical="top"/>
    </xf>
    <xf numFmtId="0" fontId="42" fillId="0" borderId="0" xfId="10" applyFont="1"/>
    <xf numFmtId="0" fontId="38" fillId="12" borderId="3" xfId="10" applyFont="1" applyFill="1" applyBorder="1" applyAlignment="1">
      <alignment horizontal="centerContinuous"/>
    </xf>
    <xf numFmtId="0" fontId="38" fillId="13" borderId="3" xfId="10" applyFont="1" applyFill="1" applyBorder="1" applyAlignment="1">
      <alignment horizontal="centerContinuous"/>
    </xf>
    <xf numFmtId="0" fontId="7" fillId="13" borderId="3" xfId="10" applyFill="1" applyBorder="1" applyAlignment="1">
      <alignment horizontal="centerContinuous"/>
    </xf>
    <xf numFmtId="0" fontId="38" fillId="0" borderId="0" xfId="10" applyFont="1" applyAlignment="1">
      <alignment horizontal="right"/>
    </xf>
    <xf numFmtId="49" fontId="43" fillId="0" borderId="0" xfId="10" applyNumberFormat="1" applyFont="1" applyAlignment="1">
      <alignment horizontal="left"/>
    </xf>
    <xf numFmtId="0" fontId="7" fillId="0" borderId="0" xfId="10" applyFont="1" applyAlignment="1">
      <alignment horizontal="right"/>
    </xf>
    <xf numFmtId="0" fontId="43" fillId="0" borderId="0" xfId="10" applyFont="1"/>
    <xf numFmtId="39" fontId="43" fillId="0" borderId="0" xfId="8" applyNumberFormat="1" applyFont="1" applyAlignment="1">
      <alignment horizontal="left"/>
    </xf>
    <xf numFmtId="0" fontId="7" fillId="0" borderId="0" xfId="10" applyAlignment="1"/>
    <xf numFmtId="0" fontId="43" fillId="0" borderId="0" xfId="10" applyFont="1" applyAlignment="1">
      <alignment horizontal="left"/>
    </xf>
    <xf numFmtId="0" fontId="38" fillId="14" borderId="0" xfId="10" applyFont="1" applyFill="1"/>
    <xf numFmtId="0" fontId="7" fillId="14" borderId="0" xfId="10" applyFill="1"/>
    <xf numFmtId="40" fontId="38" fillId="14" borderId="0" xfId="8" applyNumberFormat="1" applyFont="1" applyFill="1"/>
    <xf numFmtId="0" fontId="7" fillId="0" borderId="0" xfId="10" applyAlignment="1">
      <alignment horizontal="left" indent="1"/>
    </xf>
    <xf numFmtId="38" fontId="38" fillId="14" borderId="0" xfId="8" applyNumberFormat="1" applyFont="1" applyFill="1"/>
    <xf numFmtId="0" fontId="7" fillId="0" borderId="0" xfId="10" applyNumberFormat="1" applyAlignment="1">
      <alignment horizontal="left"/>
    </xf>
    <xf numFmtId="169" fontId="7" fillId="0" borderId="0" xfId="10" applyNumberFormat="1"/>
    <xf numFmtId="0" fontId="7" fillId="13" borderId="14" xfId="10" applyFont="1" applyFill="1" applyBorder="1" applyAlignment="1">
      <alignment horizontal="centerContinuous"/>
    </xf>
    <xf numFmtId="0" fontId="7" fillId="13" borderId="1" xfId="10" applyFont="1" applyFill="1" applyBorder="1" applyAlignment="1">
      <alignment horizontal="centerContinuous"/>
    </xf>
    <xf numFmtId="0" fontId="7" fillId="13" borderId="15" xfId="10" applyFont="1" applyFill="1" applyBorder="1" applyAlignment="1">
      <alignment horizontal="centerContinuous"/>
    </xf>
    <xf numFmtId="0" fontId="7" fillId="0" borderId="0" xfId="10" applyAlignment="1">
      <alignment vertical="top"/>
    </xf>
    <xf numFmtId="0" fontId="7" fillId="14" borderId="10" xfId="10" applyFill="1" applyBorder="1" applyAlignment="1">
      <alignment vertical="top"/>
    </xf>
    <xf numFmtId="0" fontId="7" fillId="14" borderId="10" xfId="10" applyFill="1" applyBorder="1" applyAlignment="1">
      <alignment horizontal="center" vertical="top"/>
    </xf>
    <xf numFmtId="0" fontId="38" fillId="14" borderId="10" xfId="10" applyFont="1" applyFill="1" applyBorder="1" applyAlignment="1">
      <alignment horizontal="center" vertical="top" wrapText="1"/>
    </xf>
    <xf numFmtId="0" fontId="44" fillId="14" borderId="10" xfId="10" applyFont="1" applyFill="1" applyBorder="1" applyAlignment="1">
      <alignment vertical="top"/>
    </xf>
    <xf numFmtId="169" fontId="7" fillId="14" borderId="10" xfId="10" applyNumberFormat="1" applyFill="1" applyBorder="1" applyAlignment="1">
      <alignment vertical="top"/>
    </xf>
    <xf numFmtId="0" fontId="7" fillId="14" borderId="10" xfId="10" applyFill="1" applyBorder="1" applyAlignment="1">
      <alignment horizontal="left" vertical="top" wrapText="1"/>
    </xf>
    <xf numFmtId="0" fontId="7" fillId="14" borderId="16" xfId="10" applyFont="1" applyFill="1" applyBorder="1" applyAlignment="1">
      <alignment horizontal="center" vertical="top"/>
    </xf>
    <xf numFmtId="14" fontId="7" fillId="0" borderId="0" xfId="10" applyNumberFormat="1"/>
    <xf numFmtId="40" fontId="38" fillId="0" borderId="0" xfId="10" applyNumberFormat="1" applyFont="1"/>
    <xf numFmtId="40" fontId="38" fillId="0" borderId="0" xfId="10" applyNumberFormat="1" applyFont="1" applyAlignment="1">
      <alignment horizontal="center"/>
    </xf>
    <xf numFmtId="0" fontId="7" fillId="0" borderId="0" xfId="10" applyAlignment="1">
      <alignment horizontal="center"/>
    </xf>
    <xf numFmtId="0" fontId="7" fillId="0" borderId="0" xfId="10" applyAlignment="1">
      <alignment horizontal="left" wrapText="1"/>
    </xf>
    <xf numFmtId="40" fontId="7" fillId="0" borderId="0" xfId="8" applyNumberFormat="1"/>
    <xf numFmtId="0" fontId="7" fillId="0" borderId="0" xfId="10" applyAlignment="1">
      <alignment horizontal="right"/>
    </xf>
    <xf numFmtId="0" fontId="7" fillId="0" borderId="17" xfId="10" applyBorder="1"/>
    <xf numFmtId="40" fontId="7" fillId="0" borderId="17" xfId="8" applyNumberFormat="1" applyBorder="1"/>
    <xf numFmtId="0" fontId="7" fillId="0" borderId="17" xfId="10" applyBorder="1" applyAlignment="1">
      <alignment horizontal="right"/>
    </xf>
    <xf numFmtId="0" fontId="7" fillId="0" borderId="0" xfId="10" applyBorder="1"/>
    <xf numFmtId="10" fontId="5" fillId="0" borderId="0" xfId="3"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43" fontId="3" fillId="0" borderId="0" xfId="1" applyFont="1"/>
    <xf numFmtId="44" fontId="38" fillId="0" borderId="0" xfId="2" applyFont="1"/>
    <xf numFmtId="44" fontId="5" fillId="0" borderId="0" xfId="3" applyNumberFormat="1" applyFont="1"/>
    <xf numFmtId="44" fontId="6" fillId="0" borderId="0" xfId="2" applyFont="1" applyFill="1"/>
    <xf numFmtId="10" fontId="6" fillId="0" borderId="0" xfId="3" applyNumberFormat="1" applyFont="1" applyFill="1"/>
    <xf numFmtId="0" fontId="6" fillId="2" borderId="0" xfId="4" applyFont="1" applyFill="1"/>
    <xf numFmtId="0" fontId="5" fillId="15" borderId="0" xfId="4" applyFont="1" applyFill="1" applyAlignment="1">
      <alignment horizontal="center" wrapText="1"/>
    </xf>
    <xf numFmtId="10" fontId="6" fillId="0" borderId="0" xfId="3" applyNumberFormat="1" applyFont="1"/>
    <xf numFmtId="44" fontId="38" fillId="0" borderId="3" xfId="2" applyFont="1" applyBorder="1"/>
    <xf numFmtId="44" fontId="7" fillId="0" borderId="0" xfId="10" applyNumberFormat="1"/>
    <xf numFmtId="44" fontId="38" fillId="0" borderId="0" xfId="10" applyNumberFormat="1" applyFont="1"/>
    <xf numFmtId="0" fontId="38" fillId="0" borderId="3" xfId="10" applyFont="1" applyBorder="1" applyAlignment="1">
      <alignment horizontal="center" wrapText="1"/>
    </xf>
    <xf numFmtId="0" fontId="7" fillId="0" borderId="0" xfId="15" applyFont="1"/>
    <xf numFmtId="0" fontId="38" fillId="0" borderId="0" xfId="15" applyFont="1" applyProtection="1"/>
    <xf numFmtId="0" fontId="7" fillId="0" borderId="0" xfId="15" applyFont="1" applyProtection="1"/>
    <xf numFmtId="164" fontId="38" fillId="0" borderId="0" xfId="16" applyNumberFormat="1" applyFont="1" applyFill="1" applyBorder="1"/>
    <xf numFmtId="0" fontId="7" fillId="0" borderId="0" xfId="15" applyFont="1" applyFill="1" applyAlignment="1" applyProtection="1">
      <alignment horizontal="left"/>
      <protection locked="0"/>
    </xf>
    <xf numFmtId="0" fontId="7" fillId="0" borderId="0" xfId="15" applyFont="1" applyFill="1" applyProtection="1"/>
    <xf numFmtId="0" fontId="38" fillId="0" borderId="0" xfId="15" applyFont="1" applyFill="1" applyBorder="1" applyAlignment="1" applyProtection="1">
      <alignment horizontal="left"/>
      <protection locked="0"/>
    </xf>
    <xf numFmtId="0" fontId="7" fillId="0" borderId="0" xfId="15" applyFont="1" applyFill="1" applyBorder="1" applyAlignment="1" applyProtection="1">
      <alignment horizontal="left"/>
      <protection locked="0"/>
    </xf>
    <xf numFmtId="0" fontId="7" fillId="0" borderId="0" xfId="15" applyFont="1" applyFill="1"/>
    <xf numFmtId="0" fontId="45" fillId="16" borderId="4" xfId="15" applyFont="1" applyFill="1" applyBorder="1"/>
    <xf numFmtId="0" fontId="45" fillId="16" borderId="12" xfId="15" applyFont="1" applyFill="1" applyBorder="1" applyAlignment="1" applyProtection="1">
      <alignment horizontal="right"/>
    </xf>
    <xf numFmtId="0" fontId="45" fillId="16" borderId="12" xfId="15" applyFont="1" applyFill="1" applyBorder="1" applyAlignment="1" applyProtection="1">
      <alignment horizontal="center" wrapText="1"/>
    </xf>
    <xf numFmtId="0" fontId="45" fillId="16" borderId="12" xfId="15" applyFont="1" applyFill="1" applyBorder="1"/>
    <xf numFmtId="0" fontId="45" fillId="16" borderId="13" xfId="15" applyFont="1" applyFill="1" applyBorder="1"/>
    <xf numFmtId="0" fontId="38" fillId="0" borderId="0" xfId="15" applyFont="1"/>
    <xf numFmtId="0" fontId="7" fillId="0" borderId="4" xfId="15" applyFont="1" applyBorder="1"/>
    <xf numFmtId="0" fontId="7" fillId="0" borderId="12" xfId="15" applyFont="1" applyBorder="1" applyProtection="1"/>
    <xf numFmtId="0" fontId="38" fillId="0" borderId="12" xfId="15" applyFont="1" applyBorder="1" applyAlignment="1" applyProtection="1">
      <alignment horizontal="center" wrapText="1"/>
    </xf>
    <xf numFmtId="0" fontId="7" fillId="0" borderId="12" xfId="15" applyFont="1" applyBorder="1"/>
    <xf numFmtId="0" fontId="7" fillId="0" borderId="13" xfId="15" applyFont="1" applyBorder="1"/>
    <xf numFmtId="0" fontId="38" fillId="17" borderId="18" xfId="15" applyFont="1" applyFill="1" applyBorder="1" applyAlignment="1" applyProtection="1">
      <alignment horizontal="left"/>
    </xf>
    <xf numFmtId="0" fontId="38" fillId="17" borderId="17" xfId="15" applyFont="1" applyFill="1" applyBorder="1" applyAlignment="1" applyProtection="1">
      <alignment horizontal="left"/>
    </xf>
    <xf numFmtId="0" fontId="38" fillId="17" borderId="1" xfId="15" applyFont="1" applyFill="1" applyBorder="1" applyAlignment="1" applyProtection="1">
      <alignment horizontal="left"/>
    </xf>
    <xf numFmtId="0" fontId="38" fillId="17" borderId="19" xfId="15" applyFont="1" applyFill="1" applyBorder="1" applyAlignment="1" applyProtection="1">
      <alignment horizontal="left"/>
    </xf>
    <xf numFmtId="0" fontId="7" fillId="0" borderId="7" xfId="15" applyFont="1" applyBorder="1"/>
    <xf numFmtId="0" fontId="38" fillId="18" borderId="20" xfId="15" applyFont="1" applyFill="1" applyBorder="1" applyAlignment="1" applyProtection="1"/>
    <xf numFmtId="0" fontId="38" fillId="18" borderId="21" xfId="15" applyFont="1" applyFill="1" applyBorder="1" applyAlignment="1" applyProtection="1"/>
    <xf numFmtId="0" fontId="38" fillId="18" borderId="22" xfId="15" applyFont="1" applyFill="1" applyBorder="1" applyAlignment="1" applyProtection="1"/>
    <xf numFmtId="0" fontId="38" fillId="18" borderId="1" xfId="15" applyFont="1" applyFill="1" applyBorder="1" applyAlignment="1" applyProtection="1"/>
    <xf numFmtId="0" fontId="38" fillId="18" borderId="19" xfId="15" applyFont="1" applyFill="1" applyBorder="1" applyAlignment="1" applyProtection="1"/>
    <xf numFmtId="0" fontId="7" fillId="0" borderId="23" xfId="15" applyFont="1" applyBorder="1" applyAlignment="1" applyProtection="1">
      <alignment horizontal="right"/>
    </xf>
    <xf numFmtId="164" fontId="46" fillId="0" borderId="0" xfId="16" applyNumberFormat="1" applyFont="1" applyFill="1" applyBorder="1"/>
    <xf numFmtId="164" fontId="7" fillId="0" borderId="0" xfId="15" applyNumberFormat="1" applyFont="1" applyBorder="1"/>
    <xf numFmtId="0" fontId="7" fillId="0" borderId="24" xfId="15" applyFont="1" applyBorder="1"/>
    <xf numFmtId="0" fontId="7" fillId="0" borderId="0" xfId="15" applyFont="1" applyBorder="1"/>
    <xf numFmtId="0" fontId="7" fillId="0" borderId="8" xfId="15" applyFont="1" applyBorder="1"/>
    <xf numFmtId="0" fontId="7" fillId="0" borderId="24" xfId="15" applyFont="1" applyFill="1" applyBorder="1"/>
    <xf numFmtId="0" fontId="38" fillId="0" borderId="23" xfId="15" applyFont="1" applyBorder="1" applyAlignment="1" applyProtection="1">
      <alignment horizontal="right"/>
    </xf>
    <xf numFmtId="164" fontId="7" fillId="0" borderId="1" xfId="15" applyNumberFormat="1" applyFont="1" applyBorder="1"/>
    <xf numFmtId="164" fontId="7" fillId="0" borderId="0" xfId="15" applyNumberFormat="1" applyFont="1" applyFill="1" applyBorder="1"/>
    <xf numFmtId="0" fontId="7" fillId="0" borderId="23" xfId="15" applyFont="1" applyBorder="1"/>
    <xf numFmtId="0" fontId="7" fillId="0" borderId="23" xfId="15" applyFont="1" applyBorder="1" applyAlignment="1">
      <alignment horizontal="right"/>
    </xf>
    <xf numFmtId="164" fontId="7" fillId="0" borderId="3" xfId="15" applyNumberFormat="1" applyFont="1" applyBorder="1"/>
    <xf numFmtId="0" fontId="38" fillId="0" borderId="23" xfId="15" applyFont="1" applyBorder="1" applyAlignment="1">
      <alignment horizontal="right"/>
    </xf>
    <xf numFmtId="164" fontId="38" fillId="0" borderId="0" xfId="15" applyNumberFormat="1" applyFont="1" applyBorder="1"/>
    <xf numFmtId="0" fontId="38" fillId="18" borderId="25" xfId="15" applyFont="1" applyFill="1" applyBorder="1" applyAlignment="1" applyProtection="1"/>
    <xf numFmtId="0" fontId="38" fillId="18" borderId="26" xfId="15" applyFont="1" applyFill="1" applyBorder="1" applyAlignment="1" applyProtection="1"/>
    <xf numFmtId="166" fontId="7" fillId="0" borderId="0" xfId="13" applyNumberFormat="1" applyFont="1" applyFill="1" applyBorder="1"/>
    <xf numFmtId="166" fontId="46" fillId="0" borderId="0" xfId="13" applyNumberFormat="1" applyFont="1" applyFill="1" applyBorder="1"/>
    <xf numFmtId="0" fontId="38" fillId="0" borderId="7" xfId="15" applyFont="1" applyBorder="1"/>
    <xf numFmtId="166" fontId="38" fillId="0" borderId="2" xfId="13" applyNumberFormat="1" applyFont="1" applyBorder="1"/>
    <xf numFmtId="0" fontId="38" fillId="0" borderId="24" xfId="15" applyFont="1" applyBorder="1"/>
    <xf numFmtId="0" fontId="38" fillId="0" borderId="0" xfId="15" applyFont="1" applyBorder="1"/>
    <xf numFmtId="0" fontId="38" fillId="0" borderId="8" xfId="15" applyFont="1" applyBorder="1"/>
    <xf numFmtId="166" fontId="38" fillId="0" borderId="0" xfId="13" applyNumberFormat="1" applyFont="1" applyBorder="1"/>
    <xf numFmtId="9" fontId="38" fillId="0" borderId="0" xfId="13" applyFont="1" applyBorder="1"/>
    <xf numFmtId="166" fontId="46" fillId="0" borderId="0" xfId="13" applyNumberFormat="1" applyFont="1" applyBorder="1"/>
    <xf numFmtId="166" fontId="7" fillId="0" borderId="2" xfId="13" applyNumberFormat="1" applyFont="1" applyBorder="1"/>
    <xf numFmtId="166" fontId="7" fillId="0" borderId="0" xfId="13" applyNumberFormat="1" applyFont="1" applyBorder="1"/>
    <xf numFmtId="10" fontId="46" fillId="0" borderId="0" xfId="13" applyNumberFormat="1" applyFont="1" applyBorder="1"/>
    <xf numFmtId="0" fontId="38" fillId="17" borderId="18" xfId="15" applyFont="1" applyFill="1" applyBorder="1" applyAlignment="1" applyProtection="1"/>
    <xf numFmtId="0" fontId="38" fillId="17" borderId="25" xfId="15" applyFont="1" applyFill="1" applyBorder="1" applyAlignment="1" applyProtection="1"/>
    <xf numFmtId="0" fontId="38" fillId="17" borderId="1" xfId="15" applyFont="1" applyFill="1" applyBorder="1" applyAlignment="1" applyProtection="1"/>
    <xf numFmtId="0" fontId="38" fillId="17" borderId="26" xfId="15" applyFont="1" applyFill="1" applyBorder="1" applyAlignment="1" applyProtection="1"/>
    <xf numFmtId="0" fontId="38" fillId="17" borderId="19" xfId="15" applyFont="1" applyFill="1" applyBorder="1" applyAlignment="1" applyProtection="1"/>
    <xf numFmtId="0" fontId="7" fillId="0" borderId="23" xfId="15" applyFont="1" applyFill="1" applyBorder="1" applyAlignment="1">
      <alignment horizontal="right"/>
    </xf>
    <xf numFmtId="164" fontId="46" fillId="0" borderId="0" xfId="1" applyNumberFormat="1" applyFont="1" applyFill="1" applyBorder="1"/>
    <xf numFmtId="43" fontId="46" fillId="0" borderId="0" xfId="1" applyFont="1" applyBorder="1"/>
    <xf numFmtId="9" fontId="46" fillId="0" borderId="24" xfId="13" applyFont="1" applyBorder="1"/>
    <xf numFmtId="43" fontId="38" fillId="0" borderId="0" xfId="15" applyNumberFormat="1" applyFont="1" applyFill="1" applyBorder="1"/>
    <xf numFmtId="10" fontId="7" fillId="0" borderId="8" xfId="13" applyNumberFormat="1" applyFont="1" applyBorder="1"/>
    <xf numFmtId="43" fontId="7" fillId="0" borderId="0" xfId="15" applyNumberFormat="1" applyFont="1" applyBorder="1"/>
    <xf numFmtId="166" fontId="46" fillId="0" borderId="2" xfId="13" applyNumberFormat="1" applyFont="1" applyBorder="1"/>
    <xf numFmtId="10" fontId="46" fillId="0" borderId="2" xfId="13" applyNumberFormat="1" applyFont="1" applyBorder="1"/>
    <xf numFmtId="10" fontId="46" fillId="0" borderId="1" xfId="13" applyNumberFormat="1" applyFont="1" applyBorder="1"/>
    <xf numFmtId="9" fontId="7" fillId="0" borderId="0" xfId="13" applyFont="1" applyBorder="1"/>
    <xf numFmtId="10" fontId="47" fillId="0" borderId="0" xfId="13" applyNumberFormat="1" applyFont="1" applyBorder="1"/>
    <xf numFmtId="10" fontId="47" fillId="0" borderId="3" xfId="13" applyNumberFormat="1" applyFont="1" applyBorder="1"/>
    <xf numFmtId="10" fontId="38" fillId="0" borderId="0" xfId="15" applyNumberFormat="1" applyFont="1" applyBorder="1"/>
    <xf numFmtId="0" fontId="38" fillId="0" borderId="0" xfId="15" applyFont="1" applyFill="1" applyBorder="1" applyAlignment="1" applyProtection="1"/>
    <xf numFmtId="0" fontId="7" fillId="0" borderId="27" xfId="15" applyFont="1" applyBorder="1"/>
    <xf numFmtId="0" fontId="38" fillId="18" borderId="28" xfId="15" applyFont="1" applyFill="1" applyBorder="1" applyAlignment="1" applyProtection="1"/>
    <xf numFmtId="0" fontId="38" fillId="18" borderId="17" xfId="15" applyFont="1" applyFill="1" applyBorder="1" applyAlignment="1" applyProtection="1"/>
    <xf numFmtId="0" fontId="38" fillId="18" borderId="29" xfId="15" applyFont="1" applyFill="1" applyBorder="1" applyAlignment="1" applyProtection="1"/>
    <xf numFmtId="0" fontId="38" fillId="18" borderId="30" xfId="15" applyFont="1" applyFill="1" applyBorder="1" applyAlignment="1" applyProtection="1"/>
    <xf numFmtId="0" fontId="38" fillId="0" borderId="23" xfId="15" applyFont="1" applyFill="1" applyBorder="1" applyAlignment="1" applyProtection="1"/>
    <xf numFmtId="0" fontId="38" fillId="0" borderId="24" xfId="15" applyFont="1" applyFill="1" applyBorder="1" applyAlignment="1" applyProtection="1"/>
    <xf numFmtId="0" fontId="38" fillId="0" borderId="0" xfId="15" applyFont="1" applyFill="1" applyBorder="1" applyAlignment="1" applyProtection="1">
      <alignment horizontal="left"/>
    </xf>
    <xf numFmtId="164" fontId="7" fillId="0" borderId="0" xfId="15" applyNumberFormat="1" applyFont="1"/>
    <xf numFmtId="0" fontId="0" fillId="0" borderId="23" xfId="17" applyFont="1" applyBorder="1" applyAlignment="1">
      <alignment horizontal="right"/>
    </xf>
    <xf numFmtId="164" fontId="7" fillId="0" borderId="0" xfId="1" applyNumberFormat="1" applyFont="1" applyFill="1" applyBorder="1" applyAlignment="1" applyProtection="1"/>
    <xf numFmtId="164" fontId="38" fillId="0" borderId="0" xfId="15" applyNumberFormat="1" applyFont="1" applyFill="1" applyBorder="1" applyAlignment="1" applyProtection="1"/>
    <xf numFmtId="0" fontId="1" fillId="0" borderId="23" xfId="17" applyFont="1" applyBorder="1" applyAlignment="1">
      <alignment horizontal="right"/>
    </xf>
    <xf numFmtId="0" fontId="0" fillId="0" borderId="23" xfId="17" applyFont="1" applyFill="1" applyBorder="1" applyAlignment="1">
      <alignment horizontal="right"/>
    </xf>
    <xf numFmtId="0" fontId="38" fillId="0" borderId="0" xfId="15" applyFont="1" applyFill="1" applyBorder="1" applyAlignment="1" applyProtection="1">
      <alignment horizontal="right"/>
    </xf>
    <xf numFmtId="164" fontId="7" fillId="0" borderId="3" xfId="1" applyNumberFormat="1" applyFont="1" applyFill="1" applyBorder="1" applyAlignment="1" applyProtection="1"/>
    <xf numFmtId="164" fontId="38" fillId="0" borderId="3" xfId="15" applyNumberFormat="1" applyFont="1" applyFill="1" applyBorder="1" applyAlignment="1" applyProtection="1"/>
    <xf numFmtId="0" fontId="1" fillId="0" borderId="23" xfId="17" applyFont="1" applyBorder="1"/>
    <xf numFmtId="164" fontId="7" fillId="0" borderId="0" xfId="1" applyNumberFormat="1" applyFont="1" applyBorder="1"/>
    <xf numFmtId="0" fontId="38" fillId="18" borderId="25" xfId="15" applyFont="1" applyFill="1" applyBorder="1" applyAlignment="1" applyProtection="1">
      <alignment horizontal="right"/>
    </xf>
    <xf numFmtId="9" fontId="46" fillId="0" borderId="0" xfId="13" applyFont="1" applyBorder="1" applyAlignment="1">
      <alignment horizontal="center"/>
    </xf>
    <xf numFmtId="9" fontId="7" fillId="0" borderId="0" xfId="15" applyNumberFormat="1" applyFont="1" applyBorder="1" applyAlignment="1">
      <alignment horizontal="center"/>
    </xf>
    <xf numFmtId="9" fontId="7" fillId="0" borderId="0" xfId="13" applyFont="1" applyBorder="1" applyAlignment="1">
      <alignment horizontal="center"/>
    </xf>
    <xf numFmtId="43" fontId="7" fillId="0" borderId="0" xfId="15" applyNumberFormat="1" applyFont="1" applyFill="1" applyBorder="1"/>
    <xf numFmtId="41" fontId="7" fillId="0" borderId="0" xfId="15" applyNumberFormat="1" applyFont="1" applyFill="1" applyBorder="1"/>
    <xf numFmtId="9" fontId="7" fillId="0" borderId="2" xfId="13" applyFont="1" applyBorder="1" applyAlignment="1">
      <alignment horizontal="center"/>
    </xf>
    <xf numFmtId="9" fontId="7" fillId="0" borderId="2" xfId="15" applyNumberFormat="1" applyFont="1" applyBorder="1"/>
    <xf numFmtId="0" fontId="38" fillId="0" borderId="31" xfId="15" applyFont="1" applyBorder="1" applyAlignment="1">
      <alignment horizontal="right"/>
    </xf>
    <xf numFmtId="9" fontId="7" fillId="0" borderId="32" xfId="13" applyFont="1" applyBorder="1"/>
    <xf numFmtId="0" fontId="7" fillId="0" borderId="32" xfId="15" applyFont="1" applyBorder="1"/>
    <xf numFmtId="0" fontId="7" fillId="0" borderId="33" xfId="15" applyFont="1" applyBorder="1"/>
    <xf numFmtId="0" fontId="7" fillId="0" borderId="9" xfId="15" applyFont="1" applyBorder="1"/>
    <xf numFmtId="0" fontId="7" fillId="0" borderId="10" xfId="15" applyFont="1" applyBorder="1"/>
    <xf numFmtId="0" fontId="7" fillId="0" borderId="11" xfId="15" applyFont="1" applyBorder="1"/>
    <xf numFmtId="0" fontId="49" fillId="0" borderId="0" xfId="15" applyFont="1" applyProtection="1"/>
    <xf numFmtId="9" fontId="7" fillId="0" borderId="0" xfId="3" applyFont="1" applyAlignment="1">
      <alignment horizontal="center"/>
    </xf>
    <xf numFmtId="44" fontId="7" fillId="0" borderId="3" xfId="2" applyFont="1" applyBorder="1"/>
    <xf numFmtId="0" fontId="5" fillId="7" borderId="0" xfId="4" applyFont="1" applyFill="1" applyAlignment="1">
      <alignment horizontal="center"/>
    </xf>
    <xf numFmtId="43" fontId="6" fillId="0" borderId="0" xfId="1" applyFont="1"/>
  </cellXfs>
  <cellStyles count="18">
    <cellStyle name="Comma" xfId="1" builtinId="3"/>
    <cellStyle name="Comma 10" xfId="8"/>
    <cellStyle name="Comma 2" xfId="16"/>
    <cellStyle name="Currency" xfId="2" builtinId="4"/>
    <cellStyle name="Currency 10 5" xfId="9"/>
    <cellStyle name="Normal" xfId="0" builtinId="0"/>
    <cellStyle name="Normal 109 2 2" xfId="17"/>
    <cellStyle name="Normal 13" xfId="15"/>
    <cellStyle name="Normal 50" xfId="10"/>
    <cellStyle name="Normal 51" xfId="11"/>
    <cellStyle name="Normal_2183 Regulated Price Out Final 6-7-2012" xfId="7"/>
    <cellStyle name="Normal_Proforma Yakima UTC-Nicki 2009" xfId="12"/>
    <cellStyle name="Normal_Regulated Price Out 9-6-2011 Final HL" xfId="4"/>
    <cellStyle name="Normal_Regulated-Non-Regulated Revenue" xfId="14"/>
    <cellStyle name="Percent" xfId="3" builtinId="5"/>
    <cellStyle name="Percent 11" xfId="6"/>
    <cellStyle name="Percent 11 7" xfId="5"/>
    <cellStyle name="Percent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sharedStrings" Target="sharedStrings.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customXml" Target="../customXml/item2.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pivotCacheDefinition" Target="pivotCache/pivotCacheDefinition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customXml" Target="../customXml/item3.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c_opf_joew\JoeW%20C%20Drive\Documents%20and%20Settings\joew\My%20Documents\OPF\Rate%20Reviews\2001\Gresham\Arrow\Gresham%202001%20DCR%202nd%20submi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tcfs2\grp_data\District\Joe_Garza\mark%20gregg\WUTC%20Files\Eastside\Eastside%20Rate%20Case%202006\Eastside%20RC%202006%20Filing%20Docs\Proforma%20Eastside%202005%204.1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estern%20Region/WUTC/WIP%20Files/2149%20Mason%20County/2021/General%20Rate%20Filing/2019.12-2020.11%20Mason%20County%20Price%20Out%20Templat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lient\Western%20Region\ControllerDir\Brent_Blair_Kortney\PO%20Report%20by%20Division\PO%20Report_v3b%202013-08-26.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lient\Vashon\Rate%20Incr%201-1-2012\Vashon%20Pro%20Form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ient\Western%20Region\WUTC\WIP%20Files\2010%20Clark%20County-%202009%20Vancouver\Misc%20Analsysis%20Non-Filing\Pro%20froma%208.31.2013%20for%20Budgets\Consolidated%20Pro%20forma%20Year%20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estern%20Region/ControllerDir/JoeW/My%20Local%20Documents/OPF/Rate%20Reviews/2016/2016%20OPF%20Master%20DCR%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lient\Western%20Region\WUTC\WIP%20Files\2010%20Clark%20County-%202009%20Vancouver\12.31.2010%20Test%20Year\Proforma%20Clark%20County%20101231%20Filing-Draft-FINAL%20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RC%20Reports\SRC%20Format\Bonus%20Schedule\PNWR%20SRC%20Bonus%20Schedule%202003.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nnual%20Reports\2180%20LeMay\2009\LeMay%20Annual%20Report%20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lient\Annual%20Reports\2180%20LeMay\2009\LeMay%20Annual%20Report%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LeMay\Master%20Truck%20Schedule\South_LeMay%20Master%20Truck%20Schedule-Shar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lient\LeMay\Master%20Truck%20Schedule\South_LeMay%20Master%20Truck%20Schedule-Shared.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Western%20Region/WUTC/WIP%20Files/2112%20Olympic%20Disposal/Misc%20Analysis/2017%20PA%20Transfer%20Analysis/Master%20DCR%20Olympic%2016123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Western%20Region/WUTC/WUTC-Mason%202149/Rate%20Filing/Gen%20Rate%20Filing%203-1-2021/Confidential/.Mason%20GRC%20Pro%20forma%2011.30.20%20-%20(C)%20Non%20Redacted.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estern%20Region/WUTC/WIP%20Files/2149%20Mason%20County/2021/General%20Rate%20Filing/.Mason%20Pro%20forma11.3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heatherg\AppData\Local\Interject\FileCache\JEQuery_v4.9_Interject_WithStag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Western%20Region/WUTC/WIP%20Files/2149%20Mason%20County/2021/General%20Rate%20Filing/Route%20Studies/2020%20Route%20Studies%20-%20hours%20comparis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ient\SRC%20Reports\SRC%20Format\Bonus%20Schedule\PNWR%20SRC%20Bonus%20Schedule%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ient\LeMay\2183-1%20Pacific%20Disp,%20Butlers%20Cove\Filing%20Possibly%202012\Filing\Audit\Final%20Outcome%208-14-2012\Pro%20Forma%20Pacific%20Disposal_Staf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ient\Mason\Rate%20Increase%201-1-2013\1%20Filing%2011-14-2012\Revised%202-21-2013\staff%20Mason%20Proforma%209-30-2012-Linked%20Cust%20Count%20Fix%2012-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Western%20Region\ControllerDir\JoeW\My%20Local%20Documents\OPF\Rate%20Reviews\2010\Clackamas%20County\Clackamas%20DCR%20WCI%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Revenue"/>
      <sheetName val="Dir_Costs"/>
      <sheetName val="G and A Costs"/>
      <sheetName val="Itemize"/>
      <sheetName val="Cust_Count1"/>
      <sheetName val="Cust_Count2"/>
      <sheetName val="DropBoxPullsbyType "/>
      <sheetName val="Rev_Breakdown"/>
      <sheetName val="TruckHours"/>
      <sheetName val="NoDB_TkHr"/>
      <sheetName val="LaborHours"/>
      <sheetName val="NoDB_LbrHr"/>
      <sheetName val="Container Breakdown"/>
      <sheetName val="Cart Breakdown"/>
      <sheetName val="Gross Yardage Worksheet"/>
      <sheetName val="Tonnage Allocation "/>
      <sheetName val="TONWKSHT"/>
      <sheetName val="TONWKSHT_DropBox"/>
      <sheetName val="PoundsPerReceptacle"/>
      <sheetName val="PrintInstructions"/>
    </sheetNames>
    <sheetDataSet>
      <sheetData sheetId="0"/>
      <sheetData sheetId="1"/>
      <sheetData sheetId="2"/>
      <sheetData sheetId="3"/>
      <sheetData sheetId="4"/>
      <sheetData sheetId="5" refreshError="1">
        <row r="28">
          <cell r="M28">
            <v>403.64620554239997</v>
          </cell>
          <cell r="N28">
            <v>4560.3873359231993</v>
          </cell>
          <cell r="O28" t="e">
            <v>#REF!</v>
          </cell>
        </row>
      </sheetData>
      <sheetData sheetId="6"/>
      <sheetData sheetId="7"/>
      <sheetData sheetId="8"/>
      <sheetData sheetId="9"/>
      <sheetData sheetId="10"/>
      <sheetData sheetId="11"/>
      <sheetData sheetId="12"/>
      <sheetData sheetId="13"/>
      <sheetData sheetId="14"/>
      <sheetData sheetId="15" refreshError="1">
        <row r="16">
          <cell r="L16">
            <v>7280</v>
          </cell>
        </row>
        <row r="31">
          <cell r="L31">
            <v>3848</v>
          </cell>
        </row>
        <row r="49">
          <cell r="L49">
            <v>249236</v>
          </cell>
        </row>
        <row r="64">
          <cell r="L64">
            <v>0</v>
          </cell>
        </row>
        <row r="82">
          <cell r="L82">
            <v>0</v>
          </cell>
        </row>
        <row r="98">
          <cell r="L98">
            <v>0</v>
          </cell>
        </row>
        <row r="101">
          <cell r="N101">
            <v>260364</v>
          </cell>
        </row>
      </sheetData>
      <sheetData sheetId="16"/>
      <sheetData sheetId="17"/>
      <sheetData sheetId="18"/>
      <sheetData sheetId="19"/>
      <sheetData sheetId="2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G Garbage"/>
      <sheetName val=" LG recycle"/>
      <sheetName val="LG Yardwaste"/>
      <sheetName val="LG MF Recycle"/>
      <sheetName val="Proforma"/>
      <sheetName val="matrix"/>
      <sheetName val="COS"/>
      <sheetName val="Price Out-Reg EASTSIDE-Resi"/>
      <sheetName val="Price Out-Comm MSW"/>
      <sheetName val="Price Out-Drop Box"/>
      <sheetName val="Price Out-MF Recycle 2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Z3" t="str">
            <v>Region</v>
          </cell>
        </row>
        <row r="4">
          <cell r="Z4" t="str">
            <v>District</v>
          </cell>
        </row>
        <row r="5">
          <cell r="Z5" t="str">
            <v>Multiple Districts</v>
          </cell>
        </row>
      </sheetData>
      <sheetData sheetId="2"/>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R Customer Count"/>
      <sheetName val="Container Count"/>
      <sheetName val="Revenue Summary"/>
      <sheetName val="2019 P&amp;L"/>
      <sheetName val="2020 P&amp;L"/>
      <sheetName val="Nov '19 DO025 Entry"/>
      <sheetName val="Nov '20 DO025 Entry"/>
      <sheetName val="RM Pivot"/>
      <sheetName val="RM Revenue"/>
      <sheetName val="Add Service Codes"/>
      <sheetName val="Mason Co. Regulated - Price Out"/>
      <sheetName val="Kitsap Regulated - Price Out"/>
      <sheetName val="Shelton Regulated - Price Out"/>
      <sheetName val="Comm Recycling- Reg Areas"/>
      <sheetName val="Mason Non-Reg - Price Out "/>
      <sheetName val="Kitsap Non-Reg - Price Out "/>
      <sheetName val="Shelton Non-Reg - Price Out "/>
      <sheetName val="Shelton-Contract"/>
      <sheetName val="DO028 RO Customer Count"/>
      <sheetName val="CD068"/>
      <sheetName val="Key"/>
      <sheetName val="Bill Area Lay Out"/>
      <sheetName val="Kits Reg Svc Codes Jan 2020"/>
      <sheetName val="Service Codes"/>
      <sheetName val="Service Codes 08-2020"/>
      <sheetName val="Service Codes 01-2019"/>
      <sheetName val="Finance Charges"/>
      <sheetName val="Service Codes (Old)"/>
    </sheetNames>
    <sheetDataSet>
      <sheetData sheetId="0"/>
      <sheetData sheetId="1">
        <row r="41">
          <cell r="L41">
            <v>3344.3999813239816</v>
          </cell>
        </row>
        <row r="42">
          <cell r="L42">
            <v>573.30045728982896</v>
          </cell>
        </row>
        <row r="43">
          <cell r="L43">
            <v>11.302199999999999</v>
          </cell>
        </row>
        <row r="44">
          <cell r="L44">
            <v>3226.3999813239816</v>
          </cell>
        </row>
        <row r="45">
          <cell r="L45">
            <v>814.01133786848072</v>
          </cell>
        </row>
        <row r="46">
          <cell r="L46">
            <v>46.551333606893721</v>
          </cell>
        </row>
        <row r="47">
          <cell r="L47">
            <v>6.9426952141057932</v>
          </cell>
        </row>
        <row r="48">
          <cell r="L48">
            <v>625.46829569161503</v>
          </cell>
        </row>
        <row r="50">
          <cell r="F50">
            <v>28612.404070331468</v>
          </cell>
          <cell r="L50">
            <v>8648.3762823188881</v>
          </cell>
        </row>
      </sheetData>
      <sheetData sheetId="2">
        <row r="3">
          <cell r="L3">
            <v>3151.3999813239816</v>
          </cell>
        </row>
        <row r="6">
          <cell r="H6">
            <v>110</v>
          </cell>
          <cell r="L6">
            <v>3261.3999813239816</v>
          </cell>
        </row>
        <row r="8">
          <cell r="L8">
            <v>814.01133786848072</v>
          </cell>
        </row>
        <row r="10">
          <cell r="L10">
            <v>0</v>
          </cell>
        </row>
        <row r="11">
          <cell r="L11">
            <v>573.30045728982896</v>
          </cell>
        </row>
        <row r="13">
          <cell r="L13">
            <v>345.80209137217673</v>
          </cell>
        </row>
        <row r="14">
          <cell r="L14">
            <v>481.36641964492151</v>
          </cell>
        </row>
        <row r="16">
          <cell r="L16">
            <v>6.9426952141057932</v>
          </cell>
        </row>
        <row r="18">
          <cell r="L18">
            <v>12.302199999999999</v>
          </cell>
        </row>
        <row r="20">
          <cell r="L20">
            <v>46.551333606893721</v>
          </cell>
        </row>
        <row r="23">
          <cell r="G23">
            <v>29118.25971515639</v>
          </cell>
          <cell r="L23">
            <v>8693.0764976443716</v>
          </cell>
        </row>
      </sheetData>
      <sheetData sheetId="3">
        <row r="5">
          <cell r="D5">
            <v>435881.58999999991</v>
          </cell>
        </row>
      </sheetData>
      <sheetData sheetId="4"/>
      <sheetData sheetId="5"/>
      <sheetData sheetId="6"/>
      <sheetData sheetId="7"/>
      <sheetData sheetId="8"/>
      <sheetData sheetId="9">
        <row r="1">
          <cell r="J1" t="str">
            <v>SERVICE CODE</v>
          </cell>
          <cell r="K1" t="str">
            <v>SERVICE CODE DESCRIPTION</v>
          </cell>
        </row>
        <row r="2">
          <cell r="J2" t="str">
            <v>35RE1</v>
          </cell>
          <cell r="K2" t="str">
            <v>1-35 GAL CART EOW SVC</v>
          </cell>
        </row>
        <row r="3">
          <cell r="J3" t="str">
            <v>35RM1</v>
          </cell>
          <cell r="K3" t="str">
            <v>1-35 GAL MONTHLY</v>
          </cell>
        </row>
        <row r="4">
          <cell r="J4" t="str">
            <v>35RW1</v>
          </cell>
          <cell r="K4" t="str">
            <v>1-35 GAL CART WEEKLY SVC</v>
          </cell>
        </row>
        <row r="5">
          <cell r="J5" t="str">
            <v>48RE1</v>
          </cell>
          <cell r="K5" t="str">
            <v>1-48 GAL EOW</v>
          </cell>
        </row>
        <row r="6">
          <cell r="J6" t="str">
            <v>48RM1</v>
          </cell>
          <cell r="K6" t="str">
            <v>1-48 GAL MONTHLY</v>
          </cell>
        </row>
        <row r="7">
          <cell r="J7" t="str">
            <v>48RW1</v>
          </cell>
          <cell r="K7" t="str">
            <v>1-48 GAL WEEKLY</v>
          </cell>
        </row>
        <row r="8">
          <cell r="J8" t="str">
            <v>64RE1</v>
          </cell>
          <cell r="K8" t="str">
            <v>1-64 GAL EOW</v>
          </cell>
        </row>
        <row r="9">
          <cell r="J9" t="str">
            <v>64RM1</v>
          </cell>
          <cell r="K9" t="str">
            <v>1-64 GAL MONTHLY</v>
          </cell>
        </row>
        <row r="10">
          <cell r="J10" t="str">
            <v>64RW1</v>
          </cell>
          <cell r="K10" t="str">
            <v>1-64 GAL CART WEEKLY SVC</v>
          </cell>
        </row>
        <row r="11">
          <cell r="J11" t="str">
            <v>96RE1</v>
          </cell>
          <cell r="K11" t="str">
            <v>1-96 GAL EOW</v>
          </cell>
        </row>
        <row r="12">
          <cell r="J12" t="str">
            <v>96RM1</v>
          </cell>
          <cell r="K12" t="str">
            <v>1-96 GAL MONTHLY</v>
          </cell>
        </row>
        <row r="13">
          <cell r="J13" t="str">
            <v>96RW1</v>
          </cell>
          <cell r="K13" t="str">
            <v>1-96 GAL CART WEEKLY SVC</v>
          </cell>
        </row>
        <row r="14">
          <cell r="J14" t="str">
            <v>DRVNRE1</v>
          </cell>
          <cell r="K14" t="str">
            <v>DRIVE IN UP TO 250'-EOW</v>
          </cell>
        </row>
        <row r="15">
          <cell r="J15" t="str">
            <v>DRVNRE1RECY</v>
          </cell>
          <cell r="K15" t="str">
            <v>DRIVE IN UP TO 250 EOW-RE</v>
          </cell>
        </row>
        <row r="16">
          <cell r="J16" t="str">
            <v>DRVNRE2</v>
          </cell>
          <cell r="K16" t="str">
            <v>DRIVE IN OVER 250'-EOW</v>
          </cell>
        </row>
        <row r="17">
          <cell r="J17" t="str">
            <v>DRVNRE2RECY</v>
          </cell>
          <cell r="K17" t="str">
            <v>DRIVE IN OVER 250 EOW-REC</v>
          </cell>
        </row>
        <row r="18">
          <cell r="J18" t="str">
            <v>DRVNRW1</v>
          </cell>
          <cell r="K18" t="str">
            <v>DRIVE IN UP TO 250'</v>
          </cell>
        </row>
        <row r="19">
          <cell r="J19" t="str">
            <v>DRVNRW2</v>
          </cell>
          <cell r="K19" t="str">
            <v>DRIVE IN OVER 250'</v>
          </cell>
        </row>
        <row r="20">
          <cell r="J20" t="str">
            <v>RECYCLECR</v>
          </cell>
          <cell r="K20" t="str">
            <v>VALUE OF RECYCLABLES</v>
          </cell>
        </row>
        <row r="21">
          <cell r="J21" t="str">
            <v>RECYONLY</v>
          </cell>
          <cell r="K21" t="str">
            <v>RECYCLE SERVICE ONLY</v>
          </cell>
        </row>
        <row r="22">
          <cell r="J22" t="str">
            <v>RECYR</v>
          </cell>
          <cell r="K22" t="str">
            <v>RESIDENTIAL RECYCLE</v>
          </cell>
        </row>
        <row r="23">
          <cell r="J23" t="str">
            <v>RECYRNB</v>
          </cell>
          <cell r="K23" t="str">
            <v>RECYCLE PROGRAM W/O BINS</v>
          </cell>
        </row>
        <row r="24">
          <cell r="J24" t="str">
            <v>WLKNRE1</v>
          </cell>
          <cell r="K24" t="str">
            <v>WALK IN 5'-25'-EOW</v>
          </cell>
        </row>
        <row r="25">
          <cell r="J25" t="str">
            <v>WLKNRW1</v>
          </cell>
          <cell r="K25" t="str">
            <v>WALK IN 5'-25'</v>
          </cell>
        </row>
        <row r="26">
          <cell r="J26" t="str">
            <v>WLKNRW2</v>
          </cell>
          <cell r="K26" t="str">
            <v>WALK IN OVER 25'</v>
          </cell>
        </row>
        <row r="27">
          <cell r="J27" t="str">
            <v>RECYCLERMA</v>
          </cell>
          <cell r="K27" t="str">
            <v>VALUE OF RECYCLEABLES</v>
          </cell>
        </row>
        <row r="28">
          <cell r="J28" t="str">
            <v>20RW1</v>
          </cell>
          <cell r="K28" t="str">
            <v>1-20 GAL CAN WEEKLY SVC</v>
          </cell>
        </row>
        <row r="29">
          <cell r="J29" t="str">
            <v>35RE1</v>
          </cell>
          <cell r="K29" t="str">
            <v>1-35 GAL CART EOW SVC</v>
          </cell>
        </row>
        <row r="30">
          <cell r="J30" t="str">
            <v>35RM1</v>
          </cell>
          <cell r="K30" t="str">
            <v>1-35 GAL MONTHLY</v>
          </cell>
        </row>
        <row r="31">
          <cell r="J31" t="str">
            <v>35RW1</v>
          </cell>
          <cell r="K31" t="str">
            <v>1-35 GAL CART WEEKLY SVC</v>
          </cell>
        </row>
        <row r="32">
          <cell r="J32" t="str">
            <v>48RE1</v>
          </cell>
          <cell r="K32" t="str">
            <v>1-48 GAL EOW</v>
          </cell>
        </row>
        <row r="33">
          <cell r="J33" t="str">
            <v>48RM1</v>
          </cell>
          <cell r="K33" t="str">
            <v>1-48 GAL MONTHLY</v>
          </cell>
        </row>
        <row r="34">
          <cell r="J34" t="str">
            <v>48RW1</v>
          </cell>
          <cell r="K34" t="str">
            <v>1-48 GAL WEEKLY</v>
          </cell>
        </row>
        <row r="35">
          <cell r="J35" t="str">
            <v>64RE1</v>
          </cell>
          <cell r="K35" t="str">
            <v>1-64 GAL EOW</v>
          </cell>
        </row>
        <row r="36">
          <cell r="J36" t="str">
            <v>64RM1</v>
          </cell>
          <cell r="K36" t="str">
            <v>1-64 GAL MONTHLY</v>
          </cell>
        </row>
        <row r="37">
          <cell r="J37" t="str">
            <v>64RW1</v>
          </cell>
          <cell r="K37" t="str">
            <v>1-64 GAL CART WEEKLY SVC</v>
          </cell>
        </row>
        <row r="38">
          <cell r="J38" t="str">
            <v>96RE1</v>
          </cell>
          <cell r="K38" t="str">
            <v>1-96 GAL EOW</v>
          </cell>
        </row>
        <row r="39">
          <cell r="J39" t="str">
            <v>96RM1</v>
          </cell>
          <cell r="K39" t="str">
            <v>1-96 GAL MONTHLY</v>
          </cell>
        </row>
        <row r="40">
          <cell r="J40" t="str">
            <v>96RW1</v>
          </cell>
          <cell r="K40" t="str">
            <v>1-96 GAL CART WEEKLY SVC</v>
          </cell>
        </row>
        <row r="41">
          <cell r="J41" t="str">
            <v>DRVNRE1</v>
          </cell>
          <cell r="K41" t="str">
            <v>DRIVE IN UP TO 250'-EOW</v>
          </cell>
        </row>
        <row r="42">
          <cell r="J42" t="str">
            <v>DRVNRE1RECY</v>
          </cell>
          <cell r="K42" t="str">
            <v>DRIVE IN UP TO 250 EOW-RE</v>
          </cell>
        </row>
        <row r="43">
          <cell r="J43" t="str">
            <v>DRVNRE2</v>
          </cell>
          <cell r="K43" t="str">
            <v>DRIVE IN OVER 250'-EOW</v>
          </cell>
        </row>
        <row r="44">
          <cell r="J44" t="str">
            <v>DRVNRE2RECY</v>
          </cell>
          <cell r="K44" t="str">
            <v>DRIVE IN OVER 250 EOW-REC</v>
          </cell>
        </row>
        <row r="45">
          <cell r="J45" t="str">
            <v>DRVNRM1</v>
          </cell>
          <cell r="K45" t="str">
            <v>DRIVE IN UP TO 250'-MTHLY</v>
          </cell>
        </row>
        <row r="46">
          <cell r="J46" t="str">
            <v>DRVNRM2</v>
          </cell>
          <cell r="K46" t="str">
            <v>DRIVE IN OVER 250'-MTHLY</v>
          </cell>
        </row>
        <row r="47">
          <cell r="J47" t="str">
            <v>DRVNRW1</v>
          </cell>
          <cell r="K47" t="str">
            <v>DRIVE IN UP TO 250'</v>
          </cell>
        </row>
        <row r="48">
          <cell r="J48" t="str">
            <v>DRVNRW2</v>
          </cell>
          <cell r="K48" t="str">
            <v>DRIVE IN OVER 250'</v>
          </cell>
        </row>
        <row r="49">
          <cell r="J49" t="str">
            <v>RECYCLECR</v>
          </cell>
          <cell r="K49" t="str">
            <v>VALUE OF RECYCLABLES</v>
          </cell>
        </row>
        <row r="50">
          <cell r="J50" t="str">
            <v>RECYONLY</v>
          </cell>
          <cell r="K50" t="str">
            <v>RECYCLE SERVICE ONLY</v>
          </cell>
        </row>
        <row r="51">
          <cell r="J51" t="str">
            <v>RECYR</v>
          </cell>
          <cell r="K51" t="str">
            <v>RESIDENTIAL RECYCLE</v>
          </cell>
        </row>
        <row r="52">
          <cell r="J52" t="str">
            <v>RECYRNB</v>
          </cell>
          <cell r="K52" t="str">
            <v>RECYCLE PROGRAM W/O BINS</v>
          </cell>
        </row>
        <row r="53">
          <cell r="J53" t="str">
            <v>STAIR-RES</v>
          </cell>
          <cell r="K53" t="str">
            <v>PER STAIR - RES</v>
          </cell>
        </row>
        <row r="54">
          <cell r="J54" t="str">
            <v>WLKNRE1</v>
          </cell>
          <cell r="K54" t="str">
            <v>WALK IN 5'-25'-EOW</v>
          </cell>
        </row>
        <row r="55">
          <cell r="J55" t="str">
            <v>WLKNRM1</v>
          </cell>
          <cell r="K55" t="str">
            <v>WALK IN 5'-25'-MTHLY</v>
          </cell>
        </row>
        <row r="56">
          <cell r="J56" t="str">
            <v>WLKNRW1</v>
          </cell>
          <cell r="K56" t="str">
            <v>WALK IN 5'-25'</v>
          </cell>
        </row>
        <row r="57">
          <cell r="J57" t="str">
            <v>WLKNRW2</v>
          </cell>
          <cell r="K57" t="str">
            <v>WALK IN OVER 25'</v>
          </cell>
        </row>
        <row r="58">
          <cell r="J58" t="str">
            <v>FINCHG</v>
          </cell>
          <cell r="K58" t="str">
            <v>LATE FEE</v>
          </cell>
        </row>
        <row r="59">
          <cell r="J59" t="str">
            <v>FINCHG</v>
          </cell>
          <cell r="K59" t="str">
            <v>LATE FEE</v>
          </cell>
        </row>
        <row r="60">
          <cell r="J60" t="str">
            <v>MM</v>
          </cell>
          <cell r="K60" t="str">
            <v>MOVE MONEY</v>
          </cell>
        </row>
        <row r="61">
          <cell r="J61" t="str">
            <v>REFUND</v>
          </cell>
          <cell r="K61" t="str">
            <v>REFUND</v>
          </cell>
        </row>
        <row r="62">
          <cell r="J62" t="str">
            <v>LOOSE-COMM</v>
          </cell>
          <cell r="K62" t="str">
            <v>LOOSE MATERIAL - COMM</v>
          </cell>
        </row>
        <row r="63">
          <cell r="J63" t="str">
            <v>300CW1</v>
          </cell>
          <cell r="K63" t="str">
            <v>1-300 GL CART WEEKLY SVC</v>
          </cell>
        </row>
        <row r="64">
          <cell r="J64" t="str">
            <v>64CW1</v>
          </cell>
          <cell r="K64" t="str">
            <v>1-64 GL CART WEEKLY SVC</v>
          </cell>
        </row>
        <row r="65">
          <cell r="J65" t="str">
            <v>96CW1</v>
          </cell>
          <cell r="K65" t="str">
            <v>1-96 GL CART WEEKLY SVC</v>
          </cell>
        </row>
        <row r="66">
          <cell r="J66" t="str">
            <v>SL096.0GEO001CGW</v>
          </cell>
          <cell r="K66" t="str">
            <v>96 GL EOW COM GREENWASTE</v>
          </cell>
        </row>
        <row r="67">
          <cell r="J67" t="str">
            <v>UNLOCKRECY</v>
          </cell>
          <cell r="K67" t="str">
            <v>UNLOCK / UNLATCH RECY</v>
          </cell>
        </row>
        <row r="68">
          <cell r="J68" t="str">
            <v>UNLOCKREF</v>
          </cell>
          <cell r="K68" t="str">
            <v>UNLOCK / UNLATCH REFUSE</v>
          </cell>
        </row>
        <row r="69">
          <cell r="J69" t="str">
            <v>EP300-COM</v>
          </cell>
          <cell r="K69" t="str">
            <v>EXTRA PICKUP 300 GL - COM</v>
          </cell>
        </row>
        <row r="70">
          <cell r="J70" t="str">
            <v>EP64-COM</v>
          </cell>
          <cell r="K70" t="str">
            <v>EXTRA PICKUP 64 GL - COM</v>
          </cell>
        </row>
        <row r="71">
          <cell r="J71" t="str">
            <v>EP96-COM</v>
          </cell>
          <cell r="K71" t="str">
            <v>EXTRA PICKUP 96 GL - COM</v>
          </cell>
        </row>
        <row r="72">
          <cell r="J72" t="str">
            <v>UNLOCKREF</v>
          </cell>
          <cell r="K72" t="str">
            <v>UNLOCK / UNLATCH REFUSE</v>
          </cell>
        </row>
        <row r="73">
          <cell r="J73" t="str">
            <v>CC-KOL</v>
          </cell>
          <cell r="K73" t="str">
            <v>ONLINE PAYMENT-CC</v>
          </cell>
        </row>
        <row r="74">
          <cell r="J74" t="str">
            <v>CCREF-KOL</v>
          </cell>
          <cell r="K74" t="str">
            <v>CREDIT CARD REFUND</v>
          </cell>
        </row>
        <row r="75">
          <cell r="J75" t="str">
            <v>PAY</v>
          </cell>
          <cell r="K75" t="str">
            <v>PAYMENT-THANK YOU!</v>
          </cell>
        </row>
        <row r="76">
          <cell r="J76" t="str">
            <v>PAY EFT</v>
          </cell>
          <cell r="K76" t="str">
            <v>ELECTRONIC PAYMENT</v>
          </cell>
        </row>
        <row r="77">
          <cell r="J77" t="str">
            <v>PAY ICT</v>
          </cell>
          <cell r="K77" t="str">
            <v>I/C PAYMENT THANK YOU!</v>
          </cell>
        </row>
        <row r="78">
          <cell r="J78" t="str">
            <v>PAY-CFREE</v>
          </cell>
          <cell r="K78" t="str">
            <v>PAYMENT-THANK YOU</v>
          </cell>
        </row>
        <row r="79">
          <cell r="J79" t="str">
            <v>PAY-KOL</v>
          </cell>
          <cell r="K79" t="str">
            <v>PAYMENT-THANK YOU - OL</v>
          </cell>
        </row>
        <row r="80">
          <cell r="J80" t="str">
            <v>PAY-NATL</v>
          </cell>
          <cell r="K80" t="str">
            <v>PAYMENT THANK YOU</v>
          </cell>
        </row>
        <row r="81">
          <cell r="J81" t="str">
            <v>PAY-OAK</v>
          </cell>
          <cell r="K81" t="str">
            <v>OAKLEAF PAYMENT</v>
          </cell>
        </row>
        <row r="82">
          <cell r="J82" t="str">
            <v>PAY-RPPS</v>
          </cell>
          <cell r="K82" t="str">
            <v>RPSS PAYMENT</v>
          </cell>
        </row>
        <row r="83">
          <cell r="J83" t="str">
            <v>PAYMET</v>
          </cell>
          <cell r="K83" t="str">
            <v>METAVANTE ONLINE PAYMENT</v>
          </cell>
        </row>
        <row r="84">
          <cell r="J84" t="str">
            <v>PAYPNCL</v>
          </cell>
          <cell r="K84" t="str">
            <v>PAYMENT THANK YOU!</v>
          </cell>
        </row>
        <row r="85">
          <cell r="J85" t="str">
            <v>PAYUSBL</v>
          </cell>
          <cell r="K85" t="str">
            <v>PAYMENT THANK YOU</v>
          </cell>
        </row>
        <row r="86">
          <cell r="J86" t="str">
            <v>RET-KOL</v>
          </cell>
          <cell r="K86" t="str">
            <v>ONLINE PAYMENT RETURN</v>
          </cell>
        </row>
        <row r="87">
          <cell r="J87" t="str">
            <v>300RW1</v>
          </cell>
          <cell r="K87" t="str">
            <v>1-300 GL CART WEEKLY SVC</v>
          </cell>
        </row>
        <row r="88">
          <cell r="J88" t="str">
            <v>35RE1</v>
          </cell>
          <cell r="K88" t="str">
            <v>1-35 GAL CART EOW SVC</v>
          </cell>
        </row>
        <row r="89">
          <cell r="J89" t="str">
            <v>35RE1RR</v>
          </cell>
          <cell r="K89" t="str">
            <v>1-35 GL CART EOW REDUCED RATE</v>
          </cell>
        </row>
        <row r="90">
          <cell r="J90" t="str">
            <v>64RE1</v>
          </cell>
          <cell r="K90" t="str">
            <v>1-64 GAL EOW</v>
          </cell>
        </row>
        <row r="91">
          <cell r="J91" t="str">
            <v>64RE1RR</v>
          </cell>
          <cell r="K91" t="str">
            <v>1-64 GL CART EOW REDUCED RATE</v>
          </cell>
        </row>
        <row r="92">
          <cell r="J92" t="str">
            <v>64RW1</v>
          </cell>
          <cell r="K92" t="str">
            <v>1-64 GAL CART WEEKLY SVC</v>
          </cell>
        </row>
        <row r="93">
          <cell r="J93" t="str">
            <v>64RW1RR</v>
          </cell>
          <cell r="K93" t="str">
            <v>1-64 GL CART WKLY REDUCED RATE</v>
          </cell>
        </row>
        <row r="94">
          <cell r="J94" t="str">
            <v>96RE1</v>
          </cell>
          <cell r="K94" t="str">
            <v>1-96 GAL EOW</v>
          </cell>
        </row>
        <row r="95">
          <cell r="J95" t="str">
            <v>96RE1RR</v>
          </cell>
          <cell r="K95" t="str">
            <v>1-96 GL CART EOW REDUCED RATE</v>
          </cell>
        </row>
        <row r="96">
          <cell r="J96" t="str">
            <v>96RW1</v>
          </cell>
          <cell r="K96" t="str">
            <v>1-96 GAL CART WEEKLY SVC</v>
          </cell>
        </row>
        <row r="97">
          <cell r="J97" t="str">
            <v>96RW1RR</v>
          </cell>
          <cell r="K97" t="str">
            <v>1-96 GL CART WKLY REDUCED RATE</v>
          </cell>
        </row>
        <row r="98">
          <cell r="J98" t="str">
            <v>MINSVC-RESI</v>
          </cell>
          <cell r="K98" t="str">
            <v>MINIMUM SERVICE</v>
          </cell>
        </row>
        <row r="99">
          <cell r="J99" t="str">
            <v>ROLLOUT 5-25</v>
          </cell>
          <cell r="K99" t="str">
            <v>ROLL OUT FEE 5 - 25 FT</v>
          </cell>
        </row>
        <row r="100">
          <cell r="J100" t="str">
            <v>SL096.0GEO001GW</v>
          </cell>
          <cell r="K100" t="str">
            <v>SL 96 GL EOW GREENWASTE 1</v>
          </cell>
        </row>
        <row r="101">
          <cell r="J101" t="str">
            <v>35RE1</v>
          </cell>
          <cell r="K101" t="str">
            <v>1-35 GAL CART EOW SVC</v>
          </cell>
        </row>
        <row r="102">
          <cell r="J102" t="str">
            <v>64RE1</v>
          </cell>
          <cell r="K102" t="str">
            <v>1-64 GAL EOW</v>
          </cell>
        </row>
        <row r="103">
          <cell r="J103" t="str">
            <v>96RE1</v>
          </cell>
          <cell r="K103" t="str">
            <v>1-96 GAL EOW</v>
          </cell>
        </row>
        <row r="104">
          <cell r="J104" t="str">
            <v>ADJOTHR</v>
          </cell>
          <cell r="K104" t="str">
            <v>ADJUSTMENT</v>
          </cell>
        </row>
        <row r="105">
          <cell r="J105" t="str">
            <v>ADMINFEE-RES</v>
          </cell>
          <cell r="K105" t="str">
            <v>NEW ACCT / VACANCY FEE</v>
          </cell>
        </row>
        <row r="106">
          <cell r="J106" t="str">
            <v>EP300-RES</v>
          </cell>
          <cell r="K106" t="str">
            <v>EXTRA PICKUP 300 GL - RES</v>
          </cell>
        </row>
        <row r="107">
          <cell r="J107" t="str">
            <v>EP35-RES</v>
          </cell>
          <cell r="K107" t="str">
            <v>EXTRA PICKUP 35 GL - RES</v>
          </cell>
        </row>
        <row r="108">
          <cell r="J108" t="str">
            <v>EP64-RES</v>
          </cell>
          <cell r="K108" t="str">
            <v>EXTRA PICKUP 64 GL - RES</v>
          </cell>
        </row>
        <row r="109">
          <cell r="J109" t="str">
            <v>EP96-RES</v>
          </cell>
          <cell r="K109" t="str">
            <v>EXTRA PICKUP 96 GL - RES</v>
          </cell>
        </row>
        <row r="110">
          <cell r="J110" t="str">
            <v>LOOSE-RES</v>
          </cell>
          <cell r="K110" t="str">
            <v>LOOSE MATERIAL -RES</v>
          </cell>
        </row>
        <row r="111">
          <cell r="J111" t="str">
            <v>REDELIVER</v>
          </cell>
          <cell r="K111" t="str">
            <v>DELIVERY CHARGE</v>
          </cell>
        </row>
        <row r="112">
          <cell r="J112" t="str">
            <v>RTRNCART64-RES</v>
          </cell>
          <cell r="K112" t="str">
            <v>RETURN TRIP 64 GL</v>
          </cell>
        </row>
        <row r="113">
          <cell r="J113" t="str">
            <v>SL096.0GEO001GW</v>
          </cell>
          <cell r="K113" t="str">
            <v>SL 96 GL EOW GREENWASTE 1</v>
          </cell>
        </row>
        <row r="114">
          <cell r="J114" t="str">
            <v>UNLOCKRES</v>
          </cell>
          <cell r="K114" t="str">
            <v>UNLOCK/UNLATCH REFUSE</v>
          </cell>
        </row>
        <row r="115">
          <cell r="J115" t="str">
            <v>CITY OF SHELTON</v>
          </cell>
          <cell r="K115" t="str">
            <v>41.9% CITY UTILITY TAX</v>
          </cell>
        </row>
        <row r="116">
          <cell r="J116" t="str">
            <v>CITY OF SHELTON UTILITY</v>
          </cell>
          <cell r="K116" t="str">
            <v>CONTRACT UTILITY ONLY</v>
          </cell>
        </row>
        <row r="117">
          <cell r="J117" t="str">
            <v>SHELTON WA REFUSE</v>
          </cell>
          <cell r="K117" t="str">
            <v>3.6% WA Refuse Tax</v>
          </cell>
        </row>
        <row r="118">
          <cell r="J118" t="str">
            <v>CITY OF SHELTON</v>
          </cell>
          <cell r="K118" t="str">
            <v>41.9% CITY UTILITY TAX</v>
          </cell>
        </row>
        <row r="119">
          <cell r="J119" t="str">
            <v>REF</v>
          </cell>
          <cell r="K119" t="str">
            <v>3.6% WA Refuse Tax</v>
          </cell>
        </row>
        <row r="120">
          <cell r="J120" t="str">
            <v>SHELTON SALES TAX</v>
          </cell>
          <cell r="K120" t="str">
            <v>8.8% Sales Tax</v>
          </cell>
        </row>
        <row r="121">
          <cell r="J121" t="str">
            <v>SHELTON WA REFUSE</v>
          </cell>
          <cell r="K121" t="str">
            <v>3.6% WA Refuse Tax</v>
          </cell>
        </row>
        <row r="122">
          <cell r="J122" t="str">
            <v>CITY OF SHELTON</v>
          </cell>
          <cell r="K122" t="str">
            <v>41.9% CITY UTILITY TAX</v>
          </cell>
        </row>
        <row r="123">
          <cell r="J123" t="str">
            <v>SHELTON WA REFUSE</v>
          </cell>
          <cell r="K123" t="str">
            <v>3.6% WA Refuse Tax</v>
          </cell>
        </row>
        <row r="124">
          <cell r="J124" t="str">
            <v>FINCHG</v>
          </cell>
          <cell r="K124" t="str">
            <v>LATE FEE</v>
          </cell>
        </row>
        <row r="125">
          <cell r="J125" t="str">
            <v>R1.5YDE</v>
          </cell>
          <cell r="K125" t="str">
            <v>1.5 YD 1X EOW</v>
          </cell>
        </row>
        <row r="126">
          <cell r="J126" t="str">
            <v>R1.5YDRENTM</v>
          </cell>
          <cell r="K126" t="str">
            <v>1.5YD CONTAINER RENT-MTH</v>
          </cell>
        </row>
        <row r="127">
          <cell r="J127" t="str">
            <v>R2YDRENTM</v>
          </cell>
          <cell r="K127" t="str">
            <v>2YD CONTAINER RENT-MTHLY</v>
          </cell>
        </row>
        <row r="128">
          <cell r="J128" t="str">
            <v>R2YDW</v>
          </cell>
          <cell r="K128" t="str">
            <v>2 YD 1X WEEKLY</v>
          </cell>
        </row>
        <row r="129">
          <cell r="J129" t="str">
            <v>UNLOCKREF</v>
          </cell>
          <cell r="K129" t="str">
            <v>UNLOCK / UNLATCH REFUSE</v>
          </cell>
        </row>
        <row r="130">
          <cell r="J130" t="str">
            <v>CEXYD</v>
          </cell>
          <cell r="K130" t="str">
            <v>CMML EXTRA YARDAGE</v>
          </cell>
        </row>
        <row r="131">
          <cell r="J131" t="str">
            <v>CC-KOL</v>
          </cell>
          <cell r="K131" t="str">
            <v>ONLINE PAYMENT-CC</v>
          </cell>
        </row>
        <row r="132">
          <cell r="J132" t="str">
            <v>CCREF-KOL</v>
          </cell>
          <cell r="K132" t="str">
            <v>CREDIT CARD REFUND</v>
          </cell>
        </row>
        <row r="133">
          <cell r="J133" t="str">
            <v>PAY</v>
          </cell>
          <cell r="K133" t="str">
            <v>PAYMENT-THANK YOU!</v>
          </cell>
        </row>
        <row r="134">
          <cell r="J134" t="str">
            <v>PAY-CFREE</v>
          </cell>
          <cell r="K134" t="str">
            <v>PAYMENT-THANK YOU</v>
          </cell>
        </row>
        <row r="135">
          <cell r="J135" t="str">
            <v>PAY-KOL</v>
          </cell>
          <cell r="K135" t="str">
            <v>PAYMENT-THANK YOU - OL</v>
          </cell>
        </row>
        <row r="136">
          <cell r="J136" t="str">
            <v>PAY-NATL</v>
          </cell>
          <cell r="K136" t="str">
            <v>PAYMENT THANK YOU</v>
          </cell>
        </row>
        <row r="137">
          <cell r="J137" t="str">
            <v>PAYPNCL</v>
          </cell>
          <cell r="K137" t="str">
            <v>PAYMENT THANK YOU!</v>
          </cell>
        </row>
        <row r="138">
          <cell r="J138" t="str">
            <v>ROLID</v>
          </cell>
          <cell r="K138" t="str">
            <v>ROLL OFF-LID</v>
          </cell>
        </row>
        <row r="139">
          <cell r="J139" t="str">
            <v>RORENT10M</v>
          </cell>
          <cell r="K139" t="str">
            <v>10YD ROLL OFF MTHLY RENT</v>
          </cell>
        </row>
        <row r="140">
          <cell r="J140" t="str">
            <v>RORENT20D</v>
          </cell>
          <cell r="K140" t="str">
            <v>20YD ROLL OFF-DAILY RENT</v>
          </cell>
        </row>
        <row r="141">
          <cell r="J141" t="str">
            <v>RORENT20M</v>
          </cell>
          <cell r="K141" t="str">
            <v>20YD ROLL OFF-MNTHLY RENT</v>
          </cell>
        </row>
        <row r="142">
          <cell r="J142" t="str">
            <v>RORENT40D</v>
          </cell>
          <cell r="K142" t="str">
            <v>40YD ROLL OFF-DAILY RENT</v>
          </cell>
        </row>
        <row r="143">
          <cell r="J143" t="str">
            <v>RORENT40M</v>
          </cell>
          <cell r="K143" t="str">
            <v>40YD ROLL OFF-MNTHLY RENT</v>
          </cell>
        </row>
        <row r="144">
          <cell r="J144" t="str">
            <v>CPHAUL20</v>
          </cell>
          <cell r="K144" t="str">
            <v>20YD COMPACTOR-HAUL</v>
          </cell>
        </row>
        <row r="145">
          <cell r="J145" t="str">
            <v>CPHAUL25</v>
          </cell>
          <cell r="K145" t="str">
            <v>25YD COMPACTOR-HAUL</v>
          </cell>
        </row>
        <row r="146">
          <cell r="J146" t="str">
            <v>CPHAUL35</v>
          </cell>
          <cell r="K146" t="str">
            <v>35YD COMPACTOR-HAUL</v>
          </cell>
        </row>
        <row r="147">
          <cell r="J147" t="str">
            <v>DISPMC-TON</v>
          </cell>
          <cell r="K147" t="str">
            <v>MC LANDFILL PER TON</v>
          </cell>
        </row>
        <row r="148">
          <cell r="J148" t="str">
            <v>DISPMCMISC</v>
          </cell>
          <cell r="K148" t="str">
            <v>DISPOSAL MISCELLANOUS</v>
          </cell>
        </row>
        <row r="149">
          <cell r="J149" t="str">
            <v>ROHAUL10</v>
          </cell>
          <cell r="K149" t="str">
            <v>10YD ROLL OFF HAUL</v>
          </cell>
        </row>
        <row r="150">
          <cell r="J150" t="str">
            <v>ROHAUL20</v>
          </cell>
          <cell r="K150" t="str">
            <v>20YD ROLL OFF-HAUL</v>
          </cell>
        </row>
        <row r="151">
          <cell r="J151" t="str">
            <v>ROHAUL20T</v>
          </cell>
          <cell r="K151" t="str">
            <v>20YD ROLL OFF TEMP HAUL</v>
          </cell>
        </row>
        <row r="152">
          <cell r="J152" t="str">
            <v>ROHAUL40</v>
          </cell>
          <cell r="K152" t="str">
            <v>40YD ROLL OFF-HAUL</v>
          </cell>
        </row>
        <row r="153">
          <cell r="J153" t="str">
            <v>ROHAUL40T</v>
          </cell>
          <cell r="K153" t="str">
            <v>40YD ROLL OFF TEMP HAUL</v>
          </cell>
        </row>
        <row r="154">
          <cell r="J154" t="str">
            <v>RORELOCATE</v>
          </cell>
          <cell r="K154" t="str">
            <v>ROLL OFF RELOCATE</v>
          </cell>
        </row>
        <row r="155">
          <cell r="J155" t="str">
            <v>SHELTON UNREG REFUSE</v>
          </cell>
          <cell r="K155" t="str">
            <v>3.6% WA STATE REFUSE TAX</v>
          </cell>
        </row>
        <row r="156">
          <cell r="J156" t="str">
            <v>SHELTON UNREG SALES</v>
          </cell>
          <cell r="K156" t="str">
            <v>WA STATE SALES TAX</v>
          </cell>
        </row>
        <row r="157">
          <cell r="J157" t="str">
            <v>SHELTON UNREG REFUSE</v>
          </cell>
          <cell r="K157" t="str">
            <v>3.6% WA STATE REFUSE TAX</v>
          </cell>
        </row>
        <row r="158">
          <cell r="J158" t="str">
            <v>SHELTON UNREG SALES</v>
          </cell>
          <cell r="K158" t="str">
            <v>WA STATE SALES TAX</v>
          </cell>
        </row>
        <row r="159">
          <cell r="J159" t="str">
            <v>FINCHG</v>
          </cell>
          <cell r="K159" t="str">
            <v>LATE FEE</v>
          </cell>
        </row>
        <row r="160">
          <cell r="J160" t="str">
            <v>MM</v>
          </cell>
          <cell r="K160" t="str">
            <v>MOVE MONEY</v>
          </cell>
        </row>
        <row r="161">
          <cell r="J161" t="str">
            <v>UNLOCKRECY</v>
          </cell>
          <cell r="K161" t="str">
            <v>UNLOCK / UNLATCH RECY</v>
          </cell>
        </row>
        <row r="162">
          <cell r="J162" t="str">
            <v>96CRCOGE1</v>
          </cell>
          <cell r="K162" t="str">
            <v>96 COMMINGLE WG-EOW</v>
          </cell>
        </row>
        <row r="163">
          <cell r="J163" t="str">
            <v>96CRCOGM1</v>
          </cell>
          <cell r="K163" t="str">
            <v>96 COMMINGLE WGMNTHLY</v>
          </cell>
        </row>
        <row r="164">
          <cell r="J164" t="str">
            <v>96CRCOGW1</v>
          </cell>
          <cell r="K164" t="str">
            <v>96 COMMINGLE WG-WEEKLY</v>
          </cell>
        </row>
        <row r="165">
          <cell r="J165" t="str">
            <v>96CRCONGE1</v>
          </cell>
          <cell r="K165" t="str">
            <v>96 COMMINGLE NG-EOW</v>
          </cell>
        </row>
        <row r="166">
          <cell r="J166" t="str">
            <v>96CRCONGM1</v>
          </cell>
          <cell r="K166" t="str">
            <v>96 COMMINGLE NG-MNTHLY</v>
          </cell>
        </row>
        <row r="167">
          <cell r="J167" t="str">
            <v>96CRCONGW1</v>
          </cell>
          <cell r="K167" t="str">
            <v>96 COMMINGLE NG-WEEKLY</v>
          </cell>
        </row>
        <row r="168">
          <cell r="J168" t="str">
            <v xml:space="preserve">R2YDOCCE </v>
          </cell>
          <cell r="K168" t="str">
            <v>2YD OCC-EOW</v>
          </cell>
        </row>
        <row r="169">
          <cell r="J169" t="str">
            <v>R2YDOCCEX</v>
          </cell>
          <cell r="K169" t="str">
            <v>2YD OCC-EXTRA CONTAINER</v>
          </cell>
        </row>
        <row r="170">
          <cell r="J170" t="str">
            <v>R2YDOCCM</v>
          </cell>
          <cell r="K170" t="str">
            <v>2YD OCC-MNTHLY</v>
          </cell>
        </row>
        <row r="171">
          <cell r="J171" t="str">
            <v>R2YDOCCW</v>
          </cell>
          <cell r="K171" t="str">
            <v>2YD OCC-WEEKLY</v>
          </cell>
        </row>
        <row r="172">
          <cell r="J172" t="str">
            <v>RECYLOCK</v>
          </cell>
          <cell r="K172" t="str">
            <v>LOCK/UNLOCK RECYCLING</v>
          </cell>
        </row>
        <row r="173">
          <cell r="J173" t="str">
            <v>WLKNRECY</v>
          </cell>
          <cell r="K173" t="str">
            <v>WALK IN RECYCLE</v>
          </cell>
        </row>
        <row r="174">
          <cell r="J174" t="str">
            <v>RECYLOCK</v>
          </cell>
          <cell r="K174" t="str">
            <v>LOCK/UNLOCK RECYCLING</v>
          </cell>
        </row>
        <row r="175">
          <cell r="J175" t="str">
            <v>ROLLOUTOCC</v>
          </cell>
          <cell r="K175" t="str">
            <v>ROLL OUT FEE - RECYCLE</v>
          </cell>
        </row>
        <row r="176">
          <cell r="J176" t="str">
            <v>WLKNRECY</v>
          </cell>
          <cell r="K176" t="str">
            <v>WALK IN RECYCLE</v>
          </cell>
        </row>
        <row r="177">
          <cell r="J177" t="str">
            <v>CC-KOL</v>
          </cell>
          <cell r="K177" t="str">
            <v>ONLINE PAYMENT-CC</v>
          </cell>
        </row>
        <row r="178">
          <cell r="J178" t="str">
            <v>PAY</v>
          </cell>
          <cell r="K178" t="str">
            <v>PAYMENT-THANK YOU!</v>
          </cell>
        </row>
        <row r="179">
          <cell r="J179" t="str">
            <v>PAY EFT</v>
          </cell>
          <cell r="K179" t="str">
            <v>ELECTRONIC PAYMENT</v>
          </cell>
        </row>
        <row r="180">
          <cell r="J180" t="str">
            <v>PAY ICT</v>
          </cell>
          <cell r="K180" t="str">
            <v>I/C PAYMENT THANK YOU!</v>
          </cell>
        </row>
        <row r="181">
          <cell r="J181" t="str">
            <v>PAY-CFREE</v>
          </cell>
          <cell r="K181" t="str">
            <v>PAYMENT-THANK YOU</v>
          </cell>
        </row>
        <row r="182">
          <cell r="J182" t="str">
            <v>PAY-KOL</v>
          </cell>
          <cell r="K182" t="str">
            <v>PAYMENT-THANK YOU - OL</v>
          </cell>
        </row>
        <row r="183">
          <cell r="J183" t="str">
            <v>PAY-NATL</v>
          </cell>
          <cell r="K183" t="str">
            <v>PAYMENT THANK YOU</v>
          </cell>
        </row>
        <row r="184">
          <cell r="J184" t="str">
            <v>PAY-OAK</v>
          </cell>
          <cell r="K184" t="str">
            <v>OAKLEAF PAYMENT</v>
          </cell>
        </row>
        <row r="185">
          <cell r="J185" t="str">
            <v>PAY-RPPS</v>
          </cell>
          <cell r="K185" t="str">
            <v>RPSS PAYMENT</v>
          </cell>
        </row>
        <row r="186">
          <cell r="J186" t="str">
            <v>PAYPNCL</v>
          </cell>
          <cell r="K186" t="str">
            <v>PAYMENT THANK YOU!</v>
          </cell>
        </row>
        <row r="187">
          <cell r="J187" t="str">
            <v>PAYUSBL</v>
          </cell>
          <cell r="K187" t="str">
            <v>PAYMENT THANK YOU</v>
          </cell>
        </row>
        <row r="188">
          <cell r="J188" t="str">
            <v>RESTART</v>
          </cell>
          <cell r="K188" t="str">
            <v>SERVICE RESTART FEE</v>
          </cell>
        </row>
        <row r="189">
          <cell r="J189" t="str">
            <v>DISPORGANIC</v>
          </cell>
          <cell r="K189" t="str">
            <v xml:space="preserve">DISPOSAL ORGANIC </v>
          </cell>
        </row>
        <row r="190">
          <cell r="J190" t="str">
            <v>RECYHAUL</v>
          </cell>
          <cell r="K190" t="str">
            <v>ROLL OFF RECYCLE HAUL</v>
          </cell>
        </row>
        <row r="191">
          <cell r="J191" t="str">
            <v>ROMILERECY</v>
          </cell>
          <cell r="K191" t="str">
            <v>ROLL OFF MILEAGE RECYCLE</v>
          </cell>
        </row>
        <row r="192">
          <cell r="J192" t="str">
            <v>STORENT22</v>
          </cell>
          <cell r="K192" t="str">
            <v>PORTABLE STORAGE RENT 22</v>
          </cell>
        </row>
        <row r="193">
          <cell r="J193" t="str">
            <v>SALES TAX</v>
          </cell>
          <cell r="K193" t="str">
            <v>8.5% Sales Tax</v>
          </cell>
        </row>
        <row r="194">
          <cell r="J194" t="str">
            <v xml:space="preserve">BD </v>
          </cell>
          <cell r="K194" t="str">
            <v>W\O BAD DEBT</v>
          </cell>
        </row>
        <row r="195">
          <cell r="J195" t="str">
            <v>BDR</v>
          </cell>
          <cell r="K195" t="str">
            <v>BAD DEBT RECOVERY</v>
          </cell>
        </row>
        <row r="196">
          <cell r="J196" t="str">
            <v>MM</v>
          </cell>
          <cell r="K196" t="str">
            <v>MOVE MONEY</v>
          </cell>
        </row>
        <row r="197">
          <cell r="J197" t="str">
            <v>REFUND</v>
          </cell>
          <cell r="K197" t="str">
            <v>REFUND</v>
          </cell>
        </row>
        <row r="198">
          <cell r="J198" t="str">
            <v>FINCHG</v>
          </cell>
          <cell r="K198" t="str">
            <v>LATE FEE</v>
          </cell>
        </row>
        <row r="199">
          <cell r="J199" t="str">
            <v>MM</v>
          </cell>
          <cell r="K199" t="str">
            <v>MOVE MONEY</v>
          </cell>
        </row>
        <row r="200">
          <cell r="J200" t="str">
            <v>WLKNRW2RECY</v>
          </cell>
          <cell r="K200" t="str">
            <v>WALK IN OVER 25 ADDITIONA</v>
          </cell>
        </row>
        <row r="201">
          <cell r="J201" t="str">
            <v>WLKNRE1RECYMA</v>
          </cell>
          <cell r="K201" t="str">
            <v>WALK IN 5-25FT EOW-RECYCL</v>
          </cell>
        </row>
        <row r="202">
          <cell r="J202" t="str">
            <v>WLKNRW2RECYMA</v>
          </cell>
          <cell r="K202" t="str">
            <v>WALK IN OVER 25 ADDITIONA</v>
          </cell>
        </row>
        <row r="203">
          <cell r="J203" t="str">
            <v>R1.5YDEK</v>
          </cell>
          <cell r="K203" t="str">
            <v>1.5 YD 1X EOW</v>
          </cell>
        </row>
        <row r="204">
          <cell r="J204" t="str">
            <v>R1.5YDRENTM</v>
          </cell>
          <cell r="K204" t="str">
            <v>1.5YD CONTAINER RENT-MTH</v>
          </cell>
        </row>
        <row r="205">
          <cell r="J205" t="str">
            <v>R1.5YDRENTT</v>
          </cell>
          <cell r="K205" t="str">
            <v>1.5YD TEMP CONTAINER RENT</v>
          </cell>
        </row>
        <row r="206">
          <cell r="J206" t="str">
            <v>R1.5YDRENTTM</v>
          </cell>
          <cell r="K206" t="str">
            <v>1.5 YD TEMP CONT RENT MON</v>
          </cell>
        </row>
        <row r="207">
          <cell r="J207" t="str">
            <v>R1.5YDWK</v>
          </cell>
          <cell r="K207" t="str">
            <v>1.5 YD 1X WEEKLY</v>
          </cell>
        </row>
        <row r="208">
          <cell r="J208" t="str">
            <v>R1YDEK</v>
          </cell>
          <cell r="K208" t="str">
            <v>1 YD 1X EOW</v>
          </cell>
        </row>
        <row r="209">
          <cell r="J209" t="str">
            <v>R1YDRENTM</v>
          </cell>
          <cell r="K209" t="str">
            <v>1YD CONTAINER RENT-MTHLY</v>
          </cell>
        </row>
        <row r="210">
          <cell r="J210" t="str">
            <v>R1YDWK</v>
          </cell>
          <cell r="K210" t="str">
            <v>1 YD 1X WEEKLY</v>
          </cell>
        </row>
        <row r="211">
          <cell r="J211" t="str">
            <v>R2YDEK</v>
          </cell>
          <cell r="K211" t="str">
            <v>2 YD 1X EOW</v>
          </cell>
        </row>
        <row r="212">
          <cell r="J212" t="str">
            <v>R2YDRENTM</v>
          </cell>
          <cell r="K212" t="str">
            <v>2YD CONTAINER RENT-MTHLY</v>
          </cell>
        </row>
        <row r="213">
          <cell r="J213" t="str">
            <v>R2YDRENTT</v>
          </cell>
          <cell r="K213" t="str">
            <v>2YD TEMP CONTAINER RENT</v>
          </cell>
        </row>
        <row r="214">
          <cell r="J214" t="str">
            <v>R2YDRENTTM</v>
          </cell>
          <cell r="K214" t="str">
            <v>2 YD TEMP CONT RENT MONTH</v>
          </cell>
        </row>
        <row r="215">
          <cell r="J215" t="str">
            <v>R2YDWK</v>
          </cell>
          <cell r="K215" t="str">
            <v>2 YD 1X WEEKLY</v>
          </cell>
        </row>
        <row r="216">
          <cell r="J216" t="str">
            <v>UNLOCKREF</v>
          </cell>
          <cell r="K216" t="str">
            <v>UNLOCK / UNLATCH REFUSE</v>
          </cell>
        </row>
        <row r="217">
          <cell r="J217" t="str">
            <v>CDELC</v>
          </cell>
          <cell r="K217" t="str">
            <v>CONTAINER DELIVERY CHARGE</v>
          </cell>
        </row>
        <row r="218">
          <cell r="J218" t="str">
            <v>CEXYD</v>
          </cell>
          <cell r="K218" t="str">
            <v>CMML EXTRA YARDAGE</v>
          </cell>
        </row>
        <row r="219">
          <cell r="J219" t="str">
            <v>COMCAN</v>
          </cell>
          <cell r="K219" t="str">
            <v>COMMERCIAL CAN EXTRA</v>
          </cell>
        </row>
        <row r="220">
          <cell r="J220" t="str">
            <v>R1.5YDPU</v>
          </cell>
          <cell r="K220" t="str">
            <v>1.5YD CONTAINER PICKUP</v>
          </cell>
        </row>
        <row r="221">
          <cell r="J221" t="str">
            <v>R2YDPU</v>
          </cell>
          <cell r="K221" t="str">
            <v>2YD CONTAINER PICKUP</v>
          </cell>
        </row>
        <row r="222">
          <cell r="J222" t="str">
            <v>R2YDWK</v>
          </cell>
          <cell r="K222" t="str">
            <v>2 YD 1X WEEKLY</v>
          </cell>
        </row>
        <row r="223">
          <cell r="J223" t="str">
            <v>ROLLOUTOC</v>
          </cell>
          <cell r="K223" t="str">
            <v>ROLL OUT</v>
          </cell>
        </row>
        <row r="224">
          <cell r="J224" t="str">
            <v>WLKNRE1RECY</v>
          </cell>
          <cell r="K224" t="str">
            <v>WALK IN 5-25FT EOW-RECYCL</v>
          </cell>
        </row>
        <row r="225">
          <cell r="J225" t="str">
            <v>WLKNRE1RECY</v>
          </cell>
          <cell r="K225" t="str">
            <v>WALK IN 5-25FT EOW-RECYCL</v>
          </cell>
        </row>
        <row r="226">
          <cell r="J226" t="str">
            <v>RECYCLERMA</v>
          </cell>
          <cell r="K226" t="str">
            <v>VALUE OF RECYCLEABLES</v>
          </cell>
        </row>
        <row r="227">
          <cell r="J227" t="str">
            <v>RECYCRMA</v>
          </cell>
          <cell r="K227" t="str">
            <v>RECYCLE MONTHLY ARREARS</v>
          </cell>
        </row>
        <row r="228">
          <cell r="J228" t="str">
            <v>CC-KOL</v>
          </cell>
          <cell r="K228" t="str">
            <v>ONLINE PAYMENT-CC</v>
          </cell>
        </row>
        <row r="229">
          <cell r="J229" t="str">
            <v>CCREF-KOL</v>
          </cell>
          <cell r="K229" t="str">
            <v>CREDIT CARD REFUND</v>
          </cell>
        </row>
        <row r="230">
          <cell r="J230" t="str">
            <v>PAY</v>
          </cell>
          <cell r="K230" t="str">
            <v>PAYMENT-THANK YOU!</v>
          </cell>
        </row>
        <row r="231">
          <cell r="J231" t="str">
            <v>PAY-CFREE</v>
          </cell>
          <cell r="K231" t="str">
            <v>PAYMENT-THANK YOU</v>
          </cell>
        </row>
        <row r="232">
          <cell r="J232" t="str">
            <v>PAY-KOL</v>
          </cell>
          <cell r="K232" t="str">
            <v>PAYMENT-THANK YOU - OL</v>
          </cell>
        </row>
        <row r="233">
          <cell r="J233" t="str">
            <v>PAY-ORCC</v>
          </cell>
          <cell r="K233" t="str">
            <v>ORCC PAYMENT</v>
          </cell>
        </row>
        <row r="234">
          <cell r="J234" t="str">
            <v>PAY-RPPS</v>
          </cell>
          <cell r="K234" t="str">
            <v>RPSS PAYMENT</v>
          </cell>
        </row>
        <row r="235">
          <cell r="J235" t="str">
            <v>PAYMET</v>
          </cell>
          <cell r="K235" t="str">
            <v>METAVANTE ONLINE PAYMENT</v>
          </cell>
        </row>
        <row r="236">
          <cell r="J236" t="str">
            <v>PAYPNCL</v>
          </cell>
          <cell r="K236" t="str">
            <v>PAYMENT THANK YOU!</v>
          </cell>
        </row>
        <row r="237">
          <cell r="J237" t="str">
            <v>PAYUSBL</v>
          </cell>
          <cell r="K237" t="str">
            <v>PAYMENT THANK YOU</v>
          </cell>
        </row>
        <row r="238">
          <cell r="J238" t="str">
            <v>RET-KOL</v>
          </cell>
          <cell r="K238" t="str">
            <v>ONLINE PAYMENT RETURN</v>
          </cell>
        </row>
        <row r="239">
          <cell r="J239" t="str">
            <v>CC-KOL</v>
          </cell>
          <cell r="K239" t="str">
            <v>ONLINE PAYMENT-CC</v>
          </cell>
        </row>
        <row r="240">
          <cell r="J240" t="str">
            <v>CCREF-KOL</v>
          </cell>
          <cell r="K240" t="str">
            <v>CREDIT CARD REFUND</v>
          </cell>
        </row>
        <row r="241">
          <cell r="J241" t="str">
            <v>PAY</v>
          </cell>
          <cell r="K241" t="str">
            <v>PAYMENT-THANK YOU!</v>
          </cell>
        </row>
        <row r="242">
          <cell r="J242" t="str">
            <v>PAY-CFREE</v>
          </cell>
          <cell r="K242" t="str">
            <v>PAYMENT-THANK YOU</v>
          </cell>
        </row>
        <row r="243">
          <cell r="J243" t="str">
            <v>PAY-KOL</v>
          </cell>
          <cell r="K243" t="str">
            <v>PAYMENT-THANK YOU - OL</v>
          </cell>
        </row>
        <row r="244">
          <cell r="J244" t="str">
            <v>PAY-NATL</v>
          </cell>
          <cell r="K244" t="str">
            <v>PAYMENT THANK YOU</v>
          </cell>
        </row>
        <row r="245">
          <cell r="J245" t="str">
            <v>PAY-OAK</v>
          </cell>
          <cell r="K245" t="str">
            <v>OAKLEAF PAYMENT</v>
          </cell>
        </row>
        <row r="246">
          <cell r="J246" t="str">
            <v>PAY-RPPS</v>
          </cell>
          <cell r="K246" t="str">
            <v>RPSS PAYMENT</v>
          </cell>
        </row>
        <row r="247">
          <cell r="J247" t="str">
            <v>PAYMET</v>
          </cell>
          <cell r="K247" t="str">
            <v>METAVANTE ONLINE PAYMENT</v>
          </cell>
        </row>
        <row r="248">
          <cell r="J248" t="str">
            <v>PAYPNCL</v>
          </cell>
          <cell r="K248" t="str">
            <v>PAYMENT THANK YOU!</v>
          </cell>
        </row>
        <row r="249">
          <cell r="J249" t="str">
            <v>PAYUSBL</v>
          </cell>
          <cell r="K249" t="str">
            <v>PAYMENT THANK YOU</v>
          </cell>
        </row>
        <row r="250">
          <cell r="J250" t="str">
            <v>RET-KOL</v>
          </cell>
          <cell r="K250" t="str">
            <v>ONLINE PAYMENT RETURN</v>
          </cell>
        </row>
        <row r="251">
          <cell r="J251" t="str">
            <v>35RE1</v>
          </cell>
          <cell r="K251" t="str">
            <v>1-35 GAL CART EOW SVC</v>
          </cell>
        </row>
        <row r="252">
          <cell r="J252" t="str">
            <v>35RM1</v>
          </cell>
          <cell r="K252" t="str">
            <v>1-35 GAL MONTHLY</v>
          </cell>
        </row>
        <row r="253">
          <cell r="J253" t="str">
            <v>35RW1</v>
          </cell>
          <cell r="K253" t="str">
            <v>1-35 GAL CART WEEKLY SVC</v>
          </cell>
        </row>
        <row r="254">
          <cell r="J254" t="str">
            <v>48RE1</v>
          </cell>
          <cell r="K254" t="str">
            <v>1-48 GAL EOW</v>
          </cell>
        </row>
        <row r="255">
          <cell r="J255" t="str">
            <v>48RW1</v>
          </cell>
          <cell r="K255" t="str">
            <v>1-48 GAL WEEKLY</v>
          </cell>
        </row>
        <row r="256">
          <cell r="J256" t="str">
            <v>64RE1</v>
          </cell>
          <cell r="K256" t="str">
            <v>1-64 GAL EOW</v>
          </cell>
        </row>
        <row r="257">
          <cell r="J257" t="str">
            <v>64RW1</v>
          </cell>
          <cell r="K257" t="str">
            <v>1-64 GAL CART WEEKLY SVC</v>
          </cell>
        </row>
        <row r="258">
          <cell r="J258" t="str">
            <v>96RE1</v>
          </cell>
          <cell r="K258" t="str">
            <v>1-96 GAL EOW</v>
          </cell>
        </row>
        <row r="259">
          <cell r="J259" t="str">
            <v>96RM1</v>
          </cell>
          <cell r="K259" t="str">
            <v>1-96 GAL MONTHLY</v>
          </cell>
        </row>
        <row r="260">
          <cell r="J260" t="str">
            <v>96RW1</v>
          </cell>
          <cell r="K260" t="str">
            <v>1-96 GAL CART WEEKLY SVC</v>
          </cell>
        </row>
        <row r="261">
          <cell r="J261" t="str">
            <v>DRVNRE1RECY</v>
          </cell>
          <cell r="K261" t="str">
            <v>DRIVE IN UP TO 250 EOW-RE</v>
          </cell>
        </row>
        <row r="262">
          <cell r="J262" t="str">
            <v>DRVNRW1</v>
          </cell>
          <cell r="K262" t="str">
            <v>DRIVE IN UP TO 250'</v>
          </cell>
        </row>
        <row r="263">
          <cell r="J263" t="str">
            <v>RECYCLECR</v>
          </cell>
          <cell r="K263" t="str">
            <v>VALUE OF RECYCLABLES</v>
          </cell>
        </row>
        <row r="264">
          <cell r="J264" t="str">
            <v>RECYR</v>
          </cell>
          <cell r="K264" t="str">
            <v>RESIDENTIAL RECYCLE</v>
          </cell>
        </row>
        <row r="265">
          <cell r="J265" t="str">
            <v>WLKNRW1</v>
          </cell>
          <cell r="K265" t="str">
            <v>WALK IN 5'-25'</v>
          </cell>
        </row>
        <row r="266">
          <cell r="J266" t="str">
            <v>WLKNRW2</v>
          </cell>
          <cell r="K266" t="str">
            <v>WALK IN OVER 25'</v>
          </cell>
        </row>
        <row r="267">
          <cell r="J267" t="str">
            <v>35RE1</v>
          </cell>
          <cell r="K267" t="str">
            <v>1-35 GAL CART EOW SVC</v>
          </cell>
        </row>
        <row r="268">
          <cell r="J268" t="str">
            <v>35ROCC1</v>
          </cell>
          <cell r="K268" t="str">
            <v>1-35 GAL ON CALL PICKUP</v>
          </cell>
        </row>
        <row r="269">
          <cell r="J269" t="str">
            <v>35RW1</v>
          </cell>
          <cell r="K269" t="str">
            <v>1-35 GAL CART WEEKLY SVC</v>
          </cell>
        </row>
        <row r="270">
          <cell r="J270" t="str">
            <v>48RE1</v>
          </cell>
          <cell r="K270" t="str">
            <v>1-48 GAL EOW</v>
          </cell>
        </row>
        <row r="271">
          <cell r="J271" t="str">
            <v>48RW1</v>
          </cell>
          <cell r="K271" t="str">
            <v>1-48 GAL WEEKLY</v>
          </cell>
        </row>
        <row r="272">
          <cell r="J272" t="str">
            <v>64RE1</v>
          </cell>
          <cell r="K272" t="str">
            <v>1-64 GAL EOW</v>
          </cell>
        </row>
        <row r="273">
          <cell r="J273" t="str">
            <v>64ROCC1</v>
          </cell>
          <cell r="K273" t="str">
            <v>1-64 GAL ON CALL PICKUP</v>
          </cell>
        </row>
        <row r="274">
          <cell r="J274" t="str">
            <v>64RW1</v>
          </cell>
          <cell r="K274" t="str">
            <v>1-64 GAL CART WEEKLY SVC</v>
          </cell>
        </row>
        <row r="275">
          <cell r="J275" t="str">
            <v>96RE1</v>
          </cell>
          <cell r="K275" t="str">
            <v>1-96 GAL EOW</v>
          </cell>
        </row>
        <row r="276">
          <cell r="J276" t="str">
            <v>96RW1</v>
          </cell>
          <cell r="K276" t="str">
            <v>1-96 GAL CART WEEKLY SVC</v>
          </cell>
        </row>
        <row r="277">
          <cell r="J277" t="str">
            <v>ADJOTHR</v>
          </cell>
          <cell r="K277" t="str">
            <v>ADJUSTMENT</v>
          </cell>
        </row>
        <row r="278">
          <cell r="J278" t="str">
            <v>DRVNRE1RECY</v>
          </cell>
          <cell r="K278" t="str">
            <v>DRIVE IN UP TO 250 EOW-RE</v>
          </cell>
        </row>
        <row r="279">
          <cell r="J279" t="str">
            <v>DRVNRW1</v>
          </cell>
          <cell r="K279" t="str">
            <v>DRIVE IN UP TO 250'</v>
          </cell>
        </row>
        <row r="280">
          <cell r="J280" t="str">
            <v>EXPUR</v>
          </cell>
          <cell r="K280" t="str">
            <v>EXTRA PICKUP</v>
          </cell>
        </row>
        <row r="281">
          <cell r="J281" t="str">
            <v>EXTRAR</v>
          </cell>
          <cell r="K281" t="str">
            <v>EXTRA CAN/BAGS</v>
          </cell>
        </row>
        <row r="282">
          <cell r="J282" t="str">
            <v>OFOWR</v>
          </cell>
          <cell r="K282" t="str">
            <v>OVERFILL/OVERWEIGHT CHG</v>
          </cell>
        </row>
        <row r="283">
          <cell r="J283" t="str">
            <v>RECYCLECR</v>
          </cell>
          <cell r="K283" t="str">
            <v>VALUE OF RECYCLABLES</v>
          </cell>
        </row>
        <row r="284">
          <cell r="J284" t="str">
            <v>RECYR</v>
          </cell>
          <cell r="K284" t="str">
            <v>RESIDENTIAL RECYCLE</v>
          </cell>
        </row>
        <row r="285">
          <cell r="J285" t="str">
            <v>REDELIVER</v>
          </cell>
          <cell r="K285" t="str">
            <v>DELIVERY CHARGE</v>
          </cell>
        </row>
        <row r="286">
          <cell r="J286" t="str">
            <v>RESTART</v>
          </cell>
          <cell r="K286" t="str">
            <v>SERVICE RESTART FEE</v>
          </cell>
        </row>
        <row r="287">
          <cell r="J287" t="str">
            <v>WLKNRW1</v>
          </cell>
          <cell r="K287" t="str">
            <v>WALK IN 5'-25'</v>
          </cell>
        </row>
        <row r="288">
          <cell r="J288" t="str">
            <v>DRVNRE1RECYMA</v>
          </cell>
          <cell r="K288" t="str">
            <v>DRIVE IN UP TO 250 EOW-RE</v>
          </cell>
        </row>
        <row r="289">
          <cell r="J289" t="str">
            <v>35ROCC1</v>
          </cell>
          <cell r="K289" t="str">
            <v>1-35 GAL ON CALL PICKUP</v>
          </cell>
        </row>
        <row r="290">
          <cell r="J290" t="str">
            <v>48ROCC1</v>
          </cell>
          <cell r="K290" t="str">
            <v>1-48 GAL ON CALL PICKUP</v>
          </cell>
        </row>
        <row r="291">
          <cell r="J291" t="str">
            <v>64ROCC1</v>
          </cell>
          <cell r="K291" t="str">
            <v>1-64 GAL ON CALL PICKUP</v>
          </cell>
        </row>
        <row r="292">
          <cell r="J292" t="str">
            <v>96ROCC1</v>
          </cell>
          <cell r="K292" t="str">
            <v>1-96 GAL ON CALL PICKUP</v>
          </cell>
        </row>
        <row r="293">
          <cell r="J293" t="str">
            <v>ADJOTHR</v>
          </cell>
          <cell r="K293" t="str">
            <v>ADJUSTMENT</v>
          </cell>
        </row>
        <row r="294">
          <cell r="J294" t="str">
            <v>RESTART</v>
          </cell>
          <cell r="K294" t="str">
            <v>SERVICE RESTART FEE</v>
          </cell>
        </row>
        <row r="295">
          <cell r="J295" t="str">
            <v>ROLID</v>
          </cell>
          <cell r="K295" t="str">
            <v>ROLL OFF-LID</v>
          </cell>
        </row>
        <row r="296">
          <cell r="J296" t="str">
            <v>RORENT10M</v>
          </cell>
          <cell r="K296" t="str">
            <v>10YD ROLL OFF MTHLY RENT</v>
          </cell>
        </row>
        <row r="297">
          <cell r="J297" t="str">
            <v>RORENT20D</v>
          </cell>
          <cell r="K297" t="str">
            <v>20YD ROLL OFF-DAILY RENT</v>
          </cell>
        </row>
        <row r="298">
          <cell r="J298" t="str">
            <v>RORENT20M</v>
          </cell>
          <cell r="K298" t="str">
            <v>20YD ROLL OFF-MNTHLY RENT</v>
          </cell>
        </row>
        <row r="299">
          <cell r="J299" t="str">
            <v>RORENT40D</v>
          </cell>
          <cell r="K299" t="str">
            <v>40YD ROLL OFF-DAILY RENT</v>
          </cell>
        </row>
        <row r="300">
          <cell r="J300" t="str">
            <v>RORENT40M</v>
          </cell>
          <cell r="K300" t="str">
            <v>40YD ROLL OFF-MNTHLY RENT</v>
          </cell>
        </row>
        <row r="301">
          <cell r="J301" t="str">
            <v>CPHAUL15</v>
          </cell>
          <cell r="K301" t="str">
            <v>15YD COMPACTOR-HAUL</v>
          </cell>
        </row>
        <row r="302">
          <cell r="J302" t="str">
            <v>CPHAUL20</v>
          </cell>
          <cell r="K302" t="str">
            <v>20YD COMPACTOR-HAUL</v>
          </cell>
        </row>
        <row r="303">
          <cell r="J303" t="str">
            <v>CPHAUL25</v>
          </cell>
          <cell r="K303" t="str">
            <v>25YD COMPACTOR-HAUL</v>
          </cell>
        </row>
        <row r="304">
          <cell r="J304" t="str">
            <v>CPHAUL30</v>
          </cell>
          <cell r="K304" t="str">
            <v>30YD COMPACTOR-HAUL</v>
          </cell>
        </row>
        <row r="305">
          <cell r="J305" t="str">
            <v>CPHAUL35</v>
          </cell>
          <cell r="K305" t="str">
            <v>35YD COMPACTOR-HAUL</v>
          </cell>
        </row>
        <row r="306">
          <cell r="J306" t="str">
            <v>DISPOLY-TON</v>
          </cell>
          <cell r="K306" t="str">
            <v>OLYMPIC LANDFILL PER TON</v>
          </cell>
        </row>
        <row r="307">
          <cell r="J307" t="str">
            <v>RODEL</v>
          </cell>
          <cell r="K307" t="str">
            <v>ROLL OFF-DELIVERY</v>
          </cell>
        </row>
        <row r="308">
          <cell r="J308" t="str">
            <v>ROHAUL10</v>
          </cell>
          <cell r="K308" t="str">
            <v>10YD ROLL OFF HAUL</v>
          </cell>
        </row>
        <row r="309">
          <cell r="J309" t="str">
            <v>ROHAUL10T</v>
          </cell>
          <cell r="K309" t="str">
            <v>ROHAUL10T</v>
          </cell>
        </row>
        <row r="310">
          <cell r="J310" t="str">
            <v>ROHAUL20</v>
          </cell>
          <cell r="K310" t="str">
            <v>20YD ROLL OFF-HAUL</v>
          </cell>
        </row>
        <row r="311">
          <cell r="J311" t="str">
            <v>ROHAUL20T</v>
          </cell>
          <cell r="K311" t="str">
            <v>20YD ROLL OFF TEMP HAUL</v>
          </cell>
        </row>
        <row r="312">
          <cell r="J312" t="str">
            <v>ROHAUL30</v>
          </cell>
          <cell r="K312" t="str">
            <v>30YD ROLL OFF-HAUL</v>
          </cell>
        </row>
        <row r="313">
          <cell r="J313" t="str">
            <v>ROHAUL40</v>
          </cell>
          <cell r="K313" t="str">
            <v>40YD ROLL OFF-HAUL</v>
          </cell>
        </row>
        <row r="314">
          <cell r="J314" t="str">
            <v>ROHAUL40T</v>
          </cell>
          <cell r="K314" t="str">
            <v>40YD ROLL OFF TEMP HAUL</v>
          </cell>
        </row>
        <row r="315">
          <cell r="J315" t="str">
            <v>ROLID</v>
          </cell>
          <cell r="K315" t="str">
            <v>ROLL OFF-LID</v>
          </cell>
        </row>
        <row r="316">
          <cell r="J316" t="str">
            <v>ROMILE</v>
          </cell>
          <cell r="K316" t="str">
            <v>ROLL OFF-MILEAGE</v>
          </cell>
        </row>
        <row r="317">
          <cell r="J317" t="str">
            <v>RORENT10D</v>
          </cell>
          <cell r="K317" t="str">
            <v>10YD ROLL OFF DAILY RENT</v>
          </cell>
        </row>
        <row r="318">
          <cell r="J318" t="str">
            <v>RORENT20D</v>
          </cell>
          <cell r="K318" t="str">
            <v>20YD ROLL OFF-DAILY RENT</v>
          </cell>
        </row>
        <row r="319">
          <cell r="J319" t="str">
            <v>RORENT40D</v>
          </cell>
          <cell r="K319" t="str">
            <v>40YD ROLL OFF-DAILY RENT</v>
          </cell>
        </row>
        <row r="320">
          <cell r="J320" t="str">
            <v>SP</v>
          </cell>
          <cell r="K320" t="str">
            <v>SPECIAL PICKUP</v>
          </cell>
        </row>
        <row r="321">
          <cell r="J321" t="str">
            <v>REF</v>
          </cell>
          <cell r="K321" t="str">
            <v>3.6% WA Refuse Tax</v>
          </cell>
        </row>
        <row r="322">
          <cell r="J322" t="str">
            <v>REF</v>
          </cell>
          <cell r="K322" t="str">
            <v>3.6% WA Refuse Tax</v>
          </cell>
        </row>
        <row r="323">
          <cell r="J323" t="str">
            <v>SALES TAX</v>
          </cell>
          <cell r="K323" t="str">
            <v>8.5% Sales Tax</v>
          </cell>
        </row>
        <row r="324">
          <cell r="J324" t="str">
            <v>REF</v>
          </cell>
          <cell r="K324" t="str">
            <v>3.6% WA Refuse Tax</v>
          </cell>
        </row>
        <row r="325">
          <cell r="J325" t="str">
            <v>REF</v>
          </cell>
          <cell r="K325" t="str">
            <v>3.6% WA Refuse Tax</v>
          </cell>
        </row>
        <row r="326">
          <cell r="J326" t="str">
            <v>SALES TAX</v>
          </cell>
          <cell r="K326" t="str">
            <v>8.5% Sales Tax</v>
          </cell>
        </row>
        <row r="327">
          <cell r="J327" t="str">
            <v>REF</v>
          </cell>
          <cell r="K327" t="str">
            <v>3.6% WA Refuse Tax</v>
          </cell>
        </row>
        <row r="328">
          <cell r="J328" t="str">
            <v>SALES TAX</v>
          </cell>
          <cell r="K328" t="str">
            <v>8.5% Sales Tax</v>
          </cell>
        </row>
        <row r="329">
          <cell r="J329" t="str">
            <v>FINCHG</v>
          </cell>
          <cell r="K329" t="str">
            <v>LATE FEE</v>
          </cell>
        </row>
        <row r="330">
          <cell r="J330" t="str">
            <v>96CRCOGE1</v>
          </cell>
          <cell r="K330" t="str">
            <v>96 COMMINGLE WG-EOW</v>
          </cell>
        </row>
        <row r="331">
          <cell r="J331" t="str">
            <v>96CRCOGM1</v>
          </cell>
          <cell r="K331" t="str">
            <v>96 COMMINGLE WGMNTHLY</v>
          </cell>
        </row>
        <row r="332">
          <cell r="J332" t="str">
            <v>96CRCOGW1</v>
          </cell>
          <cell r="K332" t="str">
            <v>96 COMMINGLE WG-WEEKLY</v>
          </cell>
        </row>
        <row r="333">
          <cell r="J333" t="str">
            <v>96CRCONGE1</v>
          </cell>
          <cell r="K333" t="str">
            <v>96 COMMINGLE NG-EOW</v>
          </cell>
        </row>
        <row r="334">
          <cell r="J334" t="str">
            <v>96CRCONGM1</v>
          </cell>
          <cell r="K334" t="str">
            <v>96 COMMINGLE NG-MNTHLY</v>
          </cell>
        </row>
        <row r="335">
          <cell r="J335" t="str">
            <v>96CRCONGW1</v>
          </cell>
          <cell r="K335" t="str">
            <v>96 COMMINGLE NG-WEEKLY</v>
          </cell>
        </row>
        <row r="336">
          <cell r="J336" t="str">
            <v xml:space="preserve">R2YDOCCE </v>
          </cell>
          <cell r="K336" t="str">
            <v>2YD OCC-EOW</v>
          </cell>
        </row>
        <row r="337">
          <cell r="J337" t="str">
            <v>R2YDOCCEX</v>
          </cell>
          <cell r="K337" t="str">
            <v>2YD OCC-EXTRA CONTAINER</v>
          </cell>
        </row>
        <row r="338">
          <cell r="J338" t="str">
            <v>R2YDOCCM</v>
          </cell>
          <cell r="K338" t="str">
            <v>2YD OCC-MNTHLY</v>
          </cell>
        </row>
        <row r="339">
          <cell r="J339" t="str">
            <v>R2YDOCCW</v>
          </cell>
          <cell r="K339" t="str">
            <v>2YD OCC-WEEKLY</v>
          </cell>
        </row>
        <row r="340">
          <cell r="J340" t="str">
            <v>RECYLOCK</v>
          </cell>
          <cell r="K340" t="str">
            <v>LOCK/UNLOCK RECYCLING</v>
          </cell>
        </row>
        <row r="341">
          <cell r="J341" t="str">
            <v>RECYLOCK</v>
          </cell>
          <cell r="K341" t="str">
            <v>LOCK/UNLOCK RECYCLING</v>
          </cell>
        </row>
        <row r="342">
          <cell r="J342" t="str">
            <v>ROLLOUTOCC</v>
          </cell>
          <cell r="K342" t="str">
            <v>ROLL OUT FEE - RECYCLE</v>
          </cell>
        </row>
        <row r="343">
          <cell r="J343" t="str">
            <v>WLKNRECY</v>
          </cell>
          <cell r="K343" t="str">
            <v>WALK IN RECYCLE</v>
          </cell>
        </row>
        <row r="344">
          <cell r="J344" t="str">
            <v>CC-KOL</v>
          </cell>
          <cell r="K344" t="str">
            <v>ONLINE PAYMENT-CC</v>
          </cell>
        </row>
        <row r="345">
          <cell r="J345" t="str">
            <v>CCREF-KOL</v>
          </cell>
          <cell r="K345" t="str">
            <v>CREDIT CARD REFUND</v>
          </cell>
        </row>
        <row r="346">
          <cell r="J346" t="str">
            <v>PAY</v>
          </cell>
          <cell r="K346" t="str">
            <v>PAYMENT-THANK YOU!</v>
          </cell>
        </row>
        <row r="347">
          <cell r="J347" t="str">
            <v>PAY-CFREE</v>
          </cell>
          <cell r="K347" t="str">
            <v>PAYMENT-THANK YOU</v>
          </cell>
        </row>
        <row r="348">
          <cell r="J348" t="str">
            <v>PAY-KOL</v>
          </cell>
          <cell r="K348" t="str">
            <v>PAYMENT-THANK YOU - OL</v>
          </cell>
        </row>
        <row r="349">
          <cell r="J349" t="str">
            <v>PAY-OAK</v>
          </cell>
          <cell r="K349" t="str">
            <v>OAKLEAF PAYMENT</v>
          </cell>
        </row>
        <row r="350">
          <cell r="J350" t="str">
            <v>PAYMET</v>
          </cell>
          <cell r="K350" t="str">
            <v>METAVANTE ONLINE PAYMENT</v>
          </cell>
        </row>
        <row r="351">
          <cell r="J351" t="str">
            <v>PAYPNCL</v>
          </cell>
          <cell r="K351" t="str">
            <v>PAYMENT THANK YOU!</v>
          </cell>
        </row>
        <row r="352">
          <cell r="J352" t="str">
            <v>ROLIDRECY</v>
          </cell>
          <cell r="K352" t="str">
            <v>ROLL OFF LID-RECYCLE</v>
          </cell>
        </row>
        <row r="353">
          <cell r="J353" t="str">
            <v>RORENT20DRECY</v>
          </cell>
          <cell r="K353" t="str">
            <v>ROLL OFF RENT DAILY-RECYL</v>
          </cell>
        </row>
        <row r="354">
          <cell r="J354" t="str">
            <v>RECYHAUL</v>
          </cell>
          <cell r="K354" t="str">
            <v>ROLL OFF RECYCLE HAUL</v>
          </cell>
        </row>
        <row r="355">
          <cell r="J355" t="str">
            <v>SALES TAX</v>
          </cell>
          <cell r="K355" t="str">
            <v>8.5% Sales Tax</v>
          </cell>
        </row>
        <row r="356">
          <cell r="J356" t="str">
            <v xml:space="preserve">BD </v>
          </cell>
          <cell r="K356" t="str">
            <v>W\O BAD DEBT</v>
          </cell>
        </row>
        <row r="357">
          <cell r="J357" t="str">
            <v>MM</v>
          </cell>
          <cell r="K357" t="str">
            <v>MOVE MONEY</v>
          </cell>
        </row>
        <row r="358">
          <cell r="J358" t="str">
            <v>REFUND</v>
          </cell>
          <cell r="K358" t="str">
            <v>REFUND</v>
          </cell>
        </row>
        <row r="359">
          <cell r="J359" t="str">
            <v>FINCHG</v>
          </cell>
          <cell r="K359" t="str">
            <v>LATE FEE</v>
          </cell>
        </row>
        <row r="360">
          <cell r="J360" t="str">
            <v>FINCHG</v>
          </cell>
          <cell r="K360" t="str">
            <v>LATE FEE</v>
          </cell>
        </row>
        <row r="361">
          <cell r="J361" t="str">
            <v>MM</v>
          </cell>
          <cell r="K361" t="str">
            <v>MOVE MONEY</v>
          </cell>
        </row>
        <row r="362">
          <cell r="J362" t="str">
            <v>REFUND</v>
          </cell>
          <cell r="K362" t="str">
            <v>REFUND</v>
          </cell>
        </row>
        <row r="363">
          <cell r="J363" t="str">
            <v>WLKNRW2RECY</v>
          </cell>
          <cell r="K363" t="str">
            <v>WALK IN OVER 25 ADDITIONA</v>
          </cell>
        </row>
        <row r="364">
          <cell r="J364" t="str">
            <v>WLKNRE1RECYMA</v>
          </cell>
          <cell r="K364" t="str">
            <v>WALK IN 5-25FT EOW-RECYCL</v>
          </cell>
        </row>
        <row r="365">
          <cell r="J365" t="str">
            <v>WLKNRW2RECYMA</v>
          </cell>
          <cell r="K365" t="str">
            <v>WALK IN OVER 25 ADDITIONA</v>
          </cell>
        </row>
        <row r="366">
          <cell r="J366" t="str">
            <v>WLKNRE1RECYMA</v>
          </cell>
          <cell r="K366" t="str">
            <v>WALK IN 5-25FT EOW-RECYCL</v>
          </cell>
        </row>
        <row r="367">
          <cell r="J367" t="str">
            <v>R1.5YDEM</v>
          </cell>
          <cell r="K367" t="str">
            <v>1.5 YD 1X EOW</v>
          </cell>
        </row>
        <row r="368">
          <cell r="J368" t="str">
            <v>R1.5YDRENTM</v>
          </cell>
          <cell r="K368" t="str">
            <v>1.5YD CONTAINER RENT-MTH</v>
          </cell>
        </row>
        <row r="369">
          <cell r="J369" t="str">
            <v>R1.5YDRENTT</v>
          </cell>
          <cell r="K369" t="str">
            <v>1.5YD TEMP CONTAINER RENT</v>
          </cell>
        </row>
        <row r="370">
          <cell r="J370" t="str">
            <v>R1.5YDRENTTM</v>
          </cell>
          <cell r="K370" t="str">
            <v>1.5 YD TEMP CONT RENT MON</v>
          </cell>
        </row>
        <row r="371">
          <cell r="J371" t="str">
            <v>R1.5YDWM</v>
          </cell>
          <cell r="K371" t="str">
            <v>1.5 YD 1X WEEKLY</v>
          </cell>
        </row>
        <row r="372">
          <cell r="J372" t="str">
            <v>R1YDEM</v>
          </cell>
          <cell r="K372" t="str">
            <v>1 YD 1X EOW</v>
          </cell>
        </row>
        <row r="373">
          <cell r="J373" t="str">
            <v>R1YDRENTM</v>
          </cell>
          <cell r="K373" t="str">
            <v>1YD CONTAINER RENT-MTHLY</v>
          </cell>
        </row>
        <row r="374">
          <cell r="J374" t="str">
            <v>R1YDWM</v>
          </cell>
          <cell r="K374" t="str">
            <v>1 YD 1X WEEKLY</v>
          </cell>
        </row>
        <row r="375">
          <cell r="J375" t="str">
            <v>R2YDEM</v>
          </cell>
          <cell r="K375" t="str">
            <v>2 YD 1X EOW</v>
          </cell>
        </row>
        <row r="376">
          <cell r="J376" t="str">
            <v>R2YDRENTM</v>
          </cell>
          <cell r="K376" t="str">
            <v>2YD CONTAINER RENT-MTHLY</v>
          </cell>
        </row>
        <row r="377">
          <cell r="J377" t="str">
            <v>R2YDRENTT</v>
          </cell>
          <cell r="K377" t="str">
            <v>2YD TEMP CONTAINER RENT</v>
          </cell>
        </row>
        <row r="378">
          <cell r="J378" t="str">
            <v>R2YDRENTTM</v>
          </cell>
          <cell r="K378" t="str">
            <v>2 YD TEMP CONT RENT MONTH</v>
          </cell>
        </row>
        <row r="379">
          <cell r="J379" t="str">
            <v>R2YDWM</v>
          </cell>
          <cell r="K379" t="str">
            <v>2 YD 1X WEEKLY</v>
          </cell>
        </row>
        <row r="380">
          <cell r="J380" t="str">
            <v>UNLOCKREF</v>
          </cell>
          <cell r="K380" t="str">
            <v>UNLOCK / UNLATCH REFUSE</v>
          </cell>
        </row>
        <row r="381">
          <cell r="J381" t="str">
            <v>CDELC</v>
          </cell>
          <cell r="K381" t="str">
            <v>CONTAINER DELIVERY CHARGE</v>
          </cell>
        </row>
        <row r="382">
          <cell r="J382" t="str">
            <v>CEXYD</v>
          </cell>
          <cell r="K382" t="str">
            <v>CMML EXTRA YARDAGE</v>
          </cell>
        </row>
        <row r="383">
          <cell r="J383" t="str">
            <v>CLSE1COL</v>
          </cell>
          <cell r="K383" t="str">
            <v>ADDT'L LOOSE-COLLECTOR</v>
          </cell>
        </row>
        <row r="384">
          <cell r="J384" t="str">
            <v>CLSECOL</v>
          </cell>
          <cell r="K384" t="str">
            <v>LOOSE MATERIAL-COLLECTOR</v>
          </cell>
        </row>
        <row r="385">
          <cell r="J385" t="str">
            <v>COMCAN</v>
          </cell>
          <cell r="K385" t="str">
            <v>COMMERCIAL CAN EXTRA</v>
          </cell>
        </row>
        <row r="386">
          <cell r="J386" t="str">
            <v>R1.5YDPU</v>
          </cell>
          <cell r="K386" t="str">
            <v>1.5YD CONTAINER PICKUP</v>
          </cell>
        </row>
        <row r="387">
          <cell r="J387" t="str">
            <v>R1.5YDRENTT</v>
          </cell>
          <cell r="K387" t="str">
            <v>1.5YD TEMP CONTAINER RENT</v>
          </cell>
        </row>
        <row r="388">
          <cell r="J388" t="str">
            <v>R2YDPU</v>
          </cell>
          <cell r="K388" t="str">
            <v>2YD CONTAINER PICKUP</v>
          </cell>
        </row>
        <row r="389">
          <cell r="J389" t="str">
            <v>R2YDRENTM</v>
          </cell>
          <cell r="K389" t="str">
            <v>2YD CONTAINER RENT-MTHLY</v>
          </cell>
        </row>
        <row r="390">
          <cell r="J390" t="str">
            <v>ROLLOUTOC</v>
          </cell>
          <cell r="K390" t="str">
            <v>ROLL OUT</v>
          </cell>
        </row>
        <row r="391">
          <cell r="J391" t="str">
            <v>WLKNRE1RECY</v>
          </cell>
          <cell r="K391" t="str">
            <v>WALK IN 5-25FT EOW-RECYCL</v>
          </cell>
        </row>
        <row r="392">
          <cell r="J392" t="str">
            <v>WLKNRE1RECY</v>
          </cell>
          <cell r="K392" t="str">
            <v>WALK IN 5-25FT EOW-RECYCL</v>
          </cell>
        </row>
        <row r="393">
          <cell r="J393" t="str">
            <v>RECYCLERMA</v>
          </cell>
          <cell r="K393" t="str">
            <v>VALUE OF RECYCLEABLES</v>
          </cell>
        </row>
        <row r="394">
          <cell r="J394" t="str">
            <v>RECYCRMA</v>
          </cell>
          <cell r="K394" t="str">
            <v>RECYCLE MONTHLY ARREARS</v>
          </cell>
        </row>
        <row r="395">
          <cell r="J395" t="str">
            <v>RECYRNBMA</v>
          </cell>
          <cell r="K395" t="str">
            <v>RECYCLE NO BIN MONTHLY AR</v>
          </cell>
        </row>
        <row r="396">
          <cell r="J396" t="str">
            <v>RECYCLERMA</v>
          </cell>
          <cell r="K396" t="str">
            <v>VALUE OF RECYCLEABLES</v>
          </cell>
        </row>
        <row r="397">
          <cell r="J397" t="str">
            <v>RECYCRMA</v>
          </cell>
          <cell r="K397" t="str">
            <v>RECYCLE MONTHLY ARREARS</v>
          </cell>
        </row>
        <row r="398">
          <cell r="J398" t="str">
            <v>CC-KOL</v>
          </cell>
          <cell r="K398" t="str">
            <v>ONLINE PAYMENT-CC</v>
          </cell>
        </row>
        <row r="399">
          <cell r="J399" t="str">
            <v>CCREF-KOL</v>
          </cell>
          <cell r="K399" t="str">
            <v>CREDIT CARD REFUND</v>
          </cell>
        </row>
        <row r="400">
          <cell r="J400" t="str">
            <v>PAY</v>
          </cell>
          <cell r="K400" t="str">
            <v>PAYMENT-THANK YOU!</v>
          </cell>
        </row>
        <row r="401">
          <cell r="J401" t="str">
            <v>PAY EFT</v>
          </cell>
          <cell r="K401" t="str">
            <v>ELECTRONIC PAYMENT</v>
          </cell>
        </row>
        <row r="402">
          <cell r="J402" t="str">
            <v>PAY ICT</v>
          </cell>
          <cell r="K402" t="str">
            <v>I/C PAYMENT THANK YOU!</v>
          </cell>
        </row>
        <row r="403">
          <cell r="J403" t="str">
            <v>PAY-CFREE</v>
          </cell>
          <cell r="K403" t="str">
            <v>PAYMENT-THANK YOU</v>
          </cell>
        </row>
        <row r="404">
          <cell r="J404" t="str">
            <v>PAY-KOL</v>
          </cell>
          <cell r="K404" t="str">
            <v>PAYMENT-THANK YOU - OL</v>
          </cell>
        </row>
        <row r="405">
          <cell r="J405" t="str">
            <v>PAY-ORCC</v>
          </cell>
          <cell r="K405" t="str">
            <v>ORCC PAYMENT</v>
          </cell>
        </row>
        <row r="406">
          <cell r="J406" t="str">
            <v>PAY-RPPS</v>
          </cell>
          <cell r="K406" t="str">
            <v>RPSS PAYMENT</v>
          </cell>
        </row>
        <row r="407">
          <cell r="J407" t="str">
            <v>PAYMET</v>
          </cell>
          <cell r="K407" t="str">
            <v>METAVANTE ONLINE PAYMENT</v>
          </cell>
        </row>
        <row r="408">
          <cell r="J408" t="str">
            <v>PAYPNCL</v>
          </cell>
          <cell r="K408" t="str">
            <v>PAYMENT THANK YOU!</v>
          </cell>
        </row>
        <row r="409">
          <cell r="J409" t="str">
            <v>PAYUSBL</v>
          </cell>
          <cell r="K409" t="str">
            <v>PAYMENT THANK YOU</v>
          </cell>
        </row>
        <row r="410">
          <cell r="J410" t="str">
            <v>RET-KOL</v>
          </cell>
          <cell r="K410" t="str">
            <v>ONLINE PAYMENT RETURN</v>
          </cell>
        </row>
        <row r="411">
          <cell r="J411" t="str">
            <v>CC-KOL</v>
          </cell>
          <cell r="K411" t="str">
            <v>ONLINE PAYMENT-CC</v>
          </cell>
        </row>
        <row r="412">
          <cell r="J412" t="str">
            <v>CCREF-KOL</v>
          </cell>
          <cell r="K412" t="str">
            <v>CREDIT CARD REFUND</v>
          </cell>
        </row>
        <row r="413">
          <cell r="J413" t="str">
            <v>PAY</v>
          </cell>
          <cell r="K413" t="str">
            <v>PAYMENT-THANK YOU!</v>
          </cell>
        </row>
        <row r="414">
          <cell r="J414" t="str">
            <v>PAY EFT</v>
          </cell>
          <cell r="K414" t="str">
            <v>ELECTRONIC PAYMENT</v>
          </cell>
        </row>
        <row r="415">
          <cell r="J415" t="str">
            <v>PAY-CFREE</v>
          </cell>
          <cell r="K415" t="str">
            <v>PAYMENT-THANK YOU</v>
          </cell>
        </row>
        <row r="416">
          <cell r="J416" t="str">
            <v>PAY-KOL</v>
          </cell>
          <cell r="K416" t="str">
            <v>PAYMENT-THANK YOU - OL</v>
          </cell>
        </row>
        <row r="417">
          <cell r="J417" t="str">
            <v>PAY-NATL</v>
          </cell>
          <cell r="K417" t="str">
            <v>PAYMENT THANK YOU</v>
          </cell>
        </row>
        <row r="418">
          <cell r="J418" t="str">
            <v>PAY-RPPS</v>
          </cell>
          <cell r="K418" t="str">
            <v>RPSS PAYMENT</v>
          </cell>
        </row>
        <row r="419">
          <cell r="J419" t="str">
            <v>PAYMET</v>
          </cell>
          <cell r="K419" t="str">
            <v>METAVANTE ONLINE PAYMENT</v>
          </cell>
        </row>
        <row r="420">
          <cell r="J420" t="str">
            <v>PAYPNCL</v>
          </cell>
          <cell r="K420" t="str">
            <v>PAYMENT THANK YOU!</v>
          </cell>
        </row>
        <row r="421">
          <cell r="J421" t="str">
            <v>PAYUSBL</v>
          </cell>
          <cell r="K421" t="str">
            <v>PAYMENT THANK YOU</v>
          </cell>
        </row>
        <row r="422">
          <cell r="J422" t="str">
            <v>RET-KOL</v>
          </cell>
          <cell r="K422" t="str">
            <v>ONLINE PAYMENT RETURN</v>
          </cell>
        </row>
        <row r="423">
          <cell r="J423" t="str">
            <v>35RE1</v>
          </cell>
          <cell r="K423" t="str">
            <v>1-35 GAL CART EOW SVC</v>
          </cell>
        </row>
        <row r="424">
          <cell r="J424" t="str">
            <v>35RM1</v>
          </cell>
          <cell r="K424" t="str">
            <v>1-35 GAL MONTHLY</v>
          </cell>
        </row>
        <row r="425">
          <cell r="J425" t="str">
            <v>35RW1</v>
          </cell>
          <cell r="K425" t="str">
            <v>1-35 GAL CART WEEKLY SVC</v>
          </cell>
        </row>
        <row r="426">
          <cell r="J426" t="str">
            <v>48RE1</v>
          </cell>
          <cell r="K426" t="str">
            <v>1-48 GAL EOW</v>
          </cell>
        </row>
        <row r="427">
          <cell r="J427" t="str">
            <v>48RW1</v>
          </cell>
          <cell r="K427" t="str">
            <v>1-48 GAL WEEKLY</v>
          </cell>
        </row>
        <row r="428">
          <cell r="J428" t="str">
            <v>64RE1</v>
          </cell>
          <cell r="K428" t="str">
            <v>1-64 GAL EOW</v>
          </cell>
        </row>
        <row r="429">
          <cell r="J429" t="str">
            <v>64RW1</v>
          </cell>
          <cell r="K429" t="str">
            <v>1-64 GAL CART WEEKLY SVC</v>
          </cell>
        </row>
        <row r="430">
          <cell r="J430" t="str">
            <v>96RE1</v>
          </cell>
          <cell r="K430" t="str">
            <v>1-96 GAL EOW</v>
          </cell>
        </row>
        <row r="431">
          <cell r="J431" t="str">
            <v>96RM1</v>
          </cell>
          <cell r="K431" t="str">
            <v>1-96 GAL MONTHLY</v>
          </cell>
        </row>
        <row r="432">
          <cell r="J432" t="str">
            <v>96RW1</v>
          </cell>
          <cell r="K432" t="str">
            <v>1-96 GAL CART WEEKLY SVC</v>
          </cell>
        </row>
        <row r="433">
          <cell r="J433" t="str">
            <v>DRVNRE1</v>
          </cell>
          <cell r="K433" t="str">
            <v>DRIVE IN UP TO 250'-EOW</v>
          </cell>
        </row>
        <row r="434">
          <cell r="J434" t="str">
            <v>DRVNRE1RECY</v>
          </cell>
          <cell r="K434" t="str">
            <v>DRIVE IN UP TO 250 EOW-RE</v>
          </cell>
        </row>
        <row r="435">
          <cell r="J435" t="str">
            <v>DRVNRW1</v>
          </cell>
          <cell r="K435" t="str">
            <v>DRIVE IN UP TO 250'</v>
          </cell>
        </row>
        <row r="436">
          <cell r="J436" t="str">
            <v>RECYCLECR</v>
          </cell>
          <cell r="K436" t="str">
            <v>VALUE OF RECYCLABLES</v>
          </cell>
        </row>
        <row r="437">
          <cell r="J437" t="str">
            <v>RECYONLY</v>
          </cell>
          <cell r="K437" t="str">
            <v>RECYCLE SERVICE ONLY</v>
          </cell>
        </row>
        <row r="438">
          <cell r="J438" t="str">
            <v>RECYR</v>
          </cell>
          <cell r="K438" t="str">
            <v>RESIDENTIAL RECYCLE</v>
          </cell>
        </row>
        <row r="439">
          <cell r="J439" t="str">
            <v>WLKNRE1</v>
          </cell>
          <cell r="K439" t="str">
            <v>WALK IN 5'-25'-EOW</v>
          </cell>
        </row>
        <row r="440">
          <cell r="J440" t="str">
            <v>WLKNRW1</v>
          </cell>
          <cell r="K440" t="str">
            <v>WALK IN 5'-25'</v>
          </cell>
        </row>
        <row r="441">
          <cell r="J441" t="str">
            <v>WLKNRW2</v>
          </cell>
          <cell r="K441" t="str">
            <v>WALK IN OVER 25'</v>
          </cell>
        </row>
        <row r="442">
          <cell r="J442" t="str">
            <v>35RE1</v>
          </cell>
          <cell r="K442" t="str">
            <v>1-35 GAL CART EOW SVC</v>
          </cell>
        </row>
        <row r="443">
          <cell r="J443" t="str">
            <v>35RM1</v>
          </cell>
          <cell r="K443" t="str">
            <v>1-35 GAL MONTHLY</v>
          </cell>
        </row>
        <row r="444">
          <cell r="J444" t="str">
            <v>35ROCC1</v>
          </cell>
          <cell r="K444" t="str">
            <v>1-35 GAL ON CALL PICKUP</v>
          </cell>
        </row>
        <row r="445">
          <cell r="J445" t="str">
            <v>35RW1</v>
          </cell>
          <cell r="K445" t="str">
            <v>1-35 GAL CART WEEKLY SVC</v>
          </cell>
        </row>
        <row r="446">
          <cell r="J446" t="str">
            <v>48RE1</v>
          </cell>
          <cell r="K446" t="str">
            <v>1-48 GAL EOW</v>
          </cell>
        </row>
        <row r="447">
          <cell r="J447" t="str">
            <v>48ROCC1</v>
          </cell>
          <cell r="K447" t="str">
            <v>1-48 GAL ON CALL PICKUP</v>
          </cell>
        </row>
        <row r="448">
          <cell r="J448" t="str">
            <v>48RW1</v>
          </cell>
          <cell r="K448" t="str">
            <v>1-48 GAL WEEKLY</v>
          </cell>
        </row>
        <row r="449">
          <cell r="J449" t="str">
            <v>64RE1</v>
          </cell>
          <cell r="K449" t="str">
            <v>1-64 GAL EOW</v>
          </cell>
        </row>
        <row r="450">
          <cell r="J450" t="str">
            <v>64ROCC1</v>
          </cell>
          <cell r="K450" t="str">
            <v>1-64 GAL ON CALL PICKUP</v>
          </cell>
        </row>
        <row r="451">
          <cell r="J451" t="str">
            <v>64RW1</v>
          </cell>
          <cell r="K451" t="str">
            <v>1-64 GAL CART WEEKLY SVC</v>
          </cell>
        </row>
        <row r="452">
          <cell r="J452" t="str">
            <v>96RE1</v>
          </cell>
          <cell r="K452" t="str">
            <v>1-96 GAL EOW</v>
          </cell>
        </row>
        <row r="453">
          <cell r="J453" t="str">
            <v>96RM1</v>
          </cell>
          <cell r="K453" t="str">
            <v>1-96 GAL MONTHLY</v>
          </cell>
        </row>
        <row r="454">
          <cell r="J454" t="str">
            <v>96ROCC1</v>
          </cell>
          <cell r="K454" t="str">
            <v>1-96 GAL ON CALL PICKUP</v>
          </cell>
        </row>
        <row r="455">
          <cell r="J455" t="str">
            <v>96RW1</v>
          </cell>
          <cell r="K455" t="str">
            <v>1-96 GAL CART WEEKLY SVC</v>
          </cell>
        </row>
        <row r="456">
          <cell r="J456" t="str">
            <v>ADJOTHR</v>
          </cell>
          <cell r="K456" t="str">
            <v>ADJUSTMENT</v>
          </cell>
        </row>
        <row r="457">
          <cell r="J457" t="str">
            <v>DRVNRE1</v>
          </cell>
          <cell r="K457" t="str">
            <v>DRIVE IN UP TO 250'-EOW</v>
          </cell>
        </row>
        <row r="458">
          <cell r="J458" t="str">
            <v>DRVNRE1RECY</v>
          </cell>
          <cell r="K458" t="str">
            <v>DRIVE IN UP TO 250 EOW-RE</v>
          </cell>
        </row>
        <row r="459">
          <cell r="J459" t="str">
            <v>DRVNRW1</v>
          </cell>
          <cell r="K459" t="str">
            <v>DRIVE IN UP TO 250'</v>
          </cell>
        </row>
        <row r="460">
          <cell r="J460" t="str">
            <v>EXPUR</v>
          </cell>
          <cell r="K460" t="str">
            <v>EXTRA PICKUP</v>
          </cell>
        </row>
        <row r="461">
          <cell r="J461" t="str">
            <v>EXTRAR</v>
          </cell>
          <cell r="K461" t="str">
            <v>EXTRA CAN/BAGS</v>
          </cell>
        </row>
        <row r="462">
          <cell r="J462" t="str">
            <v>OFOWR</v>
          </cell>
          <cell r="K462" t="str">
            <v>OVERFILL/OVERWEIGHT CHG</v>
          </cell>
        </row>
        <row r="463">
          <cell r="J463" t="str">
            <v>RECYCLECR</v>
          </cell>
          <cell r="K463" t="str">
            <v>VALUE OF RECYCLABLES</v>
          </cell>
        </row>
        <row r="464">
          <cell r="J464" t="str">
            <v>RECYONLY</v>
          </cell>
          <cell r="K464" t="str">
            <v>RECYCLE SERVICE ONLY</v>
          </cell>
        </row>
        <row r="465">
          <cell r="J465" t="str">
            <v>RECYR</v>
          </cell>
          <cell r="K465" t="str">
            <v>RESIDENTIAL RECYCLE</v>
          </cell>
        </row>
        <row r="466">
          <cell r="J466" t="str">
            <v>RECYRNB</v>
          </cell>
          <cell r="K466" t="str">
            <v>RECYCLE PROGRAM W/O BINS</v>
          </cell>
        </row>
        <row r="467">
          <cell r="J467" t="str">
            <v>REDELIVER</v>
          </cell>
          <cell r="K467" t="str">
            <v>DELIVERY CHARGE</v>
          </cell>
        </row>
        <row r="468">
          <cell r="J468" t="str">
            <v>RESTART</v>
          </cell>
          <cell r="K468" t="str">
            <v>SERVICE RESTART FEE</v>
          </cell>
        </row>
        <row r="469">
          <cell r="J469" t="str">
            <v>WLKNRE1</v>
          </cell>
          <cell r="K469" t="str">
            <v>WALK IN 5'-25'-EOW</v>
          </cell>
        </row>
        <row r="470">
          <cell r="J470" t="str">
            <v>WLKNRW1</v>
          </cell>
          <cell r="K470" t="str">
            <v>WALK IN 5'-25'</v>
          </cell>
        </row>
        <row r="471">
          <cell r="J471" t="str">
            <v>35ROCC1</v>
          </cell>
          <cell r="K471" t="str">
            <v>1-35 GAL ON CALL PICKUP</v>
          </cell>
        </row>
        <row r="472">
          <cell r="J472" t="str">
            <v>96ROCC1</v>
          </cell>
          <cell r="K472" t="str">
            <v>1-96 GAL ON CALL PICKUP</v>
          </cell>
        </row>
        <row r="473">
          <cell r="J473" t="str">
            <v>DRVNRE1RECYMA</v>
          </cell>
          <cell r="K473" t="str">
            <v>DRIVE IN UP TO 250 EOW-RE</v>
          </cell>
        </row>
        <row r="474">
          <cell r="J474" t="str">
            <v>DRVNRE2RECYMA</v>
          </cell>
          <cell r="K474" t="str">
            <v>DRIVE IN OVER 250 EOW-REC</v>
          </cell>
        </row>
        <row r="475">
          <cell r="J475" t="str">
            <v>DRVNRM1RECYMA</v>
          </cell>
          <cell r="K475" t="str">
            <v>DRIVE IN UP TO 125 MONTHL</v>
          </cell>
        </row>
        <row r="476">
          <cell r="J476" t="str">
            <v>RECYCLECR</v>
          </cell>
          <cell r="K476" t="str">
            <v>VALUE OF RECYCLABLES</v>
          </cell>
        </row>
        <row r="477">
          <cell r="J477" t="str">
            <v>RECYR</v>
          </cell>
          <cell r="K477" t="str">
            <v>RESIDENTIAL RECYCLE</v>
          </cell>
        </row>
        <row r="478">
          <cell r="J478" t="str">
            <v>35ROCC1</v>
          </cell>
          <cell r="K478" t="str">
            <v>1-35 GAL ON CALL PICKUP</v>
          </cell>
        </row>
        <row r="479">
          <cell r="J479" t="str">
            <v>48RE1</v>
          </cell>
          <cell r="K479" t="str">
            <v>1-48 GAL EOW</v>
          </cell>
        </row>
        <row r="480">
          <cell r="J480" t="str">
            <v>48ROCC1</v>
          </cell>
          <cell r="K480" t="str">
            <v>1-48 GAL ON CALL PICKUP</v>
          </cell>
        </row>
        <row r="481">
          <cell r="J481" t="str">
            <v>64ROCC1</v>
          </cell>
          <cell r="K481" t="str">
            <v>1-64 GAL ON CALL PICKUP</v>
          </cell>
        </row>
        <row r="482">
          <cell r="J482" t="str">
            <v>96ROCC1</v>
          </cell>
          <cell r="K482" t="str">
            <v>1-96 GAL ON CALL PICKUP</v>
          </cell>
        </row>
        <row r="483">
          <cell r="J483" t="str">
            <v>ADJOTHR</v>
          </cell>
          <cell r="K483" t="str">
            <v>ADJUSTMENT</v>
          </cell>
        </row>
        <row r="484">
          <cell r="J484" t="str">
            <v>EXTRAR</v>
          </cell>
          <cell r="K484" t="str">
            <v>EXTRA CAN/BAGS</v>
          </cell>
        </row>
        <row r="485">
          <cell r="J485" t="str">
            <v>OFOWR</v>
          </cell>
          <cell r="K485" t="str">
            <v>OVERFILL/OVERWEIGHT CHG</v>
          </cell>
        </row>
        <row r="486">
          <cell r="J486" t="str">
            <v>RECYCLECR</v>
          </cell>
          <cell r="K486" t="str">
            <v>VALUE OF RECYCLABLES</v>
          </cell>
        </row>
        <row r="487">
          <cell r="J487" t="str">
            <v>RECYR</v>
          </cell>
          <cell r="K487" t="str">
            <v>RESIDENTIAL RECYCLE</v>
          </cell>
        </row>
        <row r="488">
          <cell r="J488" t="str">
            <v>REDELIVER</v>
          </cell>
          <cell r="K488" t="str">
            <v>DELIVERY CHARGE</v>
          </cell>
        </row>
        <row r="489">
          <cell r="J489" t="str">
            <v>RESTART</v>
          </cell>
          <cell r="K489" t="str">
            <v>SERVICE RESTART FEE</v>
          </cell>
        </row>
        <row r="490">
          <cell r="J490" t="str">
            <v>ROLID</v>
          </cell>
          <cell r="K490" t="str">
            <v>ROLL OFF-LID</v>
          </cell>
        </row>
        <row r="491">
          <cell r="J491" t="str">
            <v>RORENT10D</v>
          </cell>
          <cell r="K491" t="str">
            <v>10YD ROLL OFF DAILY RENT</v>
          </cell>
        </row>
        <row r="492">
          <cell r="J492" t="str">
            <v>RORENT20D</v>
          </cell>
          <cell r="K492" t="str">
            <v>20YD ROLL OFF-DAILY RENT</v>
          </cell>
        </row>
        <row r="493">
          <cell r="J493" t="str">
            <v>RORENT20M</v>
          </cell>
          <cell r="K493" t="str">
            <v>20YD ROLL OFF-MNTHLY RENT</v>
          </cell>
        </row>
        <row r="494">
          <cell r="J494" t="str">
            <v>RORENT40D</v>
          </cell>
          <cell r="K494" t="str">
            <v>40YD ROLL OFF-DAILY RENT</v>
          </cell>
        </row>
        <row r="495">
          <cell r="J495" t="str">
            <v>RORENT40M</v>
          </cell>
          <cell r="K495" t="str">
            <v>40YD ROLL OFF-MNTHLY RENT</v>
          </cell>
        </row>
        <row r="496">
          <cell r="J496" t="str">
            <v>CPHAUL10</v>
          </cell>
          <cell r="K496" t="str">
            <v>10YD COMPACTOR-HAUL</v>
          </cell>
        </row>
        <row r="497">
          <cell r="J497" t="str">
            <v>CPHAUL15</v>
          </cell>
          <cell r="K497" t="str">
            <v>15YD COMPACTOR-HAUL</v>
          </cell>
        </row>
        <row r="498">
          <cell r="J498" t="str">
            <v>CPHAUL20</v>
          </cell>
          <cell r="K498" t="str">
            <v>20YD COMPACTOR-HAUL</v>
          </cell>
        </row>
        <row r="499">
          <cell r="J499" t="str">
            <v>CPHAUL25</v>
          </cell>
          <cell r="K499" t="str">
            <v>25YD COMPACTOR-HAUL</v>
          </cell>
        </row>
        <row r="500">
          <cell r="J500" t="str">
            <v>DISPMC-TON</v>
          </cell>
          <cell r="K500" t="str">
            <v>MC LANDFILL PER TON</v>
          </cell>
        </row>
        <row r="501">
          <cell r="J501" t="str">
            <v>DISPMCMISC</v>
          </cell>
          <cell r="K501" t="str">
            <v>DISPOSAL MISCELLANOUS</v>
          </cell>
        </row>
        <row r="502">
          <cell r="J502" t="str">
            <v>RODEL</v>
          </cell>
          <cell r="K502" t="str">
            <v>ROLL OFF-DELIVERY</v>
          </cell>
        </row>
        <row r="503">
          <cell r="J503" t="str">
            <v>ROHAUL10T</v>
          </cell>
          <cell r="K503" t="str">
            <v>ROHAUL10T</v>
          </cell>
        </row>
        <row r="504">
          <cell r="J504" t="str">
            <v>ROHAUL20</v>
          </cell>
          <cell r="K504" t="str">
            <v>20YD ROLL OFF-HAUL</v>
          </cell>
        </row>
        <row r="505">
          <cell r="J505" t="str">
            <v>ROHAUL20T</v>
          </cell>
          <cell r="K505" t="str">
            <v>20YD ROLL OFF TEMP HAUL</v>
          </cell>
        </row>
        <row r="506">
          <cell r="J506" t="str">
            <v>ROHAUL30</v>
          </cell>
          <cell r="K506" t="str">
            <v>30YD ROLL OFF-HAUL</v>
          </cell>
        </row>
        <row r="507">
          <cell r="J507" t="str">
            <v>ROHAUL40</v>
          </cell>
          <cell r="K507" t="str">
            <v>40YD ROLL OFF-HAUL</v>
          </cell>
        </row>
        <row r="508">
          <cell r="J508" t="str">
            <v>ROHAUL40T</v>
          </cell>
          <cell r="K508" t="str">
            <v>40YD ROLL OFF TEMP HAUL</v>
          </cell>
        </row>
        <row r="509">
          <cell r="J509" t="str">
            <v>ROLID</v>
          </cell>
          <cell r="K509" t="str">
            <v>ROLL OFF-LID</v>
          </cell>
        </row>
        <row r="510">
          <cell r="J510" t="str">
            <v>ROMILE</v>
          </cell>
          <cell r="K510" t="str">
            <v>ROLL OFF-MILEAGE</v>
          </cell>
        </row>
        <row r="511">
          <cell r="J511" t="str">
            <v>RORENT10D</v>
          </cell>
          <cell r="K511" t="str">
            <v>10YD ROLL OFF DAILY RENT</v>
          </cell>
        </row>
        <row r="512">
          <cell r="J512" t="str">
            <v>RORENT20D</v>
          </cell>
          <cell r="K512" t="str">
            <v>20YD ROLL OFF-DAILY RENT</v>
          </cell>
        </row>
        <row r="513">
          <cell r="J513" t="str">
            <v>RORENT40D</v>
          </cell>
          <cell r="K513" t="str">
            <v>40YD ROLL OFF-DAILY RENT</v>
          </cell>
        </row>
        <row r="514">
          <cell r="J514" t="str">
            <v>SP</v>
          </cell>
          <cell r="K514" t="str">
            <v>SPECIAL PICKUP</v>
          </cell>
        </row>
        <row r="515">
          <cell r="J515" t="str">
            <v>REF</v>
          </cell>
          <cell r="K515" t="str">
            <v>3.6% WA Refuse Tax</v>
          </cell>
        </row>
        <row r="516">
          <cell r="J516" t="str">
            <v>REF</v>
          </cell>
          <cell r="K516" t="str">
            <v>3.6% WA Refuse Tax</v>
          </cell>
        </row>
        <row r="517">
          <cell r="J517" t="str">
            <v>SALES TAX</v>
          </cell>
          <cell r="K517" t="str">
            <v>8.5% Sales Tax</v>
          </cell>
        </row>
        <row r="518">
          <cell r="J518" t="str">
            <v>SHELTON UNREG REFUSE</v>
          </cell>
          <cell r="K518" t="str">
            <v>3.6% WA STATE REFUSE TAX</v>
          </cell>
        </row>
        <row r="519">
          <cell r="J519" t="str">
            <v>SHELTON UNREG SALES</v>
          </cell>
          <cell r="K519" t="str">
            <v>WA STATE SALES TAX</v>
          </cell>
        </row>
        <row r="520">
          <cell r="J520" t="str">
            <v>REF</v>
          </cell>
          <cell r="K520" t="str">
            <v>3.6% WA Refuse Tax</v>
          </cell>
        </row>
        <row r="521">
          <cell r="J521" t="str">
            <v>REF</v>
          </cell>
          <cell r="K521" t="str">
            <v>3.6% WA Refuse Tax</v>
          </cell>
        </row>
        <row r="522">
          <cell r="J522" t="str">
            <v>SALES TAX</v>
          </cell>
          <cell r="K522" t="str">
            <v>8.5% Sales Tax</v>
          </cell>
        </row>
        <row r="523">
          <cell r="J523" t="str">
            <v>MASON REFUSE</v>
          </cell>
          <cell r="K523" t="str">
            <v>3.6% WA REFUSE TAX</v>
          </cell>
        </row>
        <row r="524">
          <cell r="J524" t="str">
            <v>REF</v>
          </cell>
          <cell r="K524" t="str">
            <v>3.6% WA Refuse Tax</v>
          </cell>
        </row>
        <row r="525">
          <cell r="J525" t="str">
            <v>SALES TAX</v>
          </cell>
          <cell r="K525" t="str">
            <v>8.5% Sales Tax</v>
          </cell>
        </row>
        <row r="526">
          <cell r="J526" t="str">
            <v>SHELTON UNREG REFUSE</v>
          </cell>
          <cell r="K526" t="str">
            <v>3.6% WA STATE REFUSE TAX</v>
          </cell>
        </row>
        <row r="527">
          <cell r="J527" t="str">
            <v>SHELTON UNREG SALES</v>
          </cell>
          <cell r="K527" t="str">
            <v>WA STATE SALES TAX</v>
          </cell>
        </row>
        <row r="528">
          <cell r="J528" t="str">
            <v>FINCHG</v>
          </cell>
          <cell r="K528" t="str">
            <v>LATE FEE</v>
          </cell>
        </row>
        <row r="529">
          <cell r="J529" t="str">
            <v>FINCHG</v>
          </cell>
          <cell r="K529" t="str">
            <v>LATE FEE</v>
          </cell>
        </row>
        <row r="530">
          <cell r="J530" t="str">
            <v>MM</v>
          </cell>
          <cell r="K530" t="str">
            <v>MOVE MONEY</v>
          </cell>
        </row>
        <row r="531">
          <cell r="J531" t="str">
            <v>UNLOCKRECY</v>
          </cell>
          <cell r="K531" t="str">
            <v>UNLOCK / UNLATCH RECY</v>
          </cell>
        </row>
        <row r="532">
          <cell r="J532" t="str">
            <v>SCI</v>
          </cell>
          <cell r="K532" t="str">
            <v>SHRED CALL IN</v>
          </cell>
        </row>
        <row r="533">
          <cell r="J533" t="str">
            <v>SQUAX</v>
          </cell>
          <cell r="K533" t="str">
            <v>SQUAXIN ISLAND CONTRACT</v>
          </cell>
        </row>
        <row r="534">
          <cell r="J534" t="str">
            <v>96CRCOGE1</v>
          </cell>
          <cell r="K534" t="str">
            <v>96 COMMINGLE WG-EOW</v>
          </cell>
        </row>
        <row r="535">
          <cell r="J535" t="str">
            <v>96CRCOGM1</v>
          </cell>
          <cell r="K535" t="str">
            <v>96 COMMINGLE WGMNTHLY</v>
          </cell>
        </row>
        <row r="536">
          <cell r="J536" t="str">
            <v>96CRCOGW1</v>
          </cell>
          <cell r="K536" t="str">
            <v>96 COMMINGLE WG-WEEKLY</v>
          </cell>
        </row>
        <row r="537">
          <cell r="J537" t="str">
            <v>96CRCONGE1</v>
          </cell>
          <cell r="K537" t="str">
            <v>96 COMMINGLE NG-EOW</v>
          </cell>
        </row>
        <row r="538">
          <cell r="J538" t="str">
            <v>96CRCONGM1</v>
          </cell>
          <cell r="K538" t="str">
            <v>96 COMMINGLE NG-MNTHLY</v>
          </cell>
        </row>
        <row r="539">
          <cell r="J539" t="str">
            <v>96CRCONGW1</v>
          </cell>
          <cell r="K539" t="str">
            <v>96 COMMINGLE NG-WEEKLY</v>
          </cell>
        </row>
        <row r="540">
          <cell r="J540" t="str">
            <v xml:space="preserve">R2YDOCCE </v>
          </cell>
          <cell r="K540" t="str">
            <v>2YD OCC-EOW</v>
          </cell>
        </row>
        <row r="541">
          <cell r="J541" t="str">
            <v>R2YDOCCEX</v>
          </cell>
          <cell r="K541" t="str">
            <v>2YD OCC-EXTRA CONTAINER</v>
          </cell>
        </row>
        <row r="542">
          <cell r="J542" t="str">
            <v>R2YDOCCM</v>
          </cell>
          <cell r="K542" t="str">
            <v>2YD OCC-MNTHLY</v>
          </cell>
        </row>
        <row r="543">
          <cell r="J543" t="str">
            <v>R2YDOCCOC</v>
          </cell>
          <cell r="K543" t="str">
            <v>2YD OCC-ON CALL</v>
          </cell>
        </row>
        <row r="544">
          <cell r="J544" t="str">
            <v>R2YDOCCW</v>
          </cell>
          <cell r="K544" t="str">
            <v>2YD OCC-WEEKLY</v>
          </cell>
        </row>
        <row r="545">
          <cell r="J545" t="str">
            <v>RECYLOCK</v>
          </cell>
          <cell r="K545" t="str">
            <v>LOCK/UNLOCK RECYCLING</v>
          </cell>
        </row>
        <row r="546">
          <cell r="J546" t="str">
            <v>ROLLOUTOCC</v>
          </cell>
          <cell r="K546" t="str">
            <v>ROLL OUT FEE - RECYCLE</v>
          </cell>
        </row>
        <row r="547">
          <cell r="J547" t="str">
            <v>WLKNRECY</v>
          </cell>
          <cell r="K547" t="str">
            <v>WALK IN RECYCLE</v>
          </cell>
        </row>
        <row r="548">
          <cell r="J548" t="str">
            <v>96CRCONGE1</v>
          </cell>
          <cell r="K548" t="str">
            <v>96 COMMINGLE NG-EOW</v>
          </cell>
        </row>
        <row r="549">
          <cell r="J549" t="str">
            <v>96CRCONGOC</v>
          </cell>
          <cell r="K549" t="str">
            <v>96 COMMINGLE NGON CALL</v>
          </cell>
        </row>
        <row r="550">
          <cell r="J550" t="str">
            <v>CDELOCC</v>
          </cell>
          <cell r="K550" t="str">
            <v>CARDBOARD DELIVERY</v>
          </cell>
        </row>
        <row r="551">
          <cell r="J551" t="str">
            <v>R2YDOCCOC</v>
          </cell>
          <cell r="K551" t="str">
            <v>2YD OCC-ON CALL</v>
          </cell>
        </row>
        <row r="552">
          <cell r="J552" t="str">
            <v>R2YDOCCW</v>
          </cell>
          <cell r="K552" t="str">
            <v>2YD OCC-WEEKLY</v>
          </cell>
        </row>
        <row r="553">
          <cell r="J553" t="str">
            <v>RECYLOCK</v>
          </cell>
          <cell r="K553" t="str">
            <v>LOCK/UNLOCK RECYCLING</v>
          </cell>
        </row>
        <row r="554">
          <cell r="J554" t="str">
            <v>ROLLOUTOCC</v>
          </cell>
          <cell r="K554" t="str">
            <v>ROLL OUT FEE - RECYCLE</v>
          </cell>
        </row>
        <row r="555">
          <cell r="J555" t="str">
            <v>WLKNRECY</v>
          </cell>
          <cell r="K555" t="str">
            <v>WALK IN RECYCLE</v>
          </cell>
        </row>
        <row r="556">
          <cell r="J556" t="str">
            <v>CC-KOL</v>
          </cell>
          <cell r="K556" t="str">
            <v>ONLINE PAYMENT-CC</v>
          </cell>
        </row>
        <row r="557">
          <cell r="J557" t="str">
            <v>PAY</v>
          </cell>
          <cell r="K557" t="str">
            <v>PAYMENT-THANK YOU!</v>
          </cell>
        </row>
        <row r="558">
          <cell r="J558" t="str">
            <v>PAY-CFREE</v>
          </cell>
          <cell r="K558" t="str">
            <v>PAYMENT-THANK YOU</v>
          </cell>
        </row>
        <row r="559">
          <cell r="J559" t="str">
            <v>PAY-KOL</v>
          </cell>
          <cell r="K559" t="str">
            <v>PAYMENT-THANK YOU - OL</v>
          </cell>
        </row>
        <row r="560">
          <cell r="J560" t="str">
            <v>PAY-NATL</v>
          </cell>
          <cell r="K560" t="str">
            <v>PAYMENT THANK YOU</v>
          </cell>
        </row>
        <row r="561">
          <cell r="J561" t="str">
            <v>PAY-OAK</v>
          </cell>
          <cell r="K561" t="str">
            <v>OAKLEAF PAYMENT</v>
          </cell>
        </row>
        <row r="562">
          <cell r="J562" t="str">
            <v>PAY-RPPS</v>
          </cell>
          <cell r="K562" t="str">
            <v>RPSS PAYMENT</v>
          </cell>
        </row>
        <row r="563">
          <cell r="J563" t="str">
            <v>PAYMET</v>
          </cell>
          <cell r="K563" t="str">
            <v>METAVANTE ONLINE PAYMENT</v>
          </cell>
        </row>
        <row r="564">
          <cell r="J564" t="str">
            <v>PAYPNCL</v>
          </cell>
          <cell r="K564" t="str">
            <v>PAYMENT THANK YOU!</v>
          </cell>
        </row>
        <row r="565">
          <cell r="J565" t="str">
            <v>PAYUSBL</v>
          </cell>
          <cell r="K565" t="str">
            <v>PAYMENT THANK YOU</v>
          </cell>
        </row>
        <row r="566">
          <cell r="J566" t="str">
            <v>RET-KOL</v>
          </cell>
          <cell r="K566" t="str">
            <v>ONLINE PAYMENT RETURN</v>
          </cell>
        </row>
        <row r="567">
          <cell r="J567" t="str">
            <v>EXTRAR</v>
          </cell>
          <cell r="K567" t="str">
            <v>EXTRA CAN/BAGS</v>
          </cell>
        </row>
        <row r="568">
          <cell r="J568" t="str">
            <v>OFOWR</v>
          </cell>
          <cell r="K568" t="str">
            <v>OVERFILL/OVERWEIGHT CHG</v>
          </cell>
        </row>
        <row r="569">
          <cell r="J569" t="str">
            <v>ROLID</v>
          </cell>
          <cell r="K569" t="str">
            <v>ROLL OFF-LID</v>
          </cell>
        </row>
        <row r="570">
          <cell r="J570" t="str">
            <v>ROLIDRECY</v>
          </cell>
          <cell r="K570" t="str">
            <v>ROLL OFF LID-RECYCLE</v>
          </cell>
        </row>
        <row r="571">
          <cell r="J571" t="str">
            <v>RORENT10MRECY</v>
          </cell>
          <cell r="K571" t="str">
            <v>ROLL OFF RENT MONTHLY-REC</v>
          </cell>
        </row>
        <row r="572">
          <cell r="J572" t="str">
            <v>RORENT20DRECY</v>
          </cell>
          <cell r="K572" t="str">
            <v>ROLL OFF RENT DAILY-RECYL</v>
          </cell>
        </row>
        <row r="573">
          <cell r="J573" t="str">
            <v>RORENT20MRECY</v>
          </cell>
          <cell r="K573" t="str">
            <v>ROLL OFF RENT MONTHLY-REC</v>
          </cell>
        </row>
        <row r="574">
          <cell r="J574" t="str">
            <v>RORENT40M</v>
          </cell>
          <cell r="K574" t="str">
            <v>40YD ROLL OFF-MNTHLY RENT</v>
          </cell>
        </row>
        <row r="575">
          <cell r="J575" t="str">
            <v>BELFAIR</v>
          </cell>
          <cell r="K575" t="str">
            <v>BELFAIR TRANSFER BOX HAUL</v>
          </cell>
        </row>
        <row r="576">
          <cell r="J576" t="str">
            <v>BLUEBOX</v>
          </cell>
          <cell r="K576" t="str">
            <v>RECYCLING BLUE BOX</v>
          </cell>
        </row>
        <row r="577">
          <cell r="J577" t="str">
            <v>HOODSPORT</v>
          </cell>
          <cell r="K577" t="str">
            <v>HOODSPORT TRANSFER HAUL</v>
          </cell>
        </row>
        <row r="578">
          <cell r="J578" t="str">
            <v>RECYHAUL</v>
          </cell>
          <cell r="K578" t="str">
            <v>ROLL OFF RECYCLE HAUL</v>
          </cell>
        </row>
        <row r="579">
          <cell r="J579" t="str">
            <v>RODELRECY</v>
          </cell>
          <cell r="K579" t="str">
            <v>ROLL OFF DELIVER-RECYCLE</v>
          </cell>
        </row>
        <row r="580">
          <cell r="J580" t="str">
            <v>ROMILERECY</v>
          </cell>
          <cell r="K580" t="str">
            <v>ROLL OFF MILEAGE RECYCLE</v>
          </cell>
        </row>
        <row r="581">
          <cell r="J581" t="str">
            <v>UNION</v>
          </cell>
          <cell r="K581" t="str">
            <v>UNION TRANSFER BOX HAUL</v>
          </cell>
        </row>
        <row r="582">
          <cell r="J582" t="str">
            <v>STORENT22</v>
          </cell>
          <cell r="K582" t="str">
            <v>PORTABLE STORAGE RENT 22</v>
          </cell>
        </row>
        <row r="583">
          <cell r="J583" t="str">
            <v>SALES TAX</v>
          </cell>
          <cell r="K583" t="str">
            <v>8.5% Sales Tax</v>
          </cell>
        </row>
        <row r="584">
          <cell r="J584" t="str">
            <v>SALES TAX</v>
          </cell>
          <cell r="K584" t="str">
            <v>8.5% Sales Tax</v>
          </cell>
        </row>
        <row r="585">
          <cell r="J585" t="str">
            <v>FINCHG</v>
          </cell>
          <cell r="K585" t="str">
            <v>LATE FEE</v>
          </cell>
        </row>
        <row r="586">
          <cell r="J586" t="str">
            <v xml:space="preserve">BD </v>
          </cell>
          <cell r="K586" t="str">
            <v>W\O BAD DEBT</v>
          </cell>
        </row>
        <row r="587">
          <cell r="J587" t="str">
            <v>MM</v>
          </cell>
          <cell r="K587" t="str">
            <v>MOVE MONEY</v>
          </cell>
        </row>
        <row r="588">
          <cell r="J588" t="str">
            <v>REFUND</v>
          </cell>
          <cell r="K588" t="str">
            <v>REFUND</v>
          </cell>
        </row>
        <row r="589">
          <cell r="J589" t="str">
            <v>UNCLAIMED</v>
          </cell>
          <cell r="K589" t="str">
            <v>UNCLAIMED PROPERTY</v>
          </cell>
        </row>
        <row r="590">
          <cell r="J590" t="str">
            <v>LOOSE-COMM</v>
          </cell>
          <cell r="K590" t="str">
            <v>LOOSE MATERIAL - COMM</v>
          </cell>
        </row>
        <row r="591">
          <cell r="J591" t="str">
            <v>300CW1</v>
          </cell>
          <cell r="K591" t="str">
            <v>1-300 GL CART WEEKLY SVC</v>
          </cell>
        </row>
        <row r="592">
          <cell r="J592" t="str">
            <v>64CW1</v>
          </cell>
          <cell r="K592" t="str">
            <v>1-64 GL CART WEEKLY SVC</v>
          </cell>
        </row>
        <row r="593">
          <cell r="J593" t="str">
            <v>96CW1</v>
          </cell>
          <cell r="K593" t="str">
            <v>1-96 GL CART WEEKLY SVC</v>
          </cell>
        </row>
        <row r="594">
          <cell r="J594" t="str">
            <v>SL096.0GEO001CGW</v>
          </cell>
          <cell r="K594" t="str">
            <v>96 GL EOW COM GREENWASTE</v>
          </cell>
        </row>
        <row r="595">
          <cell r="J595" t="str">
            <v>UNLOCKREF</v>
          </cell>
          <cell r="K595" t="str">
            <v>UNLOCK / UNLATCH REFUSE</v>
          </cell>
        </row>
        <row r="596">
          <cell r="J596" t="str">
            <v>EP300-COM</v>
          </cell>
          <cell r="K596" t="str">
            <v>EXTRA PICKUP 300 GL - COM</v>
          </cell>
        </row>
        <row r="597">
          <cell r="J597" t="str">
            <v>EP64-COM</v>
          </cell>
          <cell r="K597" t="str">
            <v>EXTRA PICKUP 64 GL - COM</v>
          </cell>
        </row>
        <row r="598">
          <cell r="J598" t="str">
            <v>EP96-COM</v>
          </cell>
          <cell r="K598" t="str">
            <v>EXTRA PICKUP 96 GL - COM</v>
          </cell>
        </row>
        <row r="599">
          <cell r="J599" t="str">
            <v>UNLOCKREF</v>
          </cell>
          <cell r="K599" t="str">
            <v>UNLOCK / UNLATCH REFUSE</v>
          </cell>
        </row>
        <row r="600">
          <cell r="J600" t="str">
            <v>CC-KOL</v>
          </cell>
          <cell r="K600" t="str">
            <v>ONLINE PAYMENT-CC</v>
          </cell>
        </row>
        <row r="601">
          <cell r="J601" t="str">
            <v>CCREF-KOL</v>
          </cell>
          <cell r="K601" t="str">
            <v>CREDIT CARD REFUND</v>
          </cell>
        </row>
        <row r="602">
          <cell r="J602" t="str">
            <v>PAY</v>
          </cell>
          <cell r="K602" t="str">
            <v>PAYMENT-THANK YOU!</v>
          </cell>
        </row>
        <row r="603">
          <cell r="J603" t="str">
            <v>PAY EFT</v>
          </cell>
          <cell r="K603" t="str">
            <v>ELECTRONIC PAYMENT</v>
          </cell>
        </row>
        <row r="604">
          <cell r="J604" t="str">
            <v>PAY ICT</v>
          </cell>
          <cell r="K604" t="str">
            <v>I/C PAYMENT THANK YOU!</v>
          </cell>
        </row>
        <row r="605">
          <cell r="J605" t="str">
            <v>PAY-CFREE</v>
          </cell>
          <cell r="K605" t="str">
            <v>PAYMENT-THANK YOU</v>
          </cell>
        </row>
        <row r="606">
          <cell r="J606" t="str">
            <v>PAY-KOL</v>
          </cell>
          <cell r="K606" t="str">
            <v>PAYMENT-THANK YOU - OL</v>
          </cell>
        </row>
        <row r="607">
          <cell r="J607" t="str">
            <v>PAY-NATL</v>
          </cell>
          <cell r="K607" t="str">
            <v>PAYMENT THANK YOU</v>
          </cell>
        </row>
        <row r="608">
          <cell r="J608" t="str">
            <v>PAY-OAK</v>
          </cell>
          <cell r="K608" t="str">
            <v>OAKLEAF PAYMENT</v>
          </cell>
        </row>
        <row r="609">
          <cell r="J609" t="str">
            <v>PAY-RPPS</v>
          </cell>
          <cell r="K609" t="str">
            <v>RPSS PAYMENT</v>
          </cell>
        </row>
        <row r="610">
          <cell r="J610" t="str">
            <v>PAYMET</v>
          </cell>
          <cell r="K610" t="str">
            <v>METAVANTE ONLINE PAYMENT</v>
          </cell>
        </row>
        <row r="611">
          <cell r="J611" t="str">
            <v>PAYPNCL</v>
          </cell>
          <cell r="K611" t="str">
            <v>PAYMENT THANK YOU!</v>
          </cell>
        </row>
        <row r="612">
          <cell r="J612" t="str">
            <v>PAYUSBL</v>
          </cell>
          <cell r="K612" t="str">
            <v>PAYMENT THANK YOU</v>
          </cell>
        </row>
        <row r="613">
          <cell r="J613" t="str">
            <v>RET-KOL</v>
          </cell>
          <cell r="K613" t="str">
            <v>ONLINE PAYMENT RETURN</v>
          </cell>
        </row>
        <row r="614">
          <cell r="J614" t="str">
            <v>300RW1</v>
          </cell>
          <cell r="K614" t="str">
            <v>1-300 GL CART WEEKLY SVC</v>
          </cell>
        </row>
        <row r="615">
          <cell r="J615" t="str">
            <v>35RE1</v>
          </cell>
          <cell r="K615" t="str">
            <v>1-35 GAL CART EOW SVC</v>
          </cell>
        </row>
        <row r="616">
          <cell r="J616" t="str">
            <v>35RE1RR</v>
          </cell>
          <cell r="K616" t="str">
            <v>1-35 GL CART EOW REDUCED RATE</v>
          </cell>
        </row>
        <row r="617">
          <cell r="J617" t="str">
            <v>64RE1</v>
          </cell>
          <cell r="K617" t="str">
            <v>1-64 GAL EOW</v>
          </cell>
        </row>
        <row r="618">
          <cell r="J618" t="str">
            <v>64RE1RR</v>
          </cell>
          <cell r="K618" t="str">
            <v>1-64 GL CART EOW REDUCED RATE</v>
          </cell>
        </row>
        <row r="619">
          <cell r="J619" t="str">
            <v>64RW1</v>
          </cell>
          <cell r="K619" t="str">
            <v>1-64 GAL CART WEEKLY SVC</v>
          </cell>
        </row>
        <row r="620">
          <cell r="J620" t="str">
            <v>64RW1RR</v>
          </cell>
          <cell r="K620" t="str">
            <v>1-64 GL CART WKLY REDUCED RATE</v>
          </cell>
        </row>
        <row r="621">
          <cell r="J621" t="str">
            <v>96RE1</v>
          </cell>
          <cell r="K621" t="str">
            <v>1-96 GAL EOW</v>
          </cell>
        </row>
        <row r="622">
          <cell r="J622" t="str">
            <v>96RE1RR</v>
          </cell>
          <cell r="K622" t="str">
            <v>1-96 GL CART EOW REDUCED RATE</v>
          </cell>
        </row>
        <row r="623">
          <cell r="J623" t="str">
            <v>96RW1</v>
          </cell>
          <cell r="K623" t="str">
            <v>1-96 GAL CART WEEKLY SVC</v>
          </cell>
        </row>
        <row r="624">
          <cell r="J624" t="str">
            <v>96RW1RR</v>
          </cell>
          <cell r="K624" t="str">
            <v>1-96 GL CART WKLY REDUCED RATE</v>
          </cell>
        </row>
        <row r="625">
          <cell r="J625" t="str">
            <v>EMPLOYEER</v>
          </cell>
          <cell r="K625" t="str">
            <v>EMPLOYEE SERVICE</v>
          </cell>
        </row>
        <row r="626">
          <cell r="J626" t="str">
            <v>MINSVC-RESI</v>
          </cell>
          <cell r="K626" t="str">
            <v>MINIMUM SERVICE</v>
          </cell>
        </row>
        <row r="627">
          <cell r="J627" t="str">
            <v>ROLLOUT 5-25</v>
          </cell>
          <cell r="K627" t="str">
            <v>ROLL OUT FEE 5 - 25 FT</v>
          </cell>
        </row>
        <row r="628">
          <cell r="J628" t="str">
            <v>SL096.0GEO001GW</v>
          </cell>
          <cell r="K628" t="str">
            <v>SL 96 GL EOW GREENWASTE 1</v>
          </cell>
        </row>
        <row r="629">
          <cell r="J629" t="str">
            <v>35RE1</v>
          </cell>
          <cell r="K629" t="str">
            <v>1-35 GAL CART EOW SVC</v>
          </cell>
        </row>
        <row r="630">
          <cell r="J630" t="str">
            <v>64RE1</v>
          </cell>
          <cell r="K630" t="str">
            <v>1-64 GAL EOW</v>
          </cell>
        </row>
        <row r="631">
          <cell r="J631" t="str">
            <v>ADJOTHR</v>
          </cell>
          <cell r="K631" t="str">
            <v>ADJUSTMENT</v>
          </cell>
        </row>
        <row r="632">
          <cell r="J632" t="str">
            <v>ADMINFEE-RES</v>
          </cell>
          <cell r="K632" t="str">
            <v>NEW ACCT / VACANCY FEE</v>
          </cell>
        </row>
        <row r="633">
          <cell r="J633" t="str">
            <v>EP300-RES</v>
          </cell>
          <cell r="K633" t="str">
            <v>EXTRA PICKUP 300 GL - RES</v>
          </cell>
        </row>
        <row r="634">
          <cell r="J634" t="str">
            <v>EP35-RES</v>
          </cell>
          <cell r="K634" t="str">
            <v>EXTRA PICKUP 35 GL - RES</v>
          </cell>
        </row>
        <row r="635">
          <cell r="J635" t="str">
            <v>EP64-RES</v>
          </cell>
          <cell r="K635" t="str">
            <v>EXTRA PICKUP 64 GL - RES</v>
          </cell>
        </row>
        <row r="636">
          <cell r="J636" t="str">
            <v>EP96-RES</v>
          </cell>
          <cell r="K636" t="str">
            <v>EXTRA PICKUP 96 GL - RES</v>
          </cell>
        </row>
        <row r="637">
          <cell r="J637" t="str">
            <v>LOOSE-RES</v>
          </cell>
          <cell r="K637" t="str">
            <v>LOOSE MATERIAL -RES</v>
          </cell>
        </row>
        <row r="638">
          <cell r="J638" t="str">
            <v>MINSVC-RESI</v>
          </cell>
          <cell r="K638" t="str">
            <v>MINIMUM SERVICE</v>
          </cell>
        </row>
        <row r="639">
          <cell r="J639" t="str">
            <v>REDELIVER</v>
          </cell>
          <cell r="K639" t="str">
            <v>DELIVERY CHARGE</v>
          </cell>
        </row>
        <row r="640">
          <cell r="J640" t="str">
            <v>RTRNCART64-RES</v>
          </cell>
          <cell r="K640" t="str">
            <v>RETURN TRIP 64 GL</v>
          </cell>
        </row>
        <row r="641">
          <cell r="J641" t="str">
            <v>SL096.0GEO001GW</v>
          </cell>
          <cell r="K641" t="str">
            <v>SL 96 GL EOW GREENWASTE 1</v>
          </cell>
        </row>
        <row r="642">
          <cell r="J642" t="str">
            <v>FUEL-COM MASON</v>
          </cell>
          <cell r="K642" t="str">
            <v>FUEL &amp; MATERIAL SURCHARGE</v>
          </cell>
        </row>
        <row r="643">
          <cell r="J643" t="str">
            <v>FUEL-RES MASON</v>
          </cell>
          <cell r="K643" t="str">
            <v>FUEL &amp; MATERIAL SURCHARGE</v>
          </cell>
        </row>
        <row r="644">
          <cell r="J644" t="str">
            <v>FUEL-RES MASON</v>
          </cell>
          <cell r="K644" t="str">
            <v>FUEL &amp; MATERIAL SURCHARGE</v>
          </cell>
        </row>
        <row r="645">
          <cell r="J645" t="str">
            <v>FUEL-RES MASON</v>
          </cell>
          <cell r="K645" t="str">
            <v>FUEL &amp; MATERIAL SURCHARGE</v>
          </cell>
        </row>
        <row r="646">
          <cell r="J646" t="str">
            <v>CITY OF SHELTON</v>
          </cell>
          <cell r="K646" t="str">
            <v>41.9% CITY UTILITY TAX</v>
          </cell>
        </row>
        <row r="647">
          <cell r="J647" t="str">
            <v>CITY OF SHELTON UTILITY</v>
          </cell>
          <cell r="K647" t="str">
            <v>CONTRACT UTILITY ONLY</v>
          </cell>
        </row>
        <row r="648">
          <cell r="J648" t="str">
            <v>SHELTON SALES TAX</v>
          </cell>
          <cell r="K648" t="str">
            <v>8.8% Sales Tax</v>
          </cell>
        </row>
        <row r="649">
          <cell r="J649" t="str">
            <v>SHELTON WA REFUSE</v>
          </cell>
          <cell r="K649" t="str">
            <v>3.6% WA Refuse Tax</v>
          </cell>
        </row>
        <row r="650">
          <cell r="J650" t="str">
            <v>CITY OF SHELTON</v>
          </cell>
          <cell r="K650" t="str">
            <v>41.9% CITY UTILITY TAX</v>
          </cell>
        </row>
        <row r="651">
          <cell r="J651" t="str">
            <v>REF</v>
          </cell>
          <cell r="K651" t="str">
            <v>3.6% WA Refuse Tax</v>
          </cell>
        </row>
        <row r="652">
          <cell r="J652" t="str">
            <v>SHELTON SALES TAX</v>
          </cell>
          <cell r="K652" t="str">
            <v>8.8% Sales Tax</v>
          </cell>
        </row>
        <row r="653">
          <cell r="J653" t="str">
            <v>SHELTON WA REFUSE</v>
          </cell>
          <cell r="K653" t="str">
            <v>3.6% WA Refuse Tax</v>
          </cell>
        </row>
        <row r="654">
          <cell r="J654" t="str">
            <v>CITY OF SHELTON</v>
          </cell>
          <cell r="K654" t="str">
            <v>41.9% CITY UTILITY TAX</v>
          </cell>
        </row>
        <row r="655">
          <cell r="J655" t="str">
            <v>SHELTON WA REFUSE</v>
          </cell>
          <cell r="K655" t="str">
            <v>3.6% WA Refuse Tax</v>
          </cell>
        </row>
        <row r="656">
          <cell r="J656" t="str">
            <v>FINCHG</v>
          </cell>
          <cell r="K656" t="str">
            <v>LATE FEE</v>
          </cell>
        </row>
        <row r="657">
          <cell r="J657" t="str">
            <v>REFUND</v>
          </cell>
          <cell r="K657" t="str">
            <v>REFUND</v>
          </cell>
        </row>
        <row r="658">
          <cell r="J658" t="str">
            <v>R1.5YDE</v>
          </cell>
          <cell r="K658" t="str">
            <v>1.5 YD 1X EOW</v>
          </cell>
        </row>
        <row r="659">
          <cell r="J659" t="str">
            <v>R1.5YDRENTM</v>
          </cell>
          <cell r="K659" t="str">
            <v>1.5YD CONTAINER RENT-MTH</v>
          </cell>
        </row>
        <row r="660">
          <cell r="J660" t="str">
            <v>R2YDRENTM</v>
          </cell>
          <cell r="K660" t="str">
            <v>2YD CONTAINER RENT-MTHLY</v>
          </cell>
        </row>
        <row r="661">
          <cell r="J661" t="str">
            <v>R2YDW</v>
          </cell>
          <cell r="K661" t="str">
            <v>2 YD 1X WEEKLY</v>
          </cell>
        </row>
        <row r="662">
          <cell r="J662" t="str">
            <v>UNLOCKREF</v>
          </cell>
          <cell r="K662" t="str">
            <v>UNLOCK / UNLATCH REFUSE</v>
          </cell>
        </row>
        <row r="663">
          <cell r="J663" t="str">
            <v>CC-KOL</v>
          </cell>
          <cell r="K663" t="str">
            <v>ONLINE PAYMENT-CC</v>
          </cell>
        </row>
        <row r="664">
          <cell r="J664" t="str">
            <v>CCREF-KOL</v>
          </cell>
          <cell r="K664" t="str">
            <v>CREDIT CARD REFUND</v>
          </cell>
        </row>
        <row r="665">
          <cell r="J665" t="str">
            <v>PAY</v>
          </cell>
          <cell r="K665" t="str">
            <v>PAYMENT-THANK YOU!</v>
          </cell>
        </row>
        <row r="666">
          <cell r="J666" t="str">
            <v>PAY-KOL</v>
          </cell>
          <cell r="K666" t="str">
            <v>PAYMENT-THANK YOU - OL</v>
          </cell>
        </row>
        <row r="667">
          <cell r="J667" t="str">
            <v>PAY-NATL</v>
          </cell>
          <cell r="K667" t="str">
            <v>PAYMENT THANK YOU</v>
          </cell>
        </row>
        <row r="668">
          <cell r="J668" t="str">
            <v>PAYPNCL</v>
          </cell>
          <cell r="K668" t="str">
            <v>PAYMENT THANK YOU!</v>
          </cell>
        </row>
        <row r="669">
          <cell r="J669" t="str">
            <v>ROLID</v>
          </cell>
          <cell r="K669" t="str">
            <v>ROLL OFF-LID</v>
          </cell>
        </row>
        <row r="670">
          <cell r="J670" t="str">
            <v>RORENT10M</v>
          </cell>
          <cell r="K670" t="str">
            <v>10YD ROLL OFF MTHLY RENT</v>
          </cell>
        </row>
        <row r="671">
          <cell r="J671" t="str">
            <v>RORENT20D</v>
          </cell>
          <cell r="K671" t="str">
            <v>20YD ROLL OFF-DAILY RENT</v>
          </cell>
        </row>
        <row r="672">
          <cell r="J672" t="str">
            <v>RORENT20M</v>
          </cell>
          <cell r="K672" t="str">
            <v>20YD ROLL OFF-MNTHLY RENT</v>
          </cell>
        </row>
        <row r="673">
          <cell r="J673" t="str">
            <v>RORENT40D</v>
          </cell>
          <cell r="K673" t="str">
            <v>40YD ROLL OFF-DAILY RENT</v>
          </cell>
        </row>
        <row r="674">
          <cell r="J674" t="str">
            <v>RORENT40M</v>
          </cell>
          <cell r="K674" t="str">
            <v>40YD ROLL OFF-MNTHLY RENT</v>
          </cell>
        </row>
        <row r="675">
          <cell r="J675" t="str">
            <v>CPHAUL20</v>
          </cell>
          <cell r="K675" t="str">
            <v>20YD COMPACTOR-HAUL</v>
          </cell>
        </row>
        <row r="676">
          <cell r="J676" t="str">
            <v>CPHAUL25</v>
          </cell>
          <cell r="K676" t="str">
            <v>25YD COMPACTOR-HAUL</v>
          </cell>
        </row>
        <row r="677">
          <cell r="J677" t="str">
            <v>CPHAUL35</v>
          </cell>
          <cell r="K677" t="str">
            <v>35YD COMPACTOR-HAUL</v>
          </cell>
        </row>
        <row r="678">
          <cell r="J678" t="str">
            <v>DISPMC-TON</v>
          </cell>
          <cell r="K678" t="str">
            <v>MC LANDFILL PER TON</v>
          </cell>
        </row>
        <row r="679">
          <cell r="J679" t="str">
            <v>RODEL</v>
          </cell>
          <cell r="K679" t="str">
            <v>ROLL OFF-DELIVERY</v>
          </cell>
        </row>
        <row r="680">
          <cell r="J680" t="str">
            <v>ROHAUL10</v>
          </cell>
          <cell r="K680" t="str">
            <v>10YD ROLL OFF HAUL</v>
          </cell>
        </row>
        <row r="681">
          <cell r="J681" t="str">
            <v>ROHAUL20</v>
          </cell>
          <cell r="K681" t="str">
            <v>20YD ROLL OFF-HAUL</v>
          </cell>
        </row>
        <row r="682">
          <cell r="J682" t="str">
            <v>ROHAUL20T</v>
          </cell>
          <cell r="K682" t="str">
            <v>20YD ROLL OFF TEMP HAUL</v>
          </cell>
        </row>
        <row r="683">
          <cell r="J683" t="str">
            <v>ROHAUL40</v>
          </cell>
          <cell r="K683" t="str">
            <v>40YD ROLL OFF-HAUL</v>
          </cell>
        </row>
        <row r="684">
          <cell r="J684" t="str">
            <v>ROHAUL40T</v>
          </cell>
          <cell r="K684" t="str">
            <v>40YD ROLL OFF TEMP HAUL</v>
          </cell>
        </row>
        <row r="685">
          <cell r="J685" t="str">
            <v>RORENT20D</v>
          </cell>
          <cell r="K685" t="str">
            <v>20YD ROLL OFF-DAILY RENT</v>
          </cell>
        </row>
        <row r="686">
          <cell r="J686" t="str">
            <v>FUEL-COM MASON</v>
          </cell>
          <cell r="K686" t="str">
            <v>FUEL &amp; MATERIAL SURCHARGE</v>
          </cell>
        </row>
        <row r="687">
          <cell r="J687" t="str">
            <v>FUEL-RO MASON</v>
          </cell>
          <cell r="K687" t="str">
            <v>FUEL &amp; MATERIAL SURCHARGE</v>
          </cell>
        </row>
        <row r="688">
          <cell r="J688" t="str">
            <v>SHELTON UNREG REFUSE</v>
          </cell>
          <cell r="K688" t="str">
            <v>3.6% WA STATE REFUSE TAX</v>
          </cell>
        </row>
        <row r="689">
          <cell r="J689" t="str">
            <v>SHELTON UNREG SALES</v>
          </cell>
          <cell r="K689" t="str">
            <v>WA STATE SALES TAX</v>
          </cell>
        </row>
        <row r="690">
          <cell r="J690" t="str">
            <v>SALES TAX</v>
          </cell>
          <cell r="K690" t="str">
            <v>8.5% Sales Tax</v>
          </cell>
        </row>
        <row r="691">
          <cell r="J691" t="str">
            <v>SHELTON UNREG REFUSE</v>
          </cell>
          <cell r="K691" t="str">
            <v>3.6% WA STATE REFUSE TAX</v>
          </cell>
        </row>
        <row r="692">
          <cell r="J692" t="str">
            <v>SHELTON UNREG SALES</v>
          </cell>
          <cell r="K692" t="str">
            <v>WA STATE SALES TAX</v>
          </cell>
        </row>
        <row r="693">
          <cell r="J693" t="str">
            <v>FINCHG</v>
          </cell>
          <cell r="K693" t="str">
            <v>LATE FEE</v>
          </cell>
        </row>
        <row r="694">
          <cell r="J694" t="str">
            <v>UNLOCKRECY</v>
          </cell>
          <cell r="K694" t="str">
            <v>UNLOCK / UNLATCH RECY</v>
          </cell>
        </row>
        <row r="695">
          <cell r="J695" t="str">
            <v>96CRCOGE1</v>
          </cell>
          <cell r="K695" t="str">
            <v>96 COMMINGLE WG-EOW</v>
          </cell>
        </row>
        <row r="696">
          <cell r="J696" t="str">
            <v>96CRCOGM1</v>
          </cell>
          <cell r="K696" t="str">
            <v>96 COMMINGLE WGMNTHLY</v>
          </cell>
        </row>
        <row r="697">
          <cell r="J697" t="str">
            <v>96CRCOGW1</v>
          </cell>
          <cell r="K697" t="str">
            <v>96 COMMINGLE WG-WEEKLY</v>
          </cell>
        </row>
        <row r="698">
          <cell r="J698" t="str">
            <v>96CRCONGE1</v>
          </cell>
          <cell r="K698" t="str">
            <v>96 COMMINGLE NG-EOW</v>
          </cell>
        </row>
        <row r="699">
          <cell r="J699" t="str">
            <v>96CRCONGM1</v>
          </cell>
          <cell r="K699" t="str">
            <v>96 COMMINGLE NG-MNTHLY</v>
          </cell>
        </row>
        <row r="700">
          <cell r="J700" t="str">
            <v>96CRCONGW1</v>
          </cell>
          <cell r="K700" t="str">
            <v>96 COMMINGLE NG-WEEKLY</v>
          </cell>
        </row>
        <row r="701">
          <cell r="J701" t="str">
            <v xml:space="preserve">R2YDOCCE </v>
          </cell>
          <cell r="K701" t="str">
            <v>2YD OCC-EOW</v>
          </cell>
        </row>
        <row r="702">
          <cell r="J702" t="str">
            <v>R2YDOCCEX</v>
          </cell>
          <cell r="K702" t="str">
            <v>2YD OCC-EXTRA CONTAINER</v>
          </cell>
        </row>
        <row r="703">
          <cell r="J703" t="str">
            <v>R2YDOCCM</v>
          </cell>
          <cell r="K703" t="str">
            <v>2YD OCC-MNTHLY</v>
          </cell>
        </row>
        <row r="704">
          <cell r="J704" t="str">
            <v>R2YDOCCW</v>
          </cell>
          <cell r="K704" t="str">
            <v>2YD OCC-WEEKLY</v>
          </cell>
        </row>
        <row r="705">
          <cell r="J705" t="str">
            <v>RECYLOCK</v>
          </cell>
          <cell r="K705" t="str">
            <v>LOCK/UNLOCK RECYCLING</v>
          </cell>
        </row>
        <row r="706">
          <cell r="J706" t="str">
            <v>WLKNRECY</v>
          </cell>
          <cell r="K706" t="str">
            <v>WALK IN RECYCLE</v>
          </cell>
        </row>
        <row r="707">
          <cell r="J707" t="str">
            <v>96CRCONGOC</v>
          </cell>
          <cell r="K707" t="str">
            <v>96 COMMINGLE NGON CALL</v>
          </cell>
        </row>
        <row r="708">
          <cell r="J708" t="str">
            <v>CDELOCC</v>
          </cell>
          <cell r="K708" t="str">
            <v>CARDBOARD DELIVERY</v>
          </cell>
        </row>
        <row r="709">
          <cell r="J709" t="str">
            <v>DEL-REC</v>
          </cell>
          <cell r="K709" t="str">
            <v>DELIVER RECYCLE BIN</v>
          </cell>
        </row>
        <row r="710">
          <cell r="J710" t="str">
            <v>RECYLOCK</v>
          </cell>
          <cell r="K710" t="str">
            <v>LOCK/UNLOCK RECYCLING</v>
          </cell>
        </row>
        <row r="711">
          <cell r="J711" t="str">
            <v>ROLLOUTOCC</v>
          </cell>
          <cell r="K711" t="str">
            <v>ROLL OUT FEE - RECYCLE</v>
          </cell>
        </row>
        <row r="712">
          <cell r="J712" t="str">
            <v>WLKNRECY</v>
          </cell>
          <cell r="K712" t="str">
            <v>WALK IN RECYCLE</v>
          </cell>
        </row>
        <row r="713">
          <cell r="J713" t="str">
            <v>CC-KOL</v>
          </cell>
          <cell r="K713" t="str">
            <v>ONLINE PAYMENT-CC</v>
          </cell>
        </row>
        <row r="714">
          <cell r="J714" t="str">
            <v>CCREF-KOL</v>
          </cell>
          <cell r="K714" t="str">
            <v>CREDIT CARD REFUND</v>
          </cell>
        </row>
        <row r="715">
          <cell r="J715" t="str">
            <v>PAY</v>
          </cell>
          <cell r="K715" t="str">
            <v>PAYMENT-THANK YOU!</v>
          </cell>
        </row>
        <row r="716">
          <cell r="J716" t="str">
            <v>PAY EFT</v>
          </cell>
          <cell r="K716" t="str">
            <v>ELECTRONIC PAYMENT</v>
          </cell>
        </row>
        <row r="717">
          <cell r="J717" t="str">
            <v>PAY ICT</v>
          </cell>
          <cell r="K717" t="str">
            <v>I/C PAYMENT THANK YOU!</v>
          </cell>
        </row>
        <row r="718">
          <cell r="J718" t="str">
            <v>PAY-CFREE</v>
          </cell>
          <cell r="K718" t="str">
            <v>PAYMENT-THANK YOU</v>
          </cell>
        </row>
        <row r="719">
          <cell r="J719" t="str">
            <v>PAY-KOL</v>
          </cell>
          <cell r="K719" t="str">
            <v>PAYMENT-THANK YOU - OL</v>
          </cell>
        </row>
        <row r="720">
          <cell r="J720" t="str">
            <v>PAY-NATL</v>
          </cell>
          <cell r="K720" t="str">
            <v>PAYMENT THANK YOU</v>
          </cell>
        </row>
        <row r="721">
          <cell r="J721" t="str">
            <v>PAY-OAK</v>
          </cell>
          <cell r="K721" t="str">
            <v>OAKLEAF PAYMENT</v>
          </cell>
        </row>
        <row r="722">
          <cell r="J722" t="str">
            <v>PAY-RPPS</v>
          </cell>
          <cell r="K722" t="str">
            <v>RPSS PAYMENT</v>
          </cell>
        </row>
        <row r="723">
          <cell r="J723" t="str">
            <v>PAYPNCL</v>
          </cell>
          <cell r="K723" t="str">
            <v>PAYMENT THANK YOU!</v>
          </cell>
        </row>
        <row r="724">
          <cell r="J724" t="str">
            <v>DISPORGANIC</v>
          </cell>
          <cell r="K724" t="str">
            <v xml:space="preserve">DISPOSAL ORGANIC </v>
          </cell>
        </row>
        <row r="725">
          <cell r="J725" t="str">
            <v>RECYHAUL</v>
          </cell>
          <cell r="K725" t="str">
            <v>ROLL OFF RECYCLE HAUL</v>
          </cell>
        </row>
        <row r="726">
          <cell r="J726" t="str">
            <v>ROMILERECY</v>
          </cell>
          <cell r="K726" t="str">
            <v>ROLL OFF MILEAGE RECYCLE</v>
          </cell>
        </row>
        <row r="727">
          <cell r="J727" t="str">
            <v>STO22</v>
          </cell>
          <cell r="K727" t="str">
            <v>22FT STORAGE CONT PU</v>
          </cell>
        </row>
        <row r="728">
          <cell r="J728" t="str">
            <v>STORENT22</v>
          </cell>
          <cell r="K728" t="str">
            <v>PORTABLE STORAGE RENT 22</v>
          </cell>
        </row>
        <row r="729">
          <cell r="J729" t="str">
            <v>FUEL-RECY MASON</v>
          </cell>
          <cell r="K729" t="str">
            <v>FUEL &amp; MATERIAL SURCHARGE</v>
          </cell>
        </row>
        <row r="730">
          <cell r="J730" t="str">
            <v>FUEL-RECY MASON</v>
          </cell>
          <cell r="K730" t="str">
            <v>FUEL &amp; MATERIAL SURCHARGE</v>
          </cell>
        </row>
        <row r="731">
          <cell r="J731" t="str">
            <v>FUEL-RO MASON</v>
          </cell>
          <cell r="K731" t="str">
            <v>FUEL &amp; MATERIAL SURCHARGE</v>
          </cell>
        </row>
        <row r="732">
          <cell r="J732" t="str">
            <v>SALES TAX</v>
          </cell>
          <cell r="K732" t="str">
            <v>8.5% Sales Tax</v>
          </cell>
        </row>
        <row r="733">
          <cell r="J733" t="str">
            <v>SALES TAX</v>
          </cell>
          <cell r="K733" t="str">
            <v>8.5% Sales Tax</v>
          </cell>
        </row>
        <row r="734">
          <cell r="J734" t="str">
            <v>FINCHG</v>
          </cell>
          <cell r="K734" t="str">
            <v>LATE FEE</v>
          </cell>
        </row>
        <row r="735">
          <cell r="J735" t="str">
            <v xml:space="preserve">BD </v>
          </cell>
          <cell r="K735" t="str">
            <v>W\O BAD DEBT</v>
          </cell>
        </row>
        <row r="736">
          <cell r="J736" t="str">
            <v>REFUND</v>
          </cell>
          <cell r="K736" t="str">
            <v>REFUND</v>
          </cell>
        </row>
        <row r="737">
          <cell r="J737" t="str">
            <v>UNCLAIMED</v>
          </cell>
          <cell r="K737" t="str">
            <v>UNCLAIMED PROPERTY</v>
          </cell>
        </row>
        <row r="738">
          <cell r="J738" t="str">
            <v>FINCHG</v>
          </cell>
          <cell r="K738" t="str">
            <v>LATE FEE</v>
          </cell>
        </row>
        <row r="739">
          <cell r="J739" t="str">
            <v>REFUND</v>
          </cell>
          <cell r="K739" t="str">
            <v>REFUND</v>
          </cell>
        </row>
        <row r="740">
          <cell r="J740" t="str">
            <v>WLKNRW2RECY</v>
          </cell>
          <cell r="K740" t="str">
            <v>WALK IN OVER 25 ADDITIONA</v>
          </cell>
        </row>
        <row r="741">
          <cell r="J741" t="str">
            <v>WLKNRE1RECYMA</v>
          </cell>
          <cell r="K741" t="str">
            <v>WALK IN 5-25FT EOW-RECYCL</v>
          </cell>
        </row>
        <row r="742">
          <cell r="J742" t="str">
            <v>WLKNRW2RECYMA</v>
          </cell>
          <cell r="K742" t="str">
            <v>WALK IN OVER 25 ADDITIONA</v>
          </cell>
        </row>
        <row r="743">
          <cell r="J743" t="str">
            <v>UNLOCKREF</v>
          </cell>
          <cell r="K743" t="str">
            <v>UNLOCK / UNLATCH REFUSE</v>
          </cell>
        </row>
        <row r="744">
          <cell r="J744" t="str">
            <v>R1.5YDEK</v>
          </cell>
          <cell r="K744" t="str">
            <v>1.5 YD 1X EOW</v>
          </cell>
        </row>
        <row r="745">
          <cell r="J745" t="str">
            <v>R1.5YDRENTM</v>
          </cell>
          <cell r="K745" t="str">
            <v>1.5YD CONTAINER RENT-MTH</v>
          </cell>
        </row>
        <row r="746">
          <cell r="J746" t="str">
            <v>R1.5YDRENTT</v>
          </cell>
          <cell r="K746" t="str">
            <v>1.5YD TEMP CONTAINER RENT</v>
          </cell>
        </row>
        <row r="747">
          <cell r="J747" t="str">
            <v>R1.5YDRENTTM</v>
          </cell>
          <cell r="K747" t="str">
            <v>1.5 YD TEMP CONT RENT MON</v>
          </cell>
        </row>
        <row r="748">
          <cell r="J748" t="str">
            <v>R1.5YDWK</v>
          </cell>
          <cell r="K748" t="str">
            <v>1.5 YD 1X WEEKLY</v>
          </cell>
        </row>
        <row r="749">
          <cell r="J749" t="str">
            <v>R1YDEK</v>
          </cell>
          <cell r="K749" t="str">
            <v>1 YD 1X EOW</v>
          </cell>
        </row>
        <row r="750">
          <cell r="J750" t="str">
            <v>R1YDRENTM</v>
          </cell>
          <cell r="K750" t="str">
            <v>1YD CONTAINER RENT-MTHLY</v>
          </cell>
        </row>
        <row r="751">
          <cell r="J751" t="str">
            <v>R1YDWK</v>
          </cell>
          <cell r="K751" t="str">
            <v>1 YD 1X WEEKLY</v>
          </cell>
        </row>
        <row r="752">
          <cell r="J752" t="str">
            <v>R2YDEK</v>
          </cell>
          <cell r="K752" t="str">
            <v>2 YD 1X EOW</v>
          </cell>
        </row>
        <row r="753">
          <cell r="J753" t="str">
            <v>R2YDRENTM</v>
          </cell>
          <cell r="K753" t="str">
            <v>2YD CONTAINER RENT-MTHLY</v>
          </cell>
        </row>
        <row r="754">
          <cell r="J754" t="str">
            <v>R2YDRENTTM</v>
          </cell>
          <cell r="K754" t="str">
            <v>2 YD TEMP CONT RENT MONTH</v>
          </cell>
        </row>
        <row r="755">
          <cell r="J755" t="str">
            <v>R2YDWK</v>
          </cell>
          <cell r="K755" t="str">
            <v>2 YD 1X WEEKLY</v>
          </cell>
        </row>
        <row r="756">
          <cell r="J756" t="str">
            <v>UNLOCKREF</v>
          </cell>
          <cell r="K756" t="str">
            <v>UNLOCK / UNLATCH REFUSE</v>
          </cell>
        </row>
        <row r="757">
          <cell r="J757" t="str">
            <v>CDELC</v>
          </cell>
          <cell r="K757" t="str">
            <v>CONTAINER DELIVERY CHARGE</v>
          </cell>
        </row>
        <row r="758">
          <cell r="J758" t="str">
            <v>CEXYD</v>
          </cell>
          <cell r="K758" t="str">
            <v>CMML EXTRA YARDAGE</v>
          </cell>
        </row>
        <row r="759">
          <cell r="J759" t="str">
            <v>COMCAN</v>
          </cell>
          <cell r="K759" t="str">
            <v>COMMERCIAL CAN EXTRA</v>
          </cell>
        </row>
        <row r="760">
          <cell r="J760" t="str">
            <v>R1.5YDPU</v>
          </cell>
          <cell r="K760" t="str">
            <v>1.5YD CONTAINER PICKUP</v>
          </cell>
        </row>
        <row r="761">
          <cell r="J761" t="str">
            <v>R2YDPU</v>
          </cell>
          <cell r="K761" t="str">
            <v>2YD CONTAINER PICKUP</v>
          </cell>
        </row>
        <row r="762">
          <cell r="J762" t="str">
            <v>ROLLOUTOC</v>
          </cell>
          <cell r="K762" t="str">
            <v>ROLL OUT</v>
          </cell>
        </row>
        <row r="763">
          <cell r="J763" t="str">
            <v>UNLOCKREF</v>
          </cell>
          <cell r="K763" t="str">
            <v>UNLOCK / UNLATCH REFUSE</v>
          </cell>
        </row>
        <row r="764">
          <cell r="J764" t="str">
            <v>WLKNRE1RECY</v>
          </cell>
          <cell r="K764" t="str">
            <v>WALK IN 5-25FT EOW-RECYCL</v>
          </cell>
        </row>
        <row r="765">
          <cell r="J765" t="str">
            <v>RECYCLERMA</v>
          </cell>
          <cell r="K765" t="str">
            <v>VALUE OF RECYCLEABLES</v>
          </cell>
        </row>
        <row r="766">
          <cell r="J766" t="str">
            <v>RECYCRMA</v>
          </cell>
          <cell r="K766" t="str">
            <v>RECYCLE MONTHLY ARREARS</v>
          </cell>
        </row>
        <row r="767">
          <cell r="J767" t="str">
            <v>RECYCLERMA</v>
          </cell>
          <cell r="K767" t="str">
            <v>VALUE OF RECYCLEABLES</v>
          </cell>
        </row>
        <row r="768">
          <cell r="J768" t="str">
            <v>CC-KOL</v>
          </cell>
          <cell r="K768" t="str">
            <v>ONLINE PAYMENT-CC</v>
          </cell>
        </row>
        <row r="769">
          <cell r="J769" t="str">
            <v>PAY</v>
          </cell>
          <cell r="K769" t="str">
            <v>PAYMENT-THANK YOU!</v>
          </cell>
        </row>
        <row r="770">
          <cell r="J770" t="str">
            <v>PAY-CFREE</v>
          </cell>
          <cell r="K770" t="str">
            <v>PAYMENT-THANK YOU</v>
          </cell>
        </row>
        <row r="771">
          <cell r="J771" t="str">
            <v>PAY-KOL</v>
          </cell>
          <cell r="K771" t="str">
            <v>PAYMENT-THANK YOU - OL</v>
          </cell>
        </row>
        <row r="772">
          <cell r="J772" t="str">
            <v>PAY-ORCC</v>
          </cell>
          <cell r="K772" t="str">
            <v>ORCC PAYMENT</v>
          </cell>
        </row>
        <row r="773">
          <cell r="J773" t="str">
            <v>PAY-RPPS</v>
          </cell>
          <cell r="K773" t="str">
            <v>RPSS PAYMENT</v>
          </cell>
        </row>
        <row r="774">
          <cell r="J774" t="str">
            <v>PAYMET</v>
          </cell>
          <cell r="K774" t="str">
            <v>METAVANTE ONLINE PAYMENT</v>
          </cell>
        </row>
        <row r="775">
          <cell r="J775" t="str">
            <v>PAYPNCL</v>
          </cell>
          <cell r="K775" t="str">
            <v>PAYMENT THANK YOU!</v>
          </cell>
        </row>
        <row r="776">
          <cell r="J776" t="str">
            <v>RET-KOL</v>
          </cell>
          <cell r="K776" t="str">
            <v>ONLINE PAYMENT RETURN</v>
          </cell>
        </row>
        <row r="777">
          <cell r="J777" t="str">
            <v>CC-KOL</v>
          </cell>
          <cell r="K777" t="str">
            <v>ONLINE PAYMENT-CC</v>
          </cell>
        </row>
        <row r="778">
          <cell r="J778" t="str">
            <v>CCREF-KOL</v>
          </cell>
          <cell r="K778" t="str">
            <v>CREDIT CARD REFUND</v>
          </cell>
        </row>
        <row r="779">
          <cell r="J779" t="str">
            <v>PAY</v>
          </cell>
          <cell r="K779" t="str">
            <v>PAYMENT-THANK YOU!</v>
          </cell>
        </row>
        <row r="780">
          <cell r="J780" t="str">
            <v>PAY-CFREE</v>
          </cell>
          <cell r="K780" t="str">
            <v>PAYMENT-THANK YOU</v>
          </cell>
        </row>
        <row r="781">
          <cell r="J781" t="str">
            <v>PAY-KOL</v>
          </cell>
          <cell r="K781" t="str">
            <v>PAYMENT-THANK YOU - OL</v>
          </cell>
        </row>
        <row r="782">
          <cell r="J782" t="str">
            <v>PAY-NATL</v>
          </cell>
          <cell r="K782" t="str">
            <v>PAYMENT THANK YOU</v>
          </cell>
        </row>
        <row r="783">
          <cell r="J783" t="str">
            <v>PAY-OAK</v>
          </cell>
          <cell r="K783" t="str">
            <v>OAKLEAF PAYMENT</v>
          </cell>
        </row>
        <row r="784">
          <cell r="J784" t="str">
            <v>PAY-RPPS</v>
          </cell>
          <cell r="K784" t="str">
            <v>RPSS PAYMENT</v>
          </cell>
        </row>
        <row r="785">
          <cell r="J785" t="str">
            <v>PAYMET</v>
          </cell>
          <cell r="K785" t="str">
            <v>METAVANTE ONLINE PAYMENT</v>
          </cell>
        </row>
        <row r="786">
          <cell r="J786" t="str">
            <v>PAYPNCL</v>
          </cell>
          <cell r="K786" t="str">
            <v>PAYMENT THANK YOU!</v>
          </cell>
        </row>
        <row r="787">
          <cell r="J787" t="str">
            <v>RET-KOL</v>
          </cell>
          <cell r="K787" t="str">
            <v>ONLINE PAYMENT RETURN</v>
          </cell>
        </row>
        <row r="788">
          <cell r="J788" t="str">
            <v>35RE1</v>
          </cell>
          <cell r="K788" t="str">
            <v>1-35 GAL CART EOW SVC</v>
          </cell>
        </row>
        <row r="789">
          <cell r="J789" t="str">
            <v>35RM1</v>
          </cell>
          <cell r="K789" t="str">
            <v>1-35 GAL MONTHLY</v>
          </cell>
        </row>
        <row r="790">
          <cell r="J790" t="str">
            <v>35RW1</v>
          </cell>
          <cell r="K790" t="str">
            <v>1-35 GAL CART WEEKLY SVC</v>
          </cell>
        </row>
        <row r="791">
          <cell r="J791" t="str">
            <v>48RE1</v>
          </cell>
          <cell r="K791" t="str">
            <v>1-48 GAL EOW</v>
          </cell>
        </row>
        <row r="792">
          <cell r="J792" t="str">
            <v>48RM1</v>
          </cell>
          <cell r="K792" t="str">
            <v>1-48 GAL MONTHLY</v>
          </cell>
        </row>
        <row r="793">
          <cell r="J793" t="str">
            <v>48RW1</v>
          </cell>
          <cell r="K793" t="str">
            <v>1-48 GAL WEEKLY</v>
          </cell>
        </row>
        <row r="794">
          <cell r="J794" t="str">
            <v>64RE1</v>
          </cell>
          <cell r="K794" t="str">
            <v>1-64 GAL EOW</v>
          </cell>
        </row>
        <row r="795">
          <cell r="J795" t="str">
            <v>64RM1</v>
          </cell>
          <cell r="K795" t="str">
            <v>1-64 GAL MONTHLY</v>
          </cell>
        </row>
        <row r="796">
          <cell r="J796" t="str">
            <v>64RW1</v>
          </cell>
          <cell r="K796" t="str">
            <v>1-64 GAL CART WEEKLY SVC</v>
          </cell>
        </row>
        <row r="797">
          <cell r="J797" t="str">
            <v>96RE1</v>
          </cell>
          <cell r="K797" t="str">
            <v>1-96 GAL EOW</v>
          </cell>
        </row>
        <row r="798">
          <cell r="J798" t="str">
            <v>96RM1</v>
          </cell>
          <cell r="K798" t="str">
            <v>1-96 GAL MONTHLY</v>
          </cell>
        </row>
        <row r="799">
          <cell r="J799" t="str">
            <v>96RW1</v>
          </cell>
          <cell r="K799" t="str">
            <v>1-96 GAL CART WEEKLY SVC</v>
          </cell>
        </row>
        <row r="800">
          <cell r="J800" t="str">
            <v>DRVNRE1</v>
          </cell>
          <cell r="K800" t="str">
            <v>DRIVE IN UP TO 250'-EOW</v>
          </cell>
        </row>
        <row r="801">
          <cell r="J801" t="str">
            <v>DRVNRE1RECY</v>
          </cell>
          <cell r="K801" t="str">
            <v>DRIVE IN UP TO 250 EOW-RE</v>
          </cell>
        </row>
        <row r="802">
          <cell r="J802" t="str">
            <v>DRVNRE2</v>
          </cell>
          <cell r="K802" t="str">
            <v>DRIVE IN OVER 250'-EOW</v>
          </cell>
        </row>
        <row r="803">
          <cell r="J803" t="str">
            <v>DRVNRE2RECY</v>
          </cell>
          <cell r="K803" t="str">
            <v>DRIVE IN OVER 250 EOW-REC</v>
          </cell>
        </row>
        <row r="804">
          <cell r="J804" t="str">
            <v>DRVNRW1</v>
          </cell>
          <cell r="K804" t="str">
            <v>DRIVE IN UP TO 250'</v>
          </cell>
        </row>
        <row r="805">
          <cell r="J805" t="str">
            <v>DRVNRW2</v>
          </cell>
          <cell r="K805" t="str">
            <v>DRIVE IN OVER 250'</v>
          </cell>
        </row>
        <row r="806">
          <cell r="J806" t="str">
            <v>EMPLOYEER</v>
          </cell>
          <cell r="K806" t="str">
            <v>EMPLOYEE SERVICE</v>
          </cell>
        </row>
        <row r="807">
          <cell r="J807" t="str">
            <v>RECYCLECR</v>
          </cell>
          <cell r="K807" t="str">
            <v>VALUE OF RECYCLABLES</v>
          </cell>
        </row>
        <row r="808">
          <cell r="J808" t="str">
            <v>RECYONLY</v>
          </cell>
          <cell r="K808" t="str">
            <v>RECYCLE SERVICE ONLY</v>
          </cell>
        </row>
        <row r="809">
          <cell r="J809" t="str">
            <v>RECYR</v>
          </cell>
          <cell r="K809" t="str">
            <v>RESIDENTIAL RECYCLE</v>
          </cell>
        </row>
        <row r="810">
          <cell r="J810" t="str">
            <v>RECYRNB</v>
          </cell>
          <cell r="K810" t="str">
            <v>RECYCLE PROGRAM W/O BINS</v>
          </cell>
        </row>
        <row r="811">
          <cell r="J811" t="str">
            <v>WLKNRE1</v>
          </cell>
          <cell r="K811" t="str">
            <v>WALK IN 5'-25'-EOW</v>
          </cell>
        </row>
        <row r="812">
          <cell r="J812" t="str">
            <v>WLKNRW1</v>
          </cell>
          <cell r="K812" t="str">
            <v>WALK IN 5'-25'</v>
          </cell>
        </row>
        <row r="813">
          <cell r="J813" t="str">
            <v>WLKNRW2</v>
          </cell>
          <cell r="K813" t="str">
            <v>WALK IN OVER 25'</v>
          </cell>
        </row>
        <row r="814">
          <cell r="J814" t="str">
            <v>35ROCC1</v>
          </cell>
          <cell r="K814" t="str">
            <v>1-35 GAL ON CALL PICKUP</v>
          </cell>
        </row>
        <row r="815">
          <cell r="J815" t="str">
            <v>48RW1</v>
          </cell>
          <cell r="K815" t="str">
            <v>1-48 GAL WEEKLY</v>
          </cell>
        </row>
        <row r="816">
          <cell r="J816" t="str">
            <v>96ROCC1</v>
          </cell>
          <cell r="K816" t="str">
            <v>1-96 GAL ON CALL PICKUP</v>
          </cell>
        </row>
        <row r="817">
          <cell r="J817" t="str">
            <v>EXPUR</v>
          </cell>
          <cell r="K817" t="str">
            <v>EXTRA PICKUP</v>
          </cell>
        </row>
        <row r="818">
          <cell r="J818" t="str">
            <v>EXTRAR</v>
          </cell>
          <cell r="K818" t="str">
            <v>EXTRA CAN/BAGS</v>
          </cell>
        </row>
        <row r="819">
          <cell r="J819" t="str">
            <v>OFOWR</v>
          </cell>
          <cell r="K819" t="str">
            <v>OVERFILL/OVERWEIGHT CHG</v>
          </cell>
        </row>
        <row r="820">
          <cell r="J820" t="str">
            <v>RECYCLECR</v>
          </cell>
          <cell r="K820" t="str">
            <v>VALUE OF RECYCLABLES</v>
          </cell>
        </row>
        <row r="821">
          <cell r="J821" t="str">
            <v>RECYR</v>
          </cell>
          <cell r="K821" t="str">
            <v>RESIDENTIAL RECYCLE</v>
          </cell>
        </row>
        <row r="822">
          <cell r="J822" t="str">
            <v>REDELIVER</v>
          </cell>
          <cell r="K822" t="str">
            <v>DELIVERY CHARGE</v>
          </cell>
        </row>
        <row r="823">
          <cell r="J823" t="str">
            <v>DRVNRE1RECYMA</v>
          </cell>
          <cell r="K823" t="str">
            <v>DRIVE IN UP TO 250 EOW-RE</v>
          </cell>
        </row>
        <row r="824">
          <cell r="J824" t="str">
            <v>35ROCC1</v>
          </cell>
          <cell r="K824" t="str">
            <v>1-35 GAL ON CALL PICKUP</v>
          </cell>
        </row>
        <row r="825">
          <cell r="J825" t="str">
            <v>48ROCC1</v>
          </cell>
          <cell r="K825" t="str">
            <v>1-48 GAL ON CALL PICKUP</v>
          </cell>
        </row>
        <row r="826">
          <cell r="J826" t="str">
            <v>64ROCC1</v>
          </cell>
          <cell r="K826" t="str">
            <v>1-64 GAL ON CALL PICKUP</v>
          </cell>
        </row>
        <row r="827">
          <cell r="J827" t="str">
            <v>96ROCC1</v>
          </cell>
          <cell r="K827" t="str">
            <v>1-96 GAL ON CALL PICKUP</v>
          </cell>
        </row>
        <row r="828">
          <cell r="J828" t="str">
            <v>EXTRAR</v>
          </cell>
          <cell r="K828" t="str">
            <v>EXTRA CAN/BAGS</v>
          </cell>
        </row>
        <row r="829">
          <cell r="J829" t="str">
            <v>RESTART</v>
          </cell>
          <cell r="K829" t="str">
            <v>SERVICE RESTART FEE</v>
          </cell>
        </row>
        <row r="830">
          <cell r="J830" t="str">
            <v>ROLID</v>
          </cell>
          <cell r="K830" t="str">
            <v>ROLL OFF-LID</v>
          </cell>
        </row>
        <row r="831">
          <cell r="J831" t="str">
            <v>RORENT10M</v>
          </cell>
          <cell r="K831" t="str">
            <v>10YD ROLL OFF MTHLY RENT</v>
          </cell>
        </row>
        <row r="832">
          <cell r="J832" t="str">
            <v>RORENT20D</v>
          </cell>
          <cell r="K832" t="str">
            <v>20YD ROLL OFF-DAILY RENT</v>
          </cell>
        </row>
        <row r="833">
          <cell r="J833" t="str">
            <v>RORENT20M</v>
          </cell>
          <cell r="K833" t="str">
            <v>20YD ROLL OFF-MNTHLY RENT</v>
          </cell>
        </row>
        <row r="834">
          <cell r="J834" t="str">
            <v>RORENT40D</v>
          </cell>
          <cell r="K834" t="str">
            <v>40YD ROLL OFF-DAILY RENT</v>
          </cell>
        </row>
        <row r="835">
          <cell r="J835" t="str">
            <v>RORENT40M</v>
          </cell>
          <cell r="K835" t="str">
            <v>40YD ROLL OFF-MNTHLY RENT</v>
          </cell>
        </row>
        <row r="836">
          <cell r="J836" t="str">
            <v>CPHAUL15</v>
          </cell>
          <cell r="K836" t="str">
            <v>15YD COMPACTOR-HAUL</v>
          </cell>
        </row>
        <row r="837">
          <cell r="J837" t="str">
            <v>CPHAUL20</v>
          </cell>
          <cell r="K837" t="str">
            <v>20YD COMPACTOR-HAUL</v>
          </cell>
        </row>
        <row r="838">
          <cell r="J838" t="str">
            <v>CPHAUL25</v>
          </cell>
          <cell r="K838" t="str">
            <v>25YD COMPACTOR-HAUL</v>
          </cell>
        </row>
        <row r="839">
          <cell r="J839" t="str">
            <v>CPHAUL30</v>
          </cell>
          <cell r="K839" t="str">
            <v>30YD COMPACTOR-HAUL</v>
          </cell>
        </row>
        <row r="840">
          <cell r="J840" t="str">
            <v>CPHAUL35</v>
          </cell>
          <cell r="K840" t="str">
            <v>35YD COMPACTOR-HAUL</v>
          </cell>
        </row>
        <row r="841">
          <cell r="J841" t="str">
            <v>DISPOLY-TON</v>
          </cell>
          <cell r="K841" t="str">
            <v>OLYMPIC LANDFILL PER TON</v>
          </cell>
        </row>
        <row r="842">
          <cell r="J842" t="str">
            <v>RODEL</v>
          </cell>
          <cell r="K842" t="str">
            <v>ROLL OFF-DELIVERY</v>
          </cell>
        </row>
        <row r="843">
          <cell r="J843" t="str">
            <v>ROHAUL10</v>
          </cell>
          <cell r="K843" t="str">
            <v>10YD ROLL OFF HAUL</v>
          </cell>
        </row>
        <row r="844">
          <cell r="J844" t="str">
            <v>ROHAUL10T</v>
          </cell>
          <cell r="K844" t="str">
            <v>ROHAUL10T</v>
          </cell>
        </row>
        <row r="845">
          <cell r="J845" t="str">
            <v>ROHAUL20</v>
          </cell>
          <cell r="K845" t="str">
            <v>20YD ROLL OFF-HAUL</v>
          </cell>
        </row>
        <row r="846">
          <cell r="J846" t="str">
            <v>ROHAUL20T</v>
          </cell>
          <cell r="K846" t="str">
            <v>20YD ROLL OFF TEMP HAUL</v>
          </cell>
        </row>
        <row r="847">
          <cell r="J847" t="str">
            <v>ROLID</v>
          </cell>
          <cell r="K847" t="str">
            <v>ROLL OFF-LID</v>
          </cell>
        </row>
        <row r="848">
          <cell r="J848" t="str">
            <v>ROMILE</v>
          </cell>
          <cell r="K848" t="str">
            <v>ROLL OFF-MILEAGE</v>
          </cell>
        </row>
        <row r="849">
          <cell r="J849" t="str">
            <v>RORENT10D</v>
          </cell>
          <cell r="K849" t="str">
            <v>10YD ROLL OFF DAILY RENT</v>
          </cell>
        </row>
        <row r="850">
          <cell r="J850" t="str">
            <v>RORENT20D</v>
          </cell>
          <cell r="K850" t="str">
            <v>20YD ROLL OFF-DAILY RENT</v>
          </cell>
        </row>
        <row r="851">
          <cell r="J851" t="str">
            <v>FUEL-COM MASON</v>
          </cell>
          <cell r="K851" t="str">
            <v>FUEL &amp; MATERIAL SURCHARGE</v>
          </cell>
        </row>
        <row r="852">
          <cell r="J852" t="str">
            <v>FUEL-RECY MASON</v>
          </cell>
          <cell r="K852" t="str">
            <v>FUEL &amp; MATERIAL SURCHARGE</v>
          </cell>
        </row>
        <row r="853">
          <cell r="J853" t="str">
            <v>FUEL-RES MASON</v>
          </cell>
          <cell r="K853" t="str">
            <v>FUEL &amp; MATERIAL SURCHARGE</v>
          </cell>
        </row>
        <row r="854">
          <cell r="J854" t="str">
            <v>FUEL-COM MASON</v>
          </cell>
          <cell r="K854" t="str">
            <v>FUEL &amp; MATERIAL SURCHARGE</v>
          </cell>
        </row>
        <row r="855">
          <cell r="J855" t="str">
            <v>FUEL-RECY MASON</v>
          </cell>
          <cell r="K855" t="str">
            <v>FUEL &amp; MATERIAL SURCHARGE</v>
          </cell>
        </row>
        <row r="856">
          <cell r="J856" t="str">
            <v>FUEL-RES MASON</v>
          </cell>
          <cell r="K856" t="str">
            <v>FUEL &amp; MATERIAL SURCHARGE</v>
          </cell>
        </row>
        <row r="857">
          <cell r="J857" t="str">
            <v>FUEL-RO MASON</v>
          </cell>
          <cell r="K857" t="str">
            <v>FUEL &amp; MATERIAL SURCHARGE</v>
          </cell>
        </row>
        <row r="858">
          <cell r="J858" t="str">
            <v>FUEL-RECY MASON</v>
          </cell>
          <cell r="K858" t="str">
            <v>FUEL &amp; MATERIAL SURCHARGE</v>
          </cell>
        </row>
        <row r="859">
          <cell r="J859" t="str">
            <v>FUEL-RES MASON</v>
          </cell>
          <cell r="K859" t="str">
            <v>FUEL &amp; MATERIAL SURCHARGE</v>
          </cell>
        </row>
        <row r="860">
          <cell r="J860" t="str">
            <v>FUEL-COM MASON</v>
          </cell>
          <cell r="K860" t="str">
            <v>FUEL &amp; MATERIAL SURCHARGE</v>
          </cell>
        </row>
        <row r="861">
          <cell r="J861" t="str">
            <v>FUEL-RECY MASON</v>
          </cell>
          <cell r="K861" t="str">
            <v>FUEL &amp; MATERIAL SURCHARGE</v>
          </cell>
        </row>
        <row r="862">
          <cell r="J862" t="str">
            <v>FUEL-RES MASON</v>
          </cell>
          <cell r="K862" t="str">
            <v>FUEL &amp; MATERIAL SURCHARGE</v>
          </cell>
        </row>
        <row r="863">
          <cell r="J863" t="str">
            <v>FUEL-RO MASON</v>
          </cell>
          <cell r="K863" t="str">
            <v>FUEL &amp; MATERIAL SURCHARGE</v>
          </cell>
        </row>
        <row r="864">
          <cell r="J864" t="str">
            <v>REF</v>
          </cell>
          <cell r="K864" t="str">
            <v>3.6% WA Refuse Tax</v>
          </cell>
        </row>
        <row r="865">
          <cell r="J865" t="str">
            <v>REF</v>
          </cell>
          <cell r="K865" t="str">
            <v>3.6% WA Refuse Tax</v>
          </cell>
        </row>
        <row r="866">
          <cell r="J866" t="str">
            <v>SALES TAX</v>
          </cell>
          <cell r="K866" t="str">
            <v>8.5% Sales Tax</v>
          </cell>
        </row>
        <row r="867">
          <cell r="J867" t="str">
            <v>REF</v>
          </cell>
          <cell r="K867" t="str">
            <v>3.6% WA Refuse Tax</v>
          </cell>
        </row>
        <row r="868">
          <cell r="J868" t="str">
            <v>REF</v>
          </cell>
          <cell r="K868" t="str">
            <v>3.6% WA Refuse Tax</v>
          </cell>
        </row>
        <row r="869">
          <cell r="J869" t="str">
            <v>SALES TAX</v>
          </cell>
          <cell r="K869" t="str">
            <v>8.5% Sales Tax</v>
          </cell>
        </row>
        <row r="870">
          <cell r="J870" t="str">
            <v>REF</v>
          </cell>
          <cell r="K870" t="str">
            <v>3.6% WA Refuse Tax</v>
          </cell>
        </row>
        <row r="871">
          <cell r="J871" t="str">
            <v>SALES TAX</v>
          </cell>
          <cell r="K871" t="str">
            <v>8.5% Sales Tax</v>
          </cell>
        </row>
        <row r="872">
          <cell r="J872" t="str">
            <v>FINCHG</v>
          </cell>
          <cell r="K872" t="str">
            <v>LATE FEE</v>
          </cell>
        </row>
        <row r="873">
          <cell r="J873" t="str">
            <v>96CRCOGE1</v>
          </cell>
          <cell r="K873" t="str">
            <v>96 COMMINGLE WG-EOW</v>
          </cell>
        </row>
        <row r="874">
          <cell r="J874" t="str">
            <v>96CRCOGM1</v>
          </cell>
          <cell r="K874" t="str">
            <v>96 COMMINGLE WGMNTHLY</v>
          </cell>
        </row>
        <row r="875">
          <cell r="J875" t="str">
            <v>96CRCOGW1</v>
          </cell>
          <cell r="K875" t="str">
            <v>96 COMMINGLE WG-WEEKLY</v>
          </cell>
        </row>
        <row r="876">
          <cell r="J876" t="str">
            <v>96CRCONGE1</v>
          </cell>
          <cell r="K876" t="str">
            <v>96 COMMINGLE NG-EOW</v>
          </cell>
        </row>
        <row r="877">
          <cell r="J877" t="str">
            <v>96CRCONGM1</v>
          </cell>
          <cell r="K877" t="str">
            <v>96 COMMINGLE NG-MNTHLY</v>
          </cell>
        </row>
        <row r="878">
          <cell r="J878" t="str">
            <v>96CRCONGW1</v>
          </cell>
          <cell r="K878" t="str">
            <v>96 COMMINGLE NG-WEEKLY</v>
          </cell>
        </row>
        <row r="879">
          <cell r="J879" t="str">
            <v xml:space="preserve">R2YDOCCE </v>
          </cell>
          <cell r="K879" t="str">
            <v>2YD OCC-EOW</v>
          </cell>
        </row>
        <row r="880">
          <cell r="J880" t="str">
            <v>R2YDOCCEX</v>
          </cell>
          <cell r="K880" t="str">
            <v>2YD OCC-EXTRA CONTAINER</v>
          </cell>
        </row>
        <row r="881">
          <cell r="J881" t="str">
            <v>R2YDOCCM</v>
          </cell>
          <cell r="K881" t="str">
            <v>2YD OCC-MNTHLY</v>
          </cell>
        </row>
        <row r="882">
          <cell r="J882" t="str">
            <v>R2YDOCCW</v>
          </cell>
          <cell r="K882" t="str">
            <v>2YD OCC-WEEKLY</v>
          </cell>
        </row>
        <row r="883">
          <cell r="J883" t="str">
            <v>RECYLOCK</v>
          </cell>
          <cell r="K883" t="str">
            <v>LOCK/UNLOCK RECYCLING</v>
          </cell>
        </row>
        <row r="884">
          <cell r="J884" t="str">
            <v>96CRCONGOC</v>
          </cell>
          <cell r="K884" t="str">
            <v>96 COMMINGLE NGON CALL</v>
          </cell>
        </row>
        <row r="885">
          <cell r="J885" t="str">
            <v>RECYLOCK</v>
          </cell>
          <cell r="K885" t="str">
            <v>LOCK/UNLOCK RECYCLING</v>
          </cell>
        </row>
        <row r="886">
          <cell r="J886" t="str">
            <v>ROLLOUTOCC</v>
          </cell>
          <cell r="K886" t="str">
            <v>ROLL OUT FEE - RECYCLE</v>
          </cell>
        </row>
        <row r="887">
          <cell r="J887" t="str">
            <v>WLKNRECY</v>
          </cell>
          <cell r="K887" t="str">
            <v>WALK IN RECYCLE</v>
          </cell>
        </row>
        <row r="888">
          <cell r="J888" t="str">
            <v>CC-KOL</v>
          </cell>
          <cell r="K888" t="str">
            <v>ONLINE PAYMENT-CC</v>
          </cell>
        </row>
        <row r="889">
          <cell r="J889" t="str">
            <v>PAY</v>
          </cell>
          <cell r="K889" t="str">
            <v>PAYMENT-THANK YOU!</v>
          </cell>
        </row>
        <row r="890">
          <cell r="J890" t="str">
            <v>PAY-CFREE</v>
          </cell>
          <cell r="K890" t="str">
            <v>PAYMENT-THANK YOU</v>
          </cell>
        </row>
        <row r="891">
          <cell r="J891" t="str">
            <v>PAY-KOL</v>
          </cell>
          <cell r="K891" t="str">
            <v>PAYMENT-THANK YOU - OL</v>
          </cell>
        </row>
        <row r="892">
          <cell r="J892" t="str">
            <v>PAY-OAK</v>
          </cell>
          <cell r="K892" t="str">
            <v>OAKLEAF PAYMENT</v>
          </cell>
        </row>
        <row r="893">
          <cell r="J893" t="str">
            <v>PAYMET</v>
          </cell>
          <cell r="K893" t="str">
            <v>METAVANTE ONLINE PAYMENT</v>
          </cell>
        </row>
        <row r="894">
          <cell r="J894" t="str">
            <v>PAYPNCL</v>
          </cell>
          <cell r="K894" t="str">
            <v>PAYMENT THANK YOU!</v>
          </cell>
        </row>
        <row r="895">
          <cell r="J895" t="str">
            <v>ROLIDRECY</v>
          </cell>
          <cell r="K895" t="str">
            <v>ROLL OFF LID-RECYCLE</v>
          </cell>
        </row>
        <row r="896">
          <cell r="J896" t="str">
            <v>RORENT20DRECY</v>
          </cell>
          <cell r="K896" t="str">
            <v>ROLL OFF RENT DAILY-RECYL</v>
          </cell>
        </row>
        <row r="897">
          <cell r="J897" t="str">
            <v>RECYHAUL</v>
          </cell>
          <cell r="K897" t="str">
            <v>ROLL OFF RECYCLE HAUL</v>
          </cell>
        </row>
        <row r="898">
          <cell r="J898" t="str">
            <v>FUEL-RECY MASON</v>
          </cell>
          <cell r="K898" t="str">
            <v>FUEL &amp; MATERIAL SURCHARGE</v>
          </cell>
        </row>
        <row r="899">
          <cell r="J899" t="str">
            <v>SALES TAX</v>
          </cell>
          <cell r="K899" t="str">
            <v>8.5% Sales Tax</v>
          </cell>
        </row>
        <row r="900">
          <cell r="J900" t="str">
            <v>FINCHG</v>
          </cell>
          <cell r="K900" t="str">
            <v>LATE FEE</v>
          </cell>
        </row>
        <row r="901">
          <cell r="J901" t="str">
            <v xml:space="preserve">BD </v>
          </cell>
          <cell r="K901" t="str">
            <v>W\O BAD DEBT</v>
          </cell>
        </row>
        <row r="902">
          <cell r="J902" t="str">
            <v>BDR</v>
          </cell>
          <cell r="K902" t="str">
            <v>BAD DEBT RECOVERY</v>
          </cell>
        </row>
        <row r="903">
          <cell r="J903" t="str">
            <v>FINCHG</v>
          </cell>
          <cell r="K903" t="str">
            <v>LATE FEE</v>
          </cell>
        </row>
        <row r="904">
          <cell r="J904" t="str">
            <v>MM</v>
          </cell>
          <cell r="K904" t="str">
            <v>MOVE MONEY</v>
          </cell>
        </row>
        <row r="905">
          <cell r="J905" t="str">
            <v>REFUND</v>
          </cell>
          <cell r="K905" t="str">
            <v>REFUND</v>
          </cell>
        </row>
        <row r="906">
          <cell r="J906" t="str">
            <v>UNCLAIMED</v>
          </cell>
          <cell r="K906" t="str">
            <v>UNCLAIMED PROPERTY</v>
          </cell>
        </row>
        <row r="907">
          <cell r="J907" t="str">
            <v>FINCHG</v>
          </cell>
          <cell r="K907" t="str">
            <v>LATE FEE</v>
          </cell>
        </row>
        <row r="908">
          <cell r="J908" t="str">
            <v xml:space="preserve">BD </v>
          </cell>
          <cell r="K908" t="str">
            <v>W\O BAD DEBT</v>
          </cell>
        </row>
        <row r="909">
          <cell r="J909" t="str">
            <v>MM</v>
          </cell>
          <cell r="K909" t="str">
            <v>MOVE MONEY</v>
          </cell>
        </row>
        <row r="910">
          <cell r="J910" t="str">
            <v>REFUND</v>
          </cell>
          <cell r="K910" t="str">
            <v>REFUND</v>
          </cell>
        </row>
        <row r="911">
          <cell r="J911" t="str">
            <v>UNCLAIMED</v>
          </cell>
          <cell r="K911" t="str">
            <v>UNCLAIMED PROPERTY</v>
          </cell>
        </row>
        <row r="912">
          <cell r="J912" t="str">
            <v>WLKNRW2RECY</v>
          </cell>
          <cell r="K912" t="str">
            <v>WALK IN OVER 25 ADDITIONA</v>
          </cell>
        </row>
        <row r="913">
          <cell r="J913" t="str">
            <v>WLKNRE1RECYMA</v>
          </cell>
          <cell r="K913" t="str">
            <v>WALK IN 5-25FT EOW-RECYCL</v>
          </cell>
        </row>
        <row r="914">
          <cell r="J914" t="str">
            <v>DAMAGE</v>
          </cell>
          <cell r="K914" t="str">
            <v>CHARGE FOR DAMAGE</v>
          </cell>
        </row>
        <row r="915">
          <cell r="J915" t="str">
            <v>R1.5YDEM</v>
          </cell>
          <cell r="K915" t="str">
            <v>1.5 YD 1X EOW</v>
          </cell>
        </row>
        <row r="916">
          <cell r="J916" t="str">
            <v>R1.5YDRENTM</v>
          </cell>
          <cell r="K916" t="str">
            <v>1.5YD CONTAINER RENT-MTH</v>
          </cell>
        </row>
        <row r="917">
          <cell r="J917" t="str">
            <v>R1.5YDRENTTM</v>
          </cell>
          <cell r="K917" t="str">
            <v>1.5 YD TEMP CONT RENT MON</v>
          </cell>
        </row>
        <row r="918">
          <cell r="J918" t="str">
            <v>R1.5YDWM</v>
          </cell>
          <cell r="K918" t="str">
            <v>1.5 YD 1X WEEKLY</v>
          </cell>
        </row>
        <row r="919">
          <cell r="J919" t="str">
            <v>R1YDEM</v>
          </cell>
          <cell r="K919" t="str">
            <v>1 YD 1X EOW</v>
          </cell>
        </row>
        <row r="920">
          <cell r="J920" t="str">
            <v>R1YDRENTM</v>
          </cell>
          <cell r="K920" t="str">
            <v>1YD CONTAINER RENT-MTHLY</v>
          </cell>
        </row>
        <row r="921">
          <cell r="J921" t="str">
            <v>R1YDWM</v>
          </cell>
          <cell r="K921" t="str">
            <v>1 YD 1X WEEKLY</v>
          </cell>
        </row>
        <row r="922">
          <cell r="J922" t="str">
            <v>R2YDEM</v>
          </cell>
          <cell r="K922" t="str">
            <v>2 YD 1X EOW</v>
          </cell>
        </row>
        <row r="923">
          <cell r="J923" t="str">
            <v>R2YDRENTM</v>
          </cell>
          <cell r="K923" t="str">
            <v>2YD CONTAINER RENT-MTHLY</v>
          </cell>
        </row>
        <row r="924">
          <cell r="J924" t="str">
            <v>R2YDRENTTM</v>
          </cell>
          <cell r="K924" t="str">
            <v>2 YD TEMP CONT RENT MONTH</v>
          </cell>
        </row>
        <row r="925">
          <cell r="J925" t="str">
            <v>R2YDWM</v>
          </cell>
          <cell r="K925" t="str">
            <v>2 YD 1X WEEKLY</v>
          </cell>
        </row>
        <row r="926">
          <cell r="J926" t="str">
            <v>UNLOCKREF</v>
          </cell>
          <cell r="K926" t="str">
            <v>UNLOCK / UNLATCH REFUSE</v>
          </cell>
        </row>
        <row r="927">
          <cell r="J927" t="str">
            <v>CDELC</v>
          </cell>
          <cell r="K927" t="str">
            <v>CONTAINER DELIVERY CHARGE</v>
          </cell>
        </row>
        <row r="928">
          <cell r="J928" t="str">
            <v>CEXYD</v>
          </cell>
          <cell r="K928" t="str">
            <v>CMML EXTRA YARDAGE</v>
          </cell>
        </row>
        <row r="929">
          <cell r="J929" t="str">
            <v>COMCAN</v>
          </cell>
          <cell r="K929" t="str">
            <v>COMMERCIAL CAN EXTRA</v>
          </cell>
        </row>
        <row r="930">
          <cell r="J930" t="str">
            <v>R1.5YDPU</v>
          </cell>
          <cell r="K930" t="str">
            <v>1.5YD CONTAINER PICKUP</v>
          </cell>
        </row>
        <row r="931">
          <cell r="J931" t="str">
            <v>R2YDPU</v>
          </cell>
          <cell r="K931" t="str">
            <v>2YD CONTAINER PICKUP</v>
          </cell>
        </row>
        <row r="932">
          <cell r="J932" t="str">
            <v>ROLLOUTOC</v>
          </cell>
          <cell r="K932" t="str">
            <v>ROLL OUT</v>
          </cell>
        </row>
        <row r="933">
          <cell r="J933" t="str">
            <v>UNLOCKREF</v>
          </cell>
          <cell r="K933" t="str">
            <v>UNLOCK / UNLATCH REFUSE</v>
          </cell>
        </row>
        <row r="934">
          <cell r="J934" t="str">
            <v>RECYCLERMA</v>
          </cell>
          <cell r="K934" t="str">
            <v>VALUE OF RECYCLEABLES</v>
          </cell>
        </row>
        <row r="935">
          <cell r="J935" t="str">
            <v>WLKNRE1RECY</v>
          </cell>
          <cell r="K935" t="str">
            <v>WALK IN 5-25FT EOW-RECYCL</v>
          </cell>
        </row>
        <row r="936">
          <cell r="J936" t="str">
            <v>RECYCLERMA</v>
          </cell>
          <cell r="K936" t="str">
            <v>VALUE OF RECYCLEABLES</v>
          </cell>
        </row>
        <row r="937">
          <cell r="J937" t="str">
            <v>RECYCRMA</v>
          </cell>
          <cell r="K937" t="str">
            <v>RECYCLE MONTHLY ARREARS</v>
          </cell>
        </row>
        <row r="938">
          <cell r="J938" t="str">
            <v>RECYRNBMA</v>
          </cell>
          <cell r="K938" t="str">
            <v>RECYCLE NO BIN MONTHLY AR</v>
          </cell>
        </row>
        <row r="939">
          <cell r="J939" t="str">
            <v>CC-KOL</v>
          </cell>
          <cell r="K939" t="str">
            <v>ONLINE PAYMENT-CC</v>
          </cell>
        </row>
        <row r="940">
          <cell r="J940" t="str">
            <v>CCREF-KOL</v>
          </cell>
          <cell r="K940" t="str">
            <v>CREDIT CARD REFUND</v>
          </cell>
        </row>
        <row r="941">
          <cell r="J941" t="str">
            <v>PAY</v>
          </cell>
          <cell r="K941" t="str">
            <v>PAYMENT-THANK YOU!</v>
          </cell>
        </row>
        <row r="942">
          <cell r="J942" t="str">
            <v>PAY ICT</v>
          </cell>
          <cell r="K942" t="str">
            <v>I/C PAYMENT THANK YOU!</v>
          </cell>
        </row>
        <row r="943">
          <cell r="J943" t="str">
            <v>PAY-CFREE</v>
          </cell>
          <cell r="K943" t="str">
            <v>PAYMENT-THANK YOU</v>
          </cell>
        </row>
        <row r="944">
          <cell r="J944" t="str">
            <v>PAY-KOL</v>
          </cell>
          <cell r="K944" t="str">
            <v>PAYMENT-THANK YOU - OL</v>
          </cell>
        </row>
        <row r="945">
          <cell r="J945" t="str">
            <v>PAY-ORCC</v>
          </cell>
          <cell r="K945" t="str">
            <v>ORCC PAYMENT</v>
          </cell>
        </row>
        <row r="946">
          <cell r="J946" t="str">
            <v>PAY-RPPS</v>
          </cell>
          <cell r="K946" t="str">
            <v>RPSS PAYMENT</v>
          </cell>
        </row>
        <row r="947">
          <cell r="J947" t="str">
            <v>PAYMET</v>
          </cell>
          <cell r="K947" t="str">
            <v>METAVANTE ONLINE PAYMENT</v>
          </cell>
        </row>
        <row r="948">
          <cell r="J948" t="str">
            <v>PAYPNCL</v>
          </cell>
          <cell r="K948" t="str">
            <v>PAYMENT THANK YOU!</v>
          </cell>
        </row>
        <row r="949">
          <cell r="J949" t="str">
            <v>RET-KOL</v>
          </cell>
          <cell r="K949" t="str">
            <v>ONLINE PAYMENT RETURN</v>
          </cell>
        </row>
        <row r="950">
          <cell r="J950" t="str">
            <v>CC-KOL</v>
          </cell>
          <cell r="K950" t="str">
            <v>ONLINE PAYMENT-CC</v>
          </cell>
        </row>
        <row r="951">
          <cell r="J951" t="str">
            <v>CCREF-KOL</v>
          </cell>
          <cell r="K951" t="str">
            <v>CREDIT CARD REFUND</v>
          </cell>
        </row>
        <row r="952">
          <cell r="J952" t="str">
            <v>PAY</v>
          </cell>
          <cell r="K952" t="str">
            <v>PAYMENT-THANK YOU!</v>
          </cell>
        </row>
        <row r="953">
          <cell r="J953" t="str">
            <v>PAY EFT</v>
          </cell>
          <cell r="K953" t="str">
            <v>ELECTRONIC PAYMENT</v>
          </cell>
        </row>
        <row r="954">
          <cell r="J954" t="str">
            <v>PAY ICT</v>
          </cell>
          <cell r="K954" t="str">
            <v>I/C PAYMENT THANK YOU!</v>
          </cell>
        </row>
        <row r="955">
          <cell r="J955" t="str">
            <v>PAY-CFREE</v>
          </cell>
          <cell r="K955" t="str">
            <v>PAYMENT-THANK YOU</v>
          </cell>
        </row>
        <row r="956">
          <cell r="J956" t="str">
            <v>PAY-KOL</v>
          </cell>
          <cell r="K956" t="str">
            <v>PAYMENT-THANK YOU - OL</v>
          </cell>
        </row>
        <row r="957">
          <cell r="J957" t="str">
            <v>PAY-NATL</v>
          </cell>
          <cell r="K957" t="str">
            <v>PAYMENT THANK YOU</v>
          </cell>
        </row>
        <row r="958">
          <cell r="J958" t="str">
            <v>PAY-RPPS</v>
          </cell>
          <cell r="K958" t="str">
            <v>RPSS PAYMENT</v>
          </cell>
        </row>
        <row r="959">
          <cell r="J959" t="str">
            <v>PAYMET</v>
          </cell>
          <cell r="K959" t="str">
            <v>METAVANTE ONLINE PAYMENT</v>
          </cell>
        </row>
        <row r="960">
          <cell r="J960" t="str">
            <v>PAYPNCL</v>
          </cell>
          <cell r="K960" t="str">
            <v>PAYMENT THANK YOU!</v>
          </cell>
        </row>
        <row r="961">
          <cell r="J961" t="str">
            <v>RET-KOL</v>
          </cell>
          <cell r="K961" t="str">
            <v>ONLINE PAYMENT RETURN</v>
          </cell>
        </row>
        <row r="962">
          <cell r="J962" t="str">
            <v>20RW1</v>
          </cell>
          <cell r="K962" t="str">
            <v>1-20 GAL CART WEEKLY SVC</v>
          </cell>
        </row>
        <row r="963">
          <cell r="J963" t="str">
            <v>35RE1</v>
          </cell>
          <cell r="K963" t="str">
            <v>1-35 GAL CART EOW SVC</v>
          </cell>
        </row>
        <row r="964">
          <cell r="J964" t="str">
            <v>35RM1</v>
          </cell>
          <cell r="K964" t="str">
            <v>1-35 GAL MONTHLY</v>
          </cell>
        </row>
        <row r="965">
          <cell r="J965" t="str">
            <v>35RW1</v>
          </cell>
          <cell r="K965" t="str">
            <v>1-35 GAL CART WEEKLY SVC</v>
          </cell>
        </row>
        <row r="966">
          <cell r="J966" t="str">
            <v>48RE1</v>
          </cell>
          <cell r="K966" t="str">
            <v>1-48 GAL EOW</v>
          </cell>
        </row>
        <row r="967">
          <cell r="J967" t="str">
            <v>48RM1</v>
          </cell>
          <cell r="K967" t="str">
            <v>1-48 GAL MONTHLY</v>
          </cell>
        </row>
        <row r="968">
          <cell r="J968" t="str">
            <v>48RW1</v>
          </cell>
          <cell r="K968" t="str">
            <v>1-48 GAL WEEKLY</v>
          </cell>
        </row>
        <row r="969">
          <cell r="J969" t="str">
            <v>64RE1</v>
          </cell>
          <cell r="K969" t="str">
            <v>1-64 GAL EOW</v>
          </cell>
        </row>
        <row r="970">
          <cell r="J970" t="str">
            <v>64RM1</v>
          </cell>
          <cell r="K970" t="str">
            <v>1-64 GAL MONTHLY</v>
          </cell>
        </row>
        <row r="971">
          <cell r="J971" t="str">
            <v>64RW1</v>
          </cell>
          <cell r="K971" t="str">
            <v>1-64 GAL CART WEEKLY SVC</v>
          </cell>
        </row>
        <row r="972">
          <cell r="J972" t="str">
            <v>96RE1</v>
          </cell>
          <cell r="K972" t="str">
            <v>1-96 GAL EOW</v>
          </cell>
        </row>
        <row r="973">
          <cell r="J973" t="str">
            <v>96RM1</v>
          </cell>
          <cell r="K973" t="str">
            <v>1-96 GAL MONTHLY</v>
          </cell>
        </row>
        <row r="974">
          <cell r="J974" t="str">
            <v>96RW1</v>
          </cell>
          <cell r="K974" t="str">
            <v>1-96 GAL CART WEEKLY SVC</v>
          </cell>
        </row>
        <row r="975">
          <cell r="J975" t="str">
            <v>DRVNRE1</v>
          </cell>
          <cell r="K975" t="str">
            <v>DRIVE IN UP TO 250'-EOW</v>
          </cell>
        </row>
        <row r="976">
          <cell r="J976" t="str">
            <v>DRVNRE1RECY</v>
          </cell>
          <cell r="K976" t="str">
            <v>DRIVE IN UP TO 250 EOW-RE</v>
          </cell>
        </row>
        <row r="977">
          <cell r="J977" t="str">
            <v>DRVNRE2</v>
          </cell>
          <cell r="K977" t="str">
            <v>DRIVE IN OVER 250'-EOW</v>
          </cell>
        </row>
        <row r="978">
          <cell r="J978" t="str">
            <v>DRVNRE2RECY</v>
          </cell>
          <cell r="K978" t="str">
            <v>DRIVE IN OVER 250 EOW-REC</v>
          </cell>
        </row>
        <row r="979">
          <cell r="J979" t="str">
            <v>DRVNRM1</v>
          </cell>
          <cell r="K979" t="str">
            <v>DRIVE IN UP TO 250'-MTHLY</v>
          </cell>
        </row>
        <row r="980">
          <cell r="J980" t="str">
            <v>DRVNRM2</v>
          </cell>
          <cell r="K980" t="str">
            <v>DRIVE IN OVER 250'-MTHLY</v>
          </cell>
        </row>
        <row r="981">
          <cell r="J981" t="str">
            <v>DRVNRW1</v>
          </cell>
          <cell r="K981" t="str">
            <v>DRIVE IN UP TO 250'</v>
          </cell>
        </row>
        <row r="982">
          <cell r="J982" t="str">
            <v>DRVNRW2</v>
          </cell>
          <cell r="K982" t="str">
            <v>DRIVE IN OVER 250'</v>
          </cell>
        </row>
        <row r="983">
          <cell r="J983" t="str">
            <v>EMPLOYEER</v>
          </cell>
          <cell r="K983" t="str">
            <v>EMPLOYEE SERVICE</v>
          </cell>
        </row>
        <row r="984">
          <cell r="J984" t="str">
            <v>RECYCLECR</v>
          </cell>
          <cell r="K984" t="str">
            <v>VALUE OF RECYCLABLES</v>
          </cell>
        </row>
        <row r="985">
          <cell r="J985" t="str">
            <v>RECYONLY</v>
          </cell>
          <cell r="K985" t="str">
            <v>RECYCLE SERVICE ONLY</v>
          </cell>
        </row>
        <row r="986">
          <cell r="J986" t="str">
            <v>RECYR</v>
          </cell>
          <cell r="K986" t="str">
            <v>RESIDENTIAL RECYCLE</v>
          </cell>
        </row>
        <row r="987">
          <cell r="J987" t="str">
            <v>RECYRNB</v>
          </cell>
          <cell r="K987" t="str">
            <v>RECYCLE PROGRAM W/O BINS</v>
          </cell>
        </row>
        <row r="988">
          <cell r="J988" t="str">
            <v>STAIR-RES</v>
          </cell>
          <cell r="K988" t="str">
            <v>PER STAIR - RES</v>
          </cell>
        </row>
        <row r="989">
          <cell r="J989" t="str">
            <v>WLKNRE1</v>
          </cell>
          <cell r="K989" t="str">
            <v>WALK IN 5'-25'-EOW</v>
          </cell>
        </row>
        <row r="990">
          <cell r="J990" t="str">
            <v>WLKNRM1</v>
          </cell>
          <cell r="K990" t="str">
            <v>WALK IN 5'-25'-MTHLY</v>
          </cell>
        </row>
        <row r="991">
          <cell r="J991" t="str">
            <v>WLKNRW1</v>
          </cell>
          <cell r="K991" t="str">
            <v>WALK IN 5'-25'</v>
          </cell>
        </row>
        <row r="992">
          <cell r="J992" t="str">
            <v>WLKNRW2</v>
          </cell>
          <cell r="K992" t="str">
            <v>WALK IN OVER 25'</v>
          </cell>
        </row>
        <row r="993">
          <cell r="J993" t="str">
            <v>35ROCC1</v>
          </cell>
          <cell r="K993" t="str">
            <v>1-35 GAL ON CALL PICKUP</v>
          </cell>
        </row>
        <row r="994">
          <cell r="J994" t="str">
            <v>35RW1</v>
          </cell>
          <cell r="K994" t="str">
            <v>1-35 GAL CART WEEKLY SVC</v>
          </cell>
        </row>
        <row r="995">
          <cell r="J995" t="str">
            <v>48ROCC1</v>
          </cell>
          <cell r="K995" t="str">
            <v>1-48 GAL ON CALL PICKUP</v>
          </cell>
        </row>
        <row r="996">
          <cell r="J996" t="str">
            <v>64ROCC1</v>
          </cell>
          <cell r="K996" t="str">
            <v>1-64 GAL ON CALL PICKUP</v>
          </cell>
        </row>
        <row r="997">
          <cell r="J997" t="str">
            <v>96RE1</v>
          </cell>
          <cell r="K997" t="str">
            <v>1-96 GAL EOW</v>
          </cell>
        </row>
        <row r="998">
          <cell r="J998" t="str">
            <v>96ROCC1</v>
          </cell>
          <cell r="K998" t="str">
            <v>1-96 GAL ON CALL PICKUP</v>
          </cell>
        </row>
        <row r="999">
          <cell r="J999" t="str">
            <v>ADJOTHR</v>
          </cell>
          <cell r="K999" t="str">
            <v>ADJUSTMENT</v>
          </cell>
        </row>
        <row r="1000">
          <cell r="J1000" t="str">
            <v>EXPUR</v>
          </cell>
          <cell r="K1000" t="str">
            <v>EXTRA PICKUP</v>
          </cell>
        </row>
        <row r="1001">
          <cell r="J1001" t="str">
            <v>EXTRAR</v>
          </cell>
          <cell r="K1001" t="str">
            <v>EXTRA CAN/BAGS</v>
          </cell>
        </row>
        <row r="1002">
          <cell r="J1002" t="str">
            <v>OFOWR</v>
          </cell>
          <cell r="K1002" t="str">
            <v>OVERFILL/OVERWEIGHT CHG</v>
          </cell>
        </row>
        <row r="1003">
          <cell r="J1003" t="str">
            <v>RECYCLECR</v>
          </cell>
          <cell r="K1003" t="str">
            <v>VALUE OF RECYCLABLES</v>
          </cell>
        </row>
        <row r="1004">
          <cell r="J1004" t="str">
            <v>RECYR</v>
          </cell>
          <cell r="K1004" t="str">
            <v>RESIDENTIAL RECYCLE</v>
          </cell>
        </row>
        <row r="1005">
          <cell r="J1005" t="str">
            <v>REDELIVER</v>
          </cell>
          <cell r="K1005" t="str">
            <v>DELIVERY CHARGE</v>
          </cell>
        </row>
        <row r="1006">
          <cell r="J1006" t="str">
            <v>RESTART</v>
          </cell>
          <cell r="K1006" t="str">
            <v>SERVICE RESTART FEE</v>
          </cell>
        </row>
        <row r="1007">
          <cell r="J1007" t="str">
            <v>35ROCC1</v>
          </cell>
          <cell r="K1007" t="str">
            <v>1-35 GAL ON CALL PICKUP</v>
          </cell>
        </row>
        <row r="1008">
          <cell r="J1008" t="str">
            <v>35RW1</v>
          </cell>
          <cell r="K1008" t="str">
            <v>1-35 GAL CART WEEKLY SVC</v>
          </cell>
        </row>
        <row r="1009">
          <cell r="J1009" t="str">
            <v>96ROCC1</v>
          </cell>
          <cell r="K1009" t="str">
            <v>1-96 GAL ON CALL PICKUP</v>
          </cell>
        </row>
        <row r="1010">
          <cell r="J1010" t="str">
            <v>96RW1</v>
          </cell>
          <cell r="K1010" t="str">
            <v>1-96 GAL CART WEEKLY SVC</v>
          </cell>
        </row>
        <row r="1011">
          <cell r="J1011" t="str">
            <v>DRVNRE1RECYMA</v>
          </cell>
          <cell r="K1011" t="str">
            <v>DRIVE IN UP TO 250 EOW-RE</v>
          </cell>
        </row>
        <row r="1012">
          <cell r="J1012" t="str">
            <v>DRVNRE2RECYMA</v>
          </cell>
          <cell r="K1012" t="str">
            <v>DRIVE IN OVER 250 EOW-REC</v>
          </cell>
        </row>
        <row r="1013">
          <cell r="J1013" t="str">
            <v>DRVNRM1RECYMA</v>
          </cell>
          <cell r="K1013" t="str">
            <v>DRIVE IN UP TO 125 MONTHL</v>
          </cell>
        </row>
        <row r="1014">
          <cell r="J1014" t="str">
            <v>EMPLOYEER</v>
          </cell>
          <cell r="K1014" t="str">
            <v>EMPLOYEE SERVICE</v>
          </cell>
        </row>
        <row r="1015">
          <cell r="J1015" t="str">
            <v>RECYCLECR</v>
          </cell>
          <cell r="K1015" t="str">
            <v>VALUE OF RECYCLABLES</v>
          </cell>
        </row>
        <row r="1016">
          <cell r="J1016" t="str">
            <v>RECYR</v>
          </cell>
          <cell r="K1016" t="str">
            <v>RESIDENTIAL RECYCLE</v>
          </cell>
        </row>
        <row r="1017">
          <cell r="J1017" t="str">
            <v>35ROCC1</v>
          </cell>
          <cell r="K1017" t="str">
            <v>1-35 GAL ON CALL PICKUP</v>
          </cell>
        </row>
        <row r="1018">
          <cell r="J1018" t="str">
            <v>48ROCC1</v>
          </cell>
          <cell r="K1018" t="str">
            <v>1-48 GAL ON CALL PICKUP</v>
          </cell>
        </row>
        <row r="1019">
          <cell r="J1019" t="str">
            <v>64ROCC1</v>
          </cell>
          <cell r="K1019" t="str">
            <v>1-64 GAL ON CALL PICKUP</v>
          </cell>
        </row>
        <row r="1020">
          <cell r="J1020" t="str">
            <v>96ROCC1</v>
          </cell>
          <cell r="K1020" t="str">
            <v>1-96 GAL ON CALL PICKUP</v>
          </cell>
        </row>
        <row r="1021">
          <cell r="J1021" t="str">
            <v>ADJOTHR</v>
          </cell>
          <cell r="K1021" t="str">
            <v>ADJUSTMENT</v>
          </cell>
        </row>
        <row r="1022">
          <cell r="J1022" t="str">
            <v>EXTRAR</v>
          </cell>
          <cell r="K1022" t="str">
            <v>EXTRA CAN/BAGS</v>
          </cell>
        </row>
        <row r="1023">
          <cell r="J1023" t="str">
            <v>OFOWR</v>
          </cell>
          <cell r="K1023" t="str">
            <v>OVERFILL/OVERWEIGHT CHG</v>
          </cell>
        </row>
        <row r="1024">
          <cell r="J1024" t="str">
            <v>RESTART</v>
          </cell>
          <cell r="K1024" t="str">
            <v>SERVICE RESTART FEE</v>
          </cell>
        </row>
        <row r="1025">
          <cell r="J1025" t="str">
            <v>DISPMC-TON</v>
          </cell>
          <cell r="K1025" t="str">
            <v>MC LANDFILL PER TON</v>
          </cell>
        </row>
        <row r="1026">
          <cell r="J1026" t="str">
            <v>RODEL</v>
          </cell>
          <cell r="K1026" t="str">
            <v>ROLL OFF-DELIVERY</v>
          </cell>
        </row>
        <row r="1027">
          <cell r="J1027" t="str">
            <v>ROHAUL20T</v>
          </cell>
          <cell r="K1027" t="str">
            <v>20YD ROLL OFF TEMP HAUL</v>
          </cell>
        </row>
        <row r="1028">
          <cell r="J1028" t="str">
            <v>ROMILE</v>
          </cell>
          <cell r="K1028" t="str">
            <v>ROLL OFF-MILEAGE</v>
          </cell>
        </row>
        <row r="1029">
          <cell r="J1029" t="str">
            <v>RORENT20D</v>
          </cell>
          <cell r="K1029" t="str">
            <v>20YD ROLL OFF-DAILY RENT</v>
          </cell>
        </row>
        <row r="1030">
          <cell r="J1030" t="str">
            <v>ROLID</v>
          </cell>
          <cell r="K1030" t="str">
            <v>ROLL OFF-LID</v>
          </cell>
        </row>
        <row r="1031">
          <cell r="J1031" t="str">
            <v>RORENT10D</v>
          </cell>
          <cell r="K1031" t="str">
            <v>10YD ROLL OFF DAILY RENT</v>
          </cell>
        </row>
        <row r="1032">
          <cell r="J1032" t="str">
            <v>RORENT20D</v>
          </cell>
          <cell r="K1032" t="str">
            <v>20YD ROLL OFF-DAILY RENT</v>
          </cell>
        </row>
        <row r="1033">
          <cell r="J1033" t="str">
            <v>RORENT20M</v>
          </cell>
          <cell r="K1033" t="str">
            <v>20YD ROLL OFF-MNTHLY RENT</v>
          </cell>
        </row>
        <row r="1034">
          <cell r="J1034" t="str">
            <v>RORENT40D</v>
          </cell>
          <cell r="K1034" t="str">
            <v>40YD ROLL OFF-DAILY RENT</v>
          </cell>
        </row>
        <row r="1035">
          <cell r="J1035" t="str">
            <v>RORENT40M</v>
          </cell>
          <cell r="K1035" t="str">
            <v>40YD ROLL OFF-MNTHLY RENT</v>
          </cell>
        </row>
        <row r="1036">
          <cell r="J1036" t="str">
            <v>CPHAUL10</v>
          </cell>
          <cell r="K1036" t="str">
            <v>10YD COMPACTOR-HAUL</v>
          </cell>
        </row>
        <row r="1037">
          <cell r="J1037" t="str">
            <v>CPHAUL15</v>
          </cell>
          <cell r="K1037" t="str">
            <v>15YD COMPACTOR-HAUL</v>
          </cell>
        </row>
        <row r="1038">
          <cell r="J1038" t="str">
            <v>CPHAUL20</v>
          </cell>
          <cell r="K1038" t="str">
            <v>20YD COMPACTOR-HAUL</v>
          </cell>
        </row>
        <row r="1039">
          <cell r="J1039" t="str">
            <v>CPHAUL25</v>
          </cell>
          <cell r="K1039" t="str">
            <v>25YD COMPACTOR-HAUL</v>
          </cell>
        </row>
        <row r="1040">
          <cell r="J1040" t="str">
            <v>DISPMC-TON</v>
          </cell>
          <cell r="K1040" t="str">
            <v>MC LANDFILL PER TON</v>
          </cell>
        </row>
        <row r="1041">
          <cell r="J1041" t="str">
            <v>DISPMCMISC</v>
          </cell>
          <cell r="K1041" t="str">
            <v>DISPOSAL MISCELLANOUS</v>
          </cell>
        </row>
        <row r="1042">
          <cell r="J1042" t="str">
            <v>RODEL</v>
          </cell>
          <cell r="K1042" t="str">
            <v>ROLL OFF-DELIVERY</v>
          </cell>
        </row>
        <row r="1043">
          <cell r="J1043" t="str">
            <v>ROHAUL10</v>
          </cell>
          <cell r="K1043" t="str">
            <v>10YD ROLL OFF HAUL</v>
          </cell>
        </row>
        <row r="1044">
          <cell r="J1044" t="str">
            <v>ROHAUL10T</v>
          </cell>
          <cell r="K1044" t="str">
            <v>ROHAUL10T</v>
          </cell>
        </row>
        <row r="1045">
          <cell r="J1045" t="str">
            <v>ROHAUL20</v>
          </cell>
          <cell r="K1045" t="str">
            <v>20YD ROLL OFF-HAUL</v>
          </cell>
        </row>
        <row r="1046">
          <cell r="J1046" t="str">
            <v>ROHAUL20T</v>
          </cell>
          <cell r="K1046" t="str">
            <v>20YD ROLL OFF TEMP HAUL</v>
          </cell>
        </row>
        <row r="1047">
          <cell r="J1047" t="str">
            <v>ROHAUL30</v>
          </cell>
          <cell r="K1047" t="str">
            <v>30YD ROLL OFF-HAUL</v>
          </cell>
        </row>
        <row r="1048">
          <cell r="J1048" t="str">
            <v>ROHAUL40</v>
          </cell>
          <cell r="K1048" t="str">
            <v>40YD ROLL OFF-HAUL</v>
          </cell>
        </row>
        <row r="1049">
          <cell r="J1049" t="str">
            <v>ROHAUL40T</v>
          </cell>
          <cell r="K1049" t="str">
            <v>40YD ROLL OFF TEMP HAUL</v>
          </cell>
        </row>
        <row r="1050">
          <cell r="J1050" t="str">
            <v>ROMILE</v>
          </cell>
          <cell r="K1050" t="str">
            <v>ROLL OFF-MILEAGE</v>
          </cell>
        </row>
        <row r="1051">
          <cell r="J1051" t="str">
            <v>RORENT10D</v>
          </cell>
          <cell r="K1051" t="str">
            <v>10YD ROLL OFF DAILY RENT</v>
          </cell>
        </row>
        <row r="1052">
          <cell r="J1052" t="str">
            <v>RORENT20D</v>
          </cell>
          <cell r="K1052" t="str">
            <v>20YD ROLL OFF-DAILY RENT</v>
          </cell>
        </row>
        <row r="1053">
          <cell r="J1053" t="str">
            <v>RORENT40D</v>
          </cell>
          <cell r="K1053" t="str">
            <v>40YD ROLL OFF-DAILY RENT</v>
          </cell>
        </row>
        <row r="1054">
          <cell r="J1054" t="str">
            <v>STORENT22</v>
          </cell>
          <cell r="K1054" t="str">
            <v>PORTABLE STORAGE RENT 22</v>
          </cell>
        </row>
        <row r="1055">
          <cell r="J1055" t="str">
            <v>STODEL</v>
          </cell>
          <cell r="K1055" t="str">
            <v>STORAGE CONT DELIVERY</v>
          </cell>
        </row>
        <row r="1056">
          <cell r="J1056" t="str">
            <v>FUEL-RECY MASON</v>
          </cell>
          <cell r="K1056" t="str">
            <v>FUEL &amp; MATERIAL SURCHARGE</v>
          </cell>
        </row>
        <row r="1057">
          <cell r="J1057" t="str">
            <v>FUEL-RES MASON</v>
          </cell>
          <cell r="K1057" t="str">
            <v>FUEL &amp; MATERIAL SURCHARGE</v>
          </cell>
        </row>
        <row r="1058">
          <cell r="J1058" t="str">
            <v>FUEL-COM MASON</v>
          </cell>
          <cell r="K1058" t="str">
            <v>FUEL &amp; MATERIAL SURCHARGE</v>
          </cell>
        </row>
        <row r="1059">
          <cell r="J1059" t="str">
            <v>FUEL-RECY MASON</v>
          </cell>
          <cell r="K1059" t="str">
            <v>FUEL &amp; MATERIAL SURCHARGE</v>
          </cell>
        </row>
        <row r="1060">
          <cell r="J1060" t="str">
            <v>FUEL-RES MASON</v>
          </cell>
          <cell r="K1060" t="str">
            <v>FUEL &amp; MATERIAL SURCHARGE</v>
          </cell>
        </row>
        <row r="1061">
          <cell r="J1061" t="str">
            <v>FUEL-COM MASON</v>
          </cell>
          <cell r="K1061" t="str">
            <v>FUEL &amp; MATERIAL SURCHARGE</v>
          </cell>
        </row>
        <row r="1062">
          <cell r="J1062" t="str">
            <v>FUEL-RECY MASON</v>
          </cell>
          <cell r="K1062" t="str">
            <v>FUEL &amp; MATERIAL SURCHARGE</v>
          </cell>
        </row>
        <row r="1063">
          <cell r="J1063" t="str">
            <v>FUEL-RES MASON</v>
          </cell>
          <cell r="K1063" t="str">
            <v>FUEL &amp; MATERIAL SURCHARGE</v>
          </cell>
        </row>
        <row r="1064">
          <cell r="J1064" t="str">
            <v>FUEL-COM MASON</v>
          </cell>
          <cell r="K1064" t="str">
            <v>FUEL &amp; MATERIAL SURCHARGE</v>
          </cell>
        </row>
        <row r="1065">
          <cell r="J1065" t="str">
            <v>FUEL-RECY MASON</v>
          </cell>
          <cell r="K1065" t="str">
            <v>FUEL &amp; MATERIAL SURCHARGE</v>
          </cell>
        </row>
        <row r="1066">
          <cell r="J1066" t="str">
            <v>FUEL-RES MASON</v>
          </cell>
          <cell r="K1066" t="str">
            <v>FUEL &amp; MATERIAL SURCHARGE</v>
          </cell>
        </row>
        <row r="1067">
          <cell r="J1067" t="str">
            <v>FUEL-RO MASON</v>
          </cell>
          <cell r="K1067" t="str">
            <v>FUEL &amp; MATERIAL SURCHARGE</v>
          </cell>
        </row>
        <row r="1068">
          <cell r="J1068" t="str">
            <v>FUEL-RO MASON</v>
          </cell>
          <cell r="K1068" t="str">
            <v>FUEL &amp; MATERIAL SURCHARGE</v>
          </cell>
        </row>
        <row r="1069">
          <cell r="J1069" t="str">
            <v>FUEL-COM MASON</v>
          </cell>
          <cell r="K1069" t="str">
            <v>FUEL &amp; MATERIAL SURCHARGE</v>
          </cell>
        </row>
        <row r="1070">
          <cell r="J1070" t="str">
            <v>FUEL-RO MASON</v>
          </cell>
          <cell r="K1070" t="str">
            <v>FUEL &amp; MATERIAL SURCHARGE</v>
          </cell>
        </row>
        <row r="1071">
          <cell r="J1071" t="str">
            <v>REF</v>
          </cell>
          <cell r="K1071" t="str">
            <v>3.6% WA Refuse Tax</v>
          </cell>
        </row>
        <row r="1072">
          <cell r="J1072" t="str">
            <v>REF</v>
          </cell>
          <cell r="K1072" t="str">
            <v>3.6% WA Refuse Tax</v>
          </cell>
        </row>
        <row r="1073">
          <cell r="J1073" t="str">
            <v>SALES TAX</v>
          </cell>
          <cell r="K1073" t="str">
            <v>8.5% Sales Tax</v>
          </cell>
        </row>
        <row r="1074">
          <cell r="J1074" t="str">
            <v>SHELTON UNREG REFUSE</v>
          </cell>
          <cell r="K1074" t="str">
            <v>3.6% WA STATE REFUSE TAX</v>
          </cell>
        </row>
        <row r="1075">
          <cell r="J1075" t="str">
            <v>SHELTON UNREG SALES</v>
          </cell>
          <cell r="K1075" t="str">
            <v>WA STATE SALES TAX</v>
          </cell>
        </row>
        <row r="1076">
          <cell r="J1076" t="str">
            <v>REF</v>
          </cell>
          <cell r="K1076" t="str">
            <v>3.6% WA Refuse Tax</v>
          </cell>
        </row>
        <row r="1077">
          <cell r="J1077" t="str">
            <v>REF</v>
          </cell>
          <cell r="K1077" t="str">
            <v>3.6% WA Refuse Tax</v>
          </cell>
        </row>
        <row r="1078">
          <cell r="J1078" t="str">
            <v>SALES TAX</v>
          </cell>
          <cell r="K1078" t="str">
            <v>8.5% Sales Tax</v>
          </cell>
        </row>
        <row r="1079">
          <cell r="J1079" t="str">
            <v>REF</v>
          </cell>
          <cell r="K1079" t="str">
            <v>3.6% WA Refuse Tax</v>
          </cell>
        </row>
        <row r="1080">
          <cell r="J1080" t="str">
            <v>SALES TAX</v>
          </cell>
          <cell r="K1080" t="str">
            <v>8.5% Sales Tax</v>
          </cell>
        </row>
        <row r="1081">
          <cell r="J1081" t="str">
            <v>REF</v>
          </cell>
          <cell r="K1081" t="str">
            <v>3.6% WA Refuse Tax</v>
          </cell>
        </row>
        <row r="1082">
          <cell r="J1082" t="str">
            <v>SALES TAX</v>
          </cell>
          <cell r="K1082" t="str">
            <v>8.5% Sales Tax</v>
          </cell>
        </row>
        <row r="1083">
          <cell r="J1083" t="str">
            <v>FINCHG</v>
          </cell>
          <cell r="K1083" t="str">
            <v>LATE FEE</v>
          </cell>
        </row>
        <row r="1084">
          <cell r="J1084" t="str">
            <v>MM</v>
          </cell>
          <cell r="K1084" t="str">
            <v>MOVE MONEY</v>
          </cell>
        </row>
        <row r="1085">
          <cell r="J1085" t="str">
            <v>REFUND</v>
          </cell>
          <cell r="K1085" t="str">
            <v>REFUND</v>
          </cell>
        </row>
        <row r="1086">
          <cell r="J1086" t="str">
            <v>UNLOCKRECY</v>
          </cell>
          <cell r="K1086" t="str">
            <v>UNLOCK / UNLATCH RECY</v>
          </cell>
        </row>
        <row r="1087">
          <cell r="J1087" t="str">
            <v>SCI</v>
          </cell>
          <cell r="K1087" t="str">
            <v>SHRED CALL IN</v>
          </cell>
        </row>
        <row r="1088">
          <cell r="J1088" t="str">
            <v>SQUAX</v>
          </cell>
          <cell r="K1088" t="str">
            <v>SQUAXIN ISLAND CONTRACT</v>
          </cell>
        </row>
        <row r="1089">
          <cell r="J1089" t="str">
            <v>96CRCOGE1</v>
          </cell>
          <cell r="K1089" t="str">
            <v>96 COMMINGLE WG-EOW</v>
          </cell>
        </row>
        <row r="1090">
          <cell r="J1090" t="str">
            <v>96CRCOGM1</v>
          </cell>
          <cell r="K1090" t="str">
            <v>96 COMMINGLE WGMNTHLY</v>
          </cell>
        </row>
        <row r="1091">
          <cell r="J1091" t="str">
            <v>96CRCOGW1</v>
          </cell>
          <cell r="K1091" t="str">
            <v>96 COMMINGLE WG-WEEKLY</v>
          </cell>
        </row>
        <row r="1092">
          <cell r="J1092" t="str">
            <v>96CRCONGE1</v>
          </cell>
          <cell r="K1092" t="str">
            <v>96 COMMINGLE NG-EOW</v>
          </cell>
        </row>
        <row r="1093">
          <cell r="J1093" t="str">
            <v>96CRCONGM1</v>
          </cell>
          <cell r="K1093" t="str">
            <v>96 COMMINGLE NG-MNTHLY</v>
          </cell>
        </row>
        <row r="1094">
          <cell r="J1094" t="str">
            <v>96CRCONGW1</v>
          </cell>
          <cell r="K1094" t="str">
            <v>96 COMMINGLE NG-WEEKLY</v>
          </cell>
        </row>
        <row r="1095">
          <cell r="J1095" t="str">
            <v xml:space="preserve">R2YDOCCE </v>
          </cell>
          <cell r="K1095" t="str">
            <v>2YD OCC-EOW</v>
          </cell>
        </row>
        <row r="1096">
          <cell r="J1096" t="str">
            <v>R2YDOCCEX</v>
          </cell>
          <cell r="K1096" t="str">
            <v>2YD OCC-EXTRA CONTAINER</v>
          </cell>
        </row>
        <row r="1097">
          <cell r="J1097" t="str">
            <v>R2YDOCCM</v>
          </cell>
          <cell r="K1097" t="str">
            <v>2YD OCC-MNTHLY</v>
          </cell>
        </row>
        <row r="1098">
          <cell r="J1098" t="str">
            <v>R2YDOCCOC</v>
          </cell>
          <cell r="K1098" t="str">
            <v>2YD OCC-ON CALL</v>
          </cell>
        </row>
        <row r="1099">
          <cell r="J1099" t="str">
            <v>R2YDOCCW</v>
          </cell>
          <cell r="K1099" t="str">
            <v>2YD OCC-WEEKLY</v>
          </cell>
        </row>
        <row r="1100">
          <cell r="J1100" t="str">
            <v>RECYLOCK</v>
          </cell>
          <cell r="K1100" t="str">
            <v>LOCK/UNLOCK RECYCLING</v>
          </cell>
        </row>
        <row r="1101">
          <cell r="J1101" t="str">
            <v>ROLLOUTOCC</v>
          </cell>
          <cell r="K1101" t="str">
            <v>ROLL OUT FEE - RECYCLE</v>
          </cell>
        </row>
        <row r="1102">
          <cell r="J1102" t="str">
            <v>WLKNRECY</v>
          </cell>
          <cell r="K1102" t="str">
            <v>WALK IN RECYCLE</v>
          </cell>
        </row>
        <row r="1103">
          <cell r="J1103" t="str">
            <v>96CRCOGOC</v>
          </cell>
          <cell r="K1103" t="str">
            <v>96 COMMINGLE WGON CALL</v>
          </cell>
        </row>
        <row r="1104">
          <cell r="J1104" t="str">
            <v>96CRCONGOC</v>
          </cell>
          <cell r="K1104" t="str">
            <v>96 COMMINGLE NGON CALL</v>
          </cell>
        </row>
        <row r="1105">
          <cell r="J1105" t="str">
            <v>CDELOCC</v>
          </cell>
          <cell r="K1105" t="str">
            <v>CARDBOARD DELIVERY</v>
          </cell>
        </row>
        <row r="1106">
          <cell r="J1106" t="str">
            <v>DEL-REC</v>
          </cell>
          <cell r="K1106" t="str">
            <v>DELIVER RECYCLE BIN</v>
          </cell>
        </row>
        <row r="1107">
          <cell r="J1107" t="str">
            <v>R2YDOCCOC</v>
          </cell>
          <cell r="K1107" t="str">
            <v>2YD OCC-ON CALL</v>
          </cell>
        </row>
        <row r="1108">
          <cell r="J1108" t="str">
            <v>RECYLOCK</v>
          </cell>
          <cell r="K1108" t="str">
            <v>LOCK/UNLOCK RECYCLING</v>
          </cell>
        </row>
        <row r="1109">
          <cell r="J1109" t="str">
            <v>ROLLOUTOCC</v>
          </cell>
          <cell r="K1109" t="str">
            <v>ROLL OUT FEE - RECYCLE</v>
          </cell>
        </row>
        <row r="1110">
          <cell r="J1110" t="str">
            <v>WLKNRECY</v>
          </cell>
          <cell r="K1110" t="str">
            <v>WALK IN RECYCLE</v>
          </cell>
        </row>
        <row r="1111">
          <cell r="J1111" t="str">
            <v>CC-KOL</v>
          </cell>
          <cell r="K1111" t="str">
            <v>ONLINE PAYMENT-CC</v>
          </cell>
        </row>
        <row r="1112">
          <cell r="J1112" t="str">
            <v>PAY</v>
          </cell>
          <cell r="K1112" t="str">
            <v>PAYMENT-THANK YOU!</v>
          </cell>
        </row>
        <row r="1113">
          <cell r="J1113" t="str">
            <v>PAY-CFREE</v>
          </cell>
          <cell r="K1113" t="str">
            <v>PAYMENT-THANK YOU</v>
          </cell>
        </row>
        <row r="1114">
          <cell r="J1114" t="str">
            <v>PAY-KOL</v>
          </cell>
          <cell r="K1114" t="str">
            <v>PAYMENT-THANK YOU - OL</v>
          </cell>
        </row>
        <row r="1115">
          <cell r="J1115" t="str">
            <v>PAY-OAK</v>
          </cell>
          <cell r="K1115" t="str">
            <v>OAKLEAF PAYMENT</v>
          </cell>
        </row>
        <row r="1116">
          <cell r="J1116" t="str">
            <v>PAY-RPPS</v>
          </cell>
          <cell r="K1116" t="str">
            <v>RPSS PAYMENT</v>
          </cell>
        </row>
        <row r="1117">
          <cell r="J1117" t="str">
            <v>PAYMET</v>
          </cell>
          <cell r="K1117" t="str">
            <v>METAVANTE ONLINE PAYMENT</v>
          </cell>
        </row>
        <row r="1118">
          <cell r="J1118" t="str">
            <v>PAYPNCL</v>
          </cell>
          <cell r="K1118" t="str">
            <v>PAYMENT THANK YOU!</v>
          </cell>
        </row>
        <row r="1119">
          <cell r="J1119" t="str">
            <v>RET-KOL</v>
          </cell>
          <cell r="K1119" t="str">
            <v>ONLINE PAYMENT RETURN</v>
          </cell>
        </row>
        <row r="1120">
          <cell r="J1120" t="str">
            <v>EXTRAR</v>
          </cell>
          <cell r="K1120" t="str">
            <v>EXTRA CAN/BAGS</v>
          </cell>
        </row>
        <row r="1121">
          <cell r="J1121" t="str">
            <v>OFOWR</v>
          </cell>
          <cell r="K1121" t="str">
            <v>OVERFILL/OVERWEIGHT CHG</v>
          </cell>
        </row>
        <row r="1122">
          <cell r="J1122" t="str">
            <v>ROLID</v>
          </cell>
          <cell r="K1122" t="str">
            <v>ROLL OFF-LID</v>
          </cell>
        </row>
        <row r="1123">
          <cell r="J1123" t="str">
            <v>ROLIDRECY</v>
          </cell>
          <cell r="K1123" t="str">
            <v>ROLL OFF LID-RECYCLE</v>
          </cell>
        </row>
        <row r="1124">
          <cell r="J1124" t="str">
            <v>RORENT10MRECY</v>
          </cell>
          <cell r="K1124" t="str">
            <v>ROLL OFF RENT MONTHLY-REC</v>
          </cell>
        </row>
        <row r="1125">
          <cell r="J1125" t="str">
            <v>RORENT20DRECY</v>
          </cell>
          <cell r="K1125" t="str">
            <v>ROLL OFF RENT DAILY-RECYL</v>
          </cell>
        </row>
        <row r="1126">
          <cell r="J1126" t="str">
            <v>RORENT20MRECY</v>
          </cell>
          <cell r="K1126" t="str">
            <v>ROLL OFF RENT MONTHLY-REC</v>
          </cell>
        </row>
        <row r="1127">
          <cell r="J1127" t="str">
            <v>RORENT40M</v>
          </cell>
          <cell r="K1127" t="str">
            <v>40YD ROLL OFF-MNTHLY RENT</v>
          </cell>
        </row>
        <row r="1128">
          <cell r="J1128" t="str">
            <v>BELFAIR</v>
          </cell>
          <cell r="K1128" t="str">
            <v>BELFAIR TRANSFER BOX HAUL</v>
          </cell>
        </row>
        <row r="1129">
          <cell r="J1129" t="str">
            <v>BLUEBOX</v>
          </cell>
          <cell r="K1129" t="str">
            <v>RECYCLING BLUE BOX</v>
          </cell>
        </row>
        <row r="1130">
          <cell r="J1130" t="str">
            <v>HOODSPORT</v>
          </cell>
          <cell r="K1130" t="str">
            <v>HOODSPORT TRANSFER HAUL</v>
          </cell>
        </row>
        <row r="1131">
          <cell r="J1131" t="str">
            <v>RECYHAUL</v>
          </cell>
          <cell r="K1131" t="str">
            <v>ROLL OFF RECYCLE HAUL</v>
          </cell>
        </row>
        <row r="1132">
          <cell r="J1132" t="str">
            <v>RODELRECY</v>
          </cell>
          <cell r="K1132" t="str">
            <v>ROLL OFF DELIVER-RECYCLE</v>
          </cell>
        </row>
        <row r="1133">
          <cell r="J1133" t="str">
            <v>ROLIDRECY</v>
          </cell>
          <cell r="K1133" t="str">
            <v>ROLL OFF LID-RECYCLE</v>
          </cell>
        </row>
        <row r="1134">
          <cell r="J1134" t="str">
            <v>ROMILERECY</v>
          </cell>
          <cell r="K1134" t="str">
            <v>ROLL OFF MILEAGE RECYCLE</v>
          </cell>
        </row>
        <row r="1135">
          <cell r="J1135" t="str">
            <v>RORENT20DRECY</v>
          </cell>
          <cell r="K1135" t="str">
            <v>ROLL OFF RENT DAILY-RECYL</v>
          </cell>
        </row>
        <row r="1136">
          <cell r="J1136" t="str">
            <v>UNION</v>
          </cell>
          <cell r="K1136" t="str">
            <v>UNION TRANSFER BOX HAUL</v>
          </cell>
        </row>
        <row r="1137">
          <cell r="J1137" t="str">
            <v>STORENT22</v>
          </cell>
          <cell r="K1137" t="str">
            <v>PORTABLE STORAGE RENT 22</v>
          </cell>
        </row>
        <row r="1138">
          <cell r="J1138" t="str">
            <v>STO22</v>
          </cell>
          <cell r="K1138" t="str">
            <v>22FT STORAGE CONT PU</v>
          </cell>
        </row>
        <row r="1139">
          <cell r="J1139" t="str">
            <v>STORENT22</v>
          </cell>
          <cell r="K1139" t="str">
            <v>PORTABLE STORAGE RENT 22</v>
          </cell>
        </row>
        <row r="1140">
          <cell r="J1140" t="str">
            <v>FUEL-RECY MASON</v>
          </cell>
          <cell r="K1140" t="str">
            <v>FUEL &amp; MATERIAL SURCHARGE</v>
          </cell>
        </row>
        <row r="1141">
          <cell r="J1141" t="str">
            <v>FUEL-RES MASON</v>
          </cell>
          <cell r="K1141" t="str">
            <v>FUEL &amp; MATERIAL SURCHARGE</v>
          </cell>
        </row>
        <row r="1142">
          <cell r="J1142" t="str">
            <v>FUEL-RECY MASON</v>
          </cell>
          <cell r="K1142" t="str">
            <v>FUEL &amp; MATERIAL SURCHARGE</v>
          </cell>
        </row>
        <row r="1143">
          <cell r="J1143" t="str">
            <v>FUEL-RO MASON</v>
          </cell>
          <cell r="K1143" t="str">
            <v>FUEL &amp; MATERIAL SURCHARGE</v>
          </cell>
        </row>
        <row r="1144">
          <cell r="J1144" t="str">
            <v>SALES TAX</v>
          </cell>
          <cell r="K1144" t="str">
            <v>8.5% Sales Tax</v>
          </cell>
        </row>
        <row r="1145">
          <cell r="J1145" t="str">
            <v>SALES TAX</v>
          </cell>
          <cell r="K1145" t="str">
            <v>8.5% Sales Tax</v>
          </cell>
        </row>
        <row r="1146">
          <cell r="J1146" t="str">
            <v>FINCHG</v>
          </cell>
          <cell r="K1146" t="str">
            <v>LATE FEE</v>
          </cell>
        </row>
        <row r="1147">
          <cell r="J1147" t="str">
            <v>FINCHG</v>
          </cell>
          <cell r="K1147" t="str">
            <v>LATE FEE</v>
          </cell>
        </row>
        <row r="1148">
          <cell r="J1148" t="str">
            <v>MM</v>
          </cell>
          <cell r="K1148" t="str">
            <v>MOVE MONEY</v>
          </cell>
        </row>
        <row r="1149">
          <cell r="J1149" t="str">
            <v>REFUND</v>
          </cell>
          <cell r="K1149" t="str">
            <v>REFUND</v>
          </cell>
        </row>
        <row r="1150">
          <cell r="J1150" t="str">
            <v>300CW1</v>
          </cell>
          <cell r="K1150" t="str">
            <v>1-300 GL CART WEEKLY SVC</v>
          </cell>
        </row>
        <row r="1151">
          <cell r="J1151" t="str">
            <v>64CW1</v>
          </cell>
          <cell r="K1151" t="str">
            <v>1-64 GL CART WEEKLY SVC</v>
          </cell>
        </row>
        <row r="1152">
          <cell r="J1152" t="str">
            <v>96CW1</v>
          </cell>
          <cell r="K1152" t="str">
            <v>1-96 GL CART WEEKLY SVC</v>
          </cell>
        </row>
        <row r="1153">
          <cell r="J1153" t="str">
            <v>SL096.0GEO001CGW</v>
          </cell>
          <cell r="K1153" t="str">
            <v>96 GL EOW COM GREENWASTE</v>
          </cell>
        </row>
        <row r="1154">
          <cell r="J1154" t="str">
            <v>UNLOCKREF</v>
          </cell>
          <cell r="K1154" t="str">
            <v>UNLOCK / UNLATCH REFUSE</v>
          </cell>
        </row>
        <row r="1155">
          <cell r="J1155" t="str">
            <v>EP300-COM</v>
          </cell>
          <cell r="K1155" t="str">
            <v>EXTRA PICKUP 300 GL - COM</v>
          </cell>
        </row>
        <row r="1156">
          <cell r="J1156" t="str">
            <v>EP64-COM</v>
          </cell>
          <cell r="K1156" t="str">
            <v>EXTRA PICKUP 64 GL - COM</v>
          </cell>
        </row>
        <row r="1157">
          <cell r="J1157" t="str">
            <v>EP96-COM</v>
          </cell>
          <cell r="K1157" t="str">
            <v>EXTRA PICKUP 96 GL - COM</v>
          </cell>
        </row>
        <row r="1158">
          <cell r="J1158" t="str">
            <v>CC-KOL</v>
          </cell>
          <cell r="K1158" t="str">
            <v>ONLINE PAYMENT-CC</v>
          </cell>
        </row>
        <row r="1159">
          <cell r="J1159" t="str">
            <v>CCREF-KOL</v>
          </cell>
          <cell r="K1159" t="str">
            <v>CREDIT CARD REFUND</v>
          </cell>
        </row>
        <row r="1160">
          <cell r="J1160" t="str">
            <v>PAY</v>
          </cell>
          <cell r="K1160" t="str">
            <v>PAYMENT-THANK YOU!</v>
          </cell>
        </row>
        <row r="1161">
          <cell r="J1161" t="str">
            <v>PAY EFT</v>
          </cell>
          <cell r="K1161" t="str">
            <v>ELECTRONIC PAYMENT</v>
          </cell>
        </row>
        <row r="1162">
          <cell r="J1162" t="str">
            <v>PAY ICT</v>
          </cell>
          <cell r="K1162" t="str">
            <v>I/C PAYMENT THANK YOU!</v>
          </cell>
        </row>
        <row r="1163">
          <cell r="J1163" t="str">
            <v>PAY-CFREE</v>
          </cell>
          <cell r="K1163" t="str">
            <v>PAYMENT-THANK YOU</v>
          </cell>
        </row>
        <row r="1164">
          <cell r="J1164" t="str">
            <v>PAY-KOL</v>
          </cell>
          <cell r="K1164" t="str">
            <v>PAYMENT-THANK YOU - OL</v>
          </cell>
        </row>
        <row r="1165">
          <cell r="J1165" t="str">
            <v>PAY-OAK</v>
          </cell>
          <cell r="K1165" t="str">
            <v>OAKLEAF PAYMENT</v>
          </cell>
        </row>
        <row r="1166">
          <cell r="J1166" t="str">
            <v>PAY-RPPS</v>
          </cell>
          <cell r="K1166" t="str">
            <v>RPSS PAYMENT</v>
          </cell>
        </row>
        <row r="1167">
          <cell r="J1167" t="str">
            <v>PAYMET</v>
          </cell>
          <cell r="K1167" t="str">
            <v>METAVANTE ONLINE PAYMENT</v>
          </cell>
        </row>
        <row r="1168">
          <cell r="J1168" t="str">
            <v>PAYPNCL</v>
          </cell>
          <cell r="K1168" t="str">
            <v>PAYMENT THANK YOU!</v>
          </cell>
        </row>
        <row r="1169">
          <cell r="J1169" t="str">
            <v>RET-KOL</v>
          </cell>
          <cell r="K1169" t="str">
            <v>ONLINE PAYMENT RETURN</v>
          </cell>
        </row>
        <row r="1170">
          <cell r="J1170" t="str">
            <v>300RW1</v>
          </cell>
          <cell r="K1170" t="str">
            <v>1-300 GL CART WEEKLY SVC</v>
          </cell>
        </row>
        <row r="1171">
          <cell r="J1171" t="str">
            <v>35RE1</v>
          </cell>
          <cell r="K1171" t="str">
            <v>1-35 GAL CART EOW SVC</v>
          </cell>
        </row>
        <row r="1172">
          <cell r="J1172" t="str">
            <v>35RE1RR</v>
          </cell>
          <cell r="K1172" t="str">
            <v>1-35 GL CART EOW REDUCED RATE</v>
          </cell>
        </row>
        <row r="1173">
          <cell r="J1173" t="str">
            <v>64RE1</v>
          </cell>
          <cell r="K1173" t="str">
            <v>1-64 GAL EOW</v>
          </cell>
        </row>
        <row r="1174">
          <cell r="J1174" t="str">
            <v>64RE1RR</v>
          </cell>
          <cell r="K1174" t="str">
            <v>1-64 GL CART EOW REDUCED RATE</v>
          </cell>
        </row>
        <row r="1175">
          <cell r="J1175" t="str">
            <v>64RW1</v>
          </cell>
          <cell r="K1175" t="str">
            <v>1-64 GAL CART WEEKLY SVC</v>
          </cell>
        </row>
        <row r="1176">
          <cell r="J1176" t="str">
            <v>64RW1RR</v>
          </cell>
          <cell r="K1176" t="str">
            <v>1-64 GL CART WKLY REDUCED RATE</v>
          </cell>
        </row>
        <row r="1177">
          <cell r="J1177" t="str">
            <v>96RE1</v>
          </cell>
          <cell r="K1177" t="str">
            <v>1-96 GAL EOW</v>
          </cell>
        </row>
        <row r="1178">
          <cell r="J1178" t="str">
            <v>96RE1RR</v>
          </cell>
          <cell r="K1178" t="str">
            <v>1-96 GL CART EOW REDUCED RATE</v>
          </cell>
        </row>
        <row r="1179">
          <cell r="J1179" t="str">
            <v>96RW1</v>
          </cell>
          <cell r="K1179" t="str">
            <v>1-96 GAL CART WEEKLY SVC</v>
          </cell>
        </row>
        <row r="1180">
          <cell r="J1180" t="str">
            <v>96RW1RR</v>
          </cell>
          <cell r="K1180" t="str">
            <v>1-96 GL CART WKLY REDUCED RATE</v>
          </cell>
        </row>
        <row r="1181">
          <cell r="J1181" t="str">
            <v>EMPLOYEER</v>
          </cell>
          <cell r="K1181" t="str">
            <v>EMPLOYEE SERVICE</v>
          </cell>
        </row>
        <row r="1182">
          <cell r="J1182" t="str">
            <v>MINSVC-RESI</v>
          </cell>
          <cell r="K1182" t="str">
            <v>MINIMUM SERVICE</v>
          </cell>
        </row>
        <row r="1183">
          <cell r="J1183" t="str">
            <v>ROLLOUT 5-25</v>
          </cell>
          <cell r="K1183" t="str">
            <v>ROLL OUT FEE 5 - 25 FT</v>
          </cell>
        </row>
        <row r="1184">
          <cell r="J1184" t="str">
            <v>SL096.0GEO001GW</v>
          </cell>
          <cell r="K1184" t="str">
            <v>SL 96 GL EOW GREENWASTE 1</v>
          </cell>
        </row>
        <row r="1185">
          <cell r="J1185" t="str">
            <v>64RE1</v>
          </cell>
          <cell r="K1185" t="str">
            <v>1-64 GAL EOW</v>
          </cell>
        </row>
        <row r="1186">
          <cell r="J1186" t="str">
            <v>ADJOTHR</v>
          </cell>
          <cell r="K1186" t="str">
            <v>ADJUSTMENT</v>
          </cell>
        </row>
        <row r="1187">
          <cell r="J1187" t="str">
            <v>ADMINFEE-RES</v>
          </cell>
          <cell r="K1187" t="str">
            <v>NEW ACCT / VACANCY FEE</v>
          </cell>
        </row>
        <row r="1188">
          <cell r="J1188" t="str">
            <v>EP300-RES</v>
          </cell>
          <cell r="K1188" t="str">
            <v>EXTRA PICKUP 300 GL - RES</v>
          </cell>
        </row>
        <row r="1189">
          <cell r="J1189" t="str">
            <v>EP35-RES</v>
          </cell>
          <cell r="K1189" t="str">
            <v>EXTRA PICKUP 35 GL - RES</v>
          </cell>
        </row>
        <row r="1190">
          <cell r="J1190" t="str">
            <v>EP64-RES</v>
          </cell>
          <cell r="K1190" t="str">
            <v>EXTRA PICKUP 64 GL - RES</v>
          </cell>
        </row>
        <row r="1191">
          <cell r="J1191" t="str">
            <v>EP96-RES</v>
          </cell>
          <cell r="K1191" t="str">
            <v>EXTRA PICKUP 96 GL - RES</v>
          </cell>
        </row>
        <row r="1192">
          <cell r="J1192" t="str">
            <v>LOOSE-RES</v>
          </cell>
          <cell r="K1192" t="str">
            <v>LOOSE MATERIAL -RES</v>
          </cell>
        </row>
        <row r="1193">
          <cell r="J1193" t="str">
            <v>REDELIVER</v>
          </cell>
          <cell r="K1193" t="str">
            <v>DELIVERY CHARGE</v>
          </cell>
        </row>
        <row r="1194">
          <cell r="J1194" t="str">
            <v>RTRNCART96-RES</v>
          </cell>
          <cell r="K1194" t="str">
            <v>RETURN TRIP 96 GL</v>
          </cell>
        </row>
        <row r="1195">
          <cell r="J1195" t="str">
            <v>FUEL-COM MASON</v>
          </cell>
          <cell r="K1195" t="str">
            <v>FUEL &amp; MATERIAL SURCHARGE</v>
          </cell>
        </row>
        <row r="1196">
          <cell r="J1196" t="str">
            <v>FUEL-RES MASON</v>
          </cell>
          <cell r="K1196" t="str">
            <v>FUEL &amp; MATERIAL SURCHARGE</v>
          </cell>
        </row>
        <row r="1197">
          <cell r="J1197" t="str">
            <v>FUEL-RES MASON</v>
          </cell>
          <cell r="K1197" t="str">
            <v>FUEL &amp; MATERIAL SURCHARGE</v>
          </cell>
        </row>
        <row r="1198">
          <cell r="J1198" t="str">
            <v>FUEL-RES MASON</v>
          </cell>
          <cell r="K1198" t="str">
            <v>FUEL &amp; MATERIAL SURCHARGE</v>
          </cell>
        </row>
        <row r="1199">
          <cell r="J1199" t="str">
            <v>CITY OF SHELTON</v>
          </cell>
          <cell r="K1199" t="str">
            <v>41.9% CITY UTILITY TAX</v>
          </cell>
        </row>
        <row r="1200">
          <cell r="J1200" t="str">
            <v>CITY OF SHELTON UTILITY</v>
          </cell>
          <cell r="K1200" t="str">
            <v>CONTRACT UTILITY ONLY</v>
          </cell>
        </row>
        <row r="1201">
          <cell r="J1201" t="str">
            <v>SHELTON SALES TAX</v>
          </cell>
          <cell r="K1201" t="str">
            <v>8.8% Sales Tax</v>
          </cell>
        </row>
        <row r="1202">
          <cell r="J1202" t="str">
            <v>SHELTON WA REFUSE</v>
          </cell>
          <cell r="K1202" t="str">
            <v>3.6% WA Refuse Tax</v>
          </cell>
        </row>
        <row r="1203">
          <cell r="J1203" t="str">
            <v>CITY OF SHELTON</v>
          </cell>
          <cell r="K1203" t="str">
            <v>41.9% CITY UTILITY TAX</v>
          </cell>
        </row>
        <row r="1204">
          <cell r="J1204" t="str">
            <v>REF</v>
          </cell>
          <cell r="K1204" t="str">
            <v>3.6% WA Refuse Tax</v>
          </cell>
        </row>
        <row r="1205">
          <cell r="J1205" t="str">
            <v>SHELTON SALES TAX</v>
          </cell>
          <cell r="K1205" t="str">
            <v>8.8% Sales Tax</v>
          </cell>
        </row>
        <row r="1206">
          <cell r="J1206" t="str">
            <v>SHELTON WA REFUSE</v>
          </cell>
          <cell r="K1206" t="str">
            <v>3.6% WA Refuse Tax</v>
          </cell>
        </row>
        <row r="1207">
          <cell r="J1207" t="str">
            <v>CITY OF SHELTON</v>
          </cell>
          <cell r="K1207" t="str">
            <v>41.9% CITY UTILITY TAX</v>
          </cell>
        </row>
        <row r="1208">
          <cell r="J1208" t="str">
            <v>SHELTON WA REFUSE</v>
          </cell>
          <cell r="K1208" t="str">
            <v>3.6% WA Refuse Tax</v>
          </cell>
        </row>
        <row r="1209">
          <cell r="J1209" t="str">
            <v>FINCHG</v>
          </cell>
          <cell r="K1209" t="str">
            <v>LATE FEE</v>
          </cell>
        </row>
        <row r="1210">
          <cell r="J1210" t="str">
            <v>MM</v>
          </cell>
          <cell r="K1210" t="str">
            <v>MOVE MONEY</v>
          </cell>
        </row>
        <row r="1211">
          <cell r="J1211" t="str">
            <v>R1.5YDE</v>
          </cell>
          <cell r="K1211" t="str">
            <v>1.5 YD 1X EOW</v>
          </cell>
        </row>
        <row r="1212">
          <cell r="J1212" t="str">
            <v>R1.5YDRENTM</v>
          </cell>
          <cell r="K1212" t="str">
            <v>1.5YD CONTAINER RENT-MTH</v>
          </cell>
        </row>
        <row r="1213">
          <cell r="J1213" t="str">
            <v>R2YDRENTM</v>
          </cell>
          <cell r="K1213" t="str">
            <v>2YD CONTAINER RENT-MTHLY</v>
          </cell>
        </row>
        <row r="1214">
          <cell r="J1214" t="str">
            <v>R2YDW</v>
          </cell>
          <cell r="K1214" t="str">
            <v>2 YD 1X WEEKLY</v>
          </cell>
        </row>
        <row r="1215">
          <cell r="J1215" t="str">
            <v>UNLOCKREF</v>
          </cell>
          <cell r="K1215" t="str">
            <v>UNLOCK / UNLATCH REFUSE</v>
          </cell>
        </row>
        <row r="1216">
          <cell r="J1216" t="str">
            <v>CC-KOL</v>
          </cell>
          <cell r="K1216" t="str">
            <v>ONLINE PAYMENT-CC</v>
          </cell>
        </row>
        <row r="1217">
          <cell r="J1217" t="str">
            <v>CCREF-KOL</v>
          </cell>
          <cell r="K1217" t="str">
            <v>CREDIT CARD REFUND</v>
          </cell>
        </row>
        <row r="1218">
          <cell r="J1218" t="str">
            <v>PAY</v>
          </cell>
          <cell r="K1218" t="str">
            <v>PAYMENT-THANK YOU!</v>
          </cell>
        </row>
        <row r="1219">
          <cell r="J1219" t="str">
            <v>PAY-CFREE</v>
          </cell>
          <cell r="K1219" t="str">
            <v>PAYMENT-THANK YOU</v>
          </cell>
        </row>
        <row r="1220">
          <cell r="J1220" t="str">
            <v>PAY-KOL</v>
          </cell>
          <cell r="K1220" t="str">
            <v>PAYMENT-THANK YOU - OL</v>
          </cell>
        </row>
        <row r="1221">
          <cell r="J1221" t="str">
            <v>PAYPNCL</v>
          </cell>
          <cell r="K1221" t="str">
            <v>PAYMENT THANK YOU!</v>
          </cell>
        </row>
        <row r="1222">
          <cell r="J1222" t="str">
            <v>ROLID</v>
          </cell>
          <cell r="K1222" t="str">
            <v>ROLL OFF-LID</v>
          </cell>
        </row>
        <row r="1223">
          <cell r="J1223" t="str">
            <v>RORENT10D</v>
          </cell>
          <cell r="K1223" t="str">
            <v>10YD ROLL OFF DAILY RENT</v>
          </cell>
        </row>
        <row r="1224">
          <cell r="J1224" t="str">
            <v>RORENT10M</v>
          </cell>
          <cell r="K1224" t="str">
            <v>10YD ROLL OFF MTHLY RENT</v>
          </cell>
        </row>
        <row r="1225">
          <cell r="J1225" t="str">
            <v>RORENT20D</v>
          </cell>
          <cell r="K1225" t="str">
            <v>20YD ROLL OFF-DAILY RENT</v>
          </cell>
        </row>
        <row r="1226">
          <cell r="J1226" t="str">
            <v>RORENT20M</v>
          </cell>
          <cell r="K1226" t="str">
            <v>20YD ROLL OFF-MNTHLY RENT</v>
          </cell>
        </row>
        <row r="1227">
          <cell r="J1227" t="str">
            <v>RORENT40D</v>
          </cell>
          <cell r="K1227" t="str">
            <v>40YD ROLL OFF-DAILY RENT</v>
          </cell>
        </row>
        <row r="1228">
          <cell r="J1228" t="str">
            <v>RORENT40M</v>
          </cell>
          <cell r="K1228" t="str">
            <v>40YD ROLL OFF-MNTHLY RENT</v>
          </cell>
        </row>
        <row r="1229">
          <cell r="J1229" t="str">
            <v>CPHAUL20</v>
          </cell>
          <cell r="K1229" t="str">
            <v>20YD COMPACTOR-HAUL</v>
          </cell>
        </row>
        <row r="1230">
          <cell r="J1230" t="str">
            <v>CPHAUL35</v>
          </cell>
          <cell r="K1230" t="str">
            <v>35YD COMPACTOR-HAUL</v>
          </cell>
        </row>
        <row r="1231">
          <cell r="J1231" t="str">
            <v>DISPMC-TON</v>
          </cell>
          <cell r="K1231" t="str">
            <v>MC LANDFILL PER TON</v>
          </cell>
        </row>
        <row r="1232">
          <cell r="J1232" t="str">
            <v>DISPMCMISC</v>
          </cell>
          <cell r="K1232" t="str">
            <v>DISPOSAL MISCELLANOUS</v>
          </cell>
        </row>
        <row r="1233">
          <cell r="J1233" t="str">
            <v>RODEL</v>
          </cell>
          <cell r="K1233" t="str">
            <v>ROLL OFF-DELIVERY</v>
          </cell>
        </row>
        <row r="1234">
          <cell r="J1234" t="str">
            <v>ROHAUL10</v>
          </cell>
          <cell r="K1234" t="str">
            <v>10YD ROLL OFF HAUL</v>
          </cell>
        </row>
        <row r="1235">
          <cell r="J1235" t="str">
            <v>ROHAUL10T</v>
          </cell>
          <cell r="K1235" t="str">
            <v>ROHAUL10T</v>
          </cell>
        </row>
        <row r="1236">
          <cell r="J1236" t="str">
            <v>ROHAUL20</v>
          </cell>
          <cell r="K1236" t="str">
            <v>20YD ROLL OFF-HAUL</v>
          </cell>
        </row>
        <row r="1237">
          <cell r="J1237" t="str">
            <v>ROHAUL20T</v>
          </cell>
          <cell r="K1237" t="str">
            <v>20YD ROLL OFF TEMP HAUL</v>
          </cell>
        </row>
        <row r="1238">
          <cell r="J1238" t="str">
            <v>ROHAUL40</v>
          </cell>
          <cell r="K1238" t="str">
            <v>40YD ROLL OFF-HAUL</v>
          </cell>
        </row>
        <row r="1239">
          <cell r="J1239" t="str">
            <v>ROHAUL40T</v>
          </cell>
          <cell r="K1239" t="str">
            <v>40YD ROLL OFF TEMP HAUL</v>
          </cell>
        </row>
        <row r="1240">
          <cell r="J1240" t="str">
            <v>RORENT10D</v>
          </cell>
          <cell r="K1240" t="str">
            <v>10YD ROLL OFF DAILY RENT</v>
          </cell>
        </row>
        <row r="1241">
          <cell r="J1241" t="str">
            <v>RORENT20D</v>
          </cell>
          <cell r="K1241" t="str">
            <v>20YD ROLL OFF-DAILY RENT</v>
          </cell>
        </row>
        <row r="1242">
          <cell r="J1242" t="str">
            <v>RORENT40D</v>
          </cell>
          <cell r="K1242" t="str">
            <v>40YD ROLL OFF-DAILY RENT</v>
          </cell>
        </row>
        <row r="1243">
          <cell r="J1243" t="str">
            <v>FUEL-COM MASON</v>
          </cell>
          <cell r="K1243" t="str">
            <v>FUEL &amp; MATERIAL SURCHARGE</v>
          </cell>
        </row>
        <row r="1244">
          <cell r="J1244" t="str">
            <v>FUEL-RO MASON</v>
          </cell>
          <cell r="K1244" t="str">
            <v>FUEL &amp; MATERIAL SURCHARGE</v>
          </cell>
        </row>
        <row r="1245">
          <cell r="J1245" t="str">
            <v>SHELTON UNREG REFUSE</v>
          </cell>
          <cell r="K1245" t="str">
            <v>3.6% WA STATE REFUSE TAX</v>
          </cell>
        </row>
        <row r="1246">
          <cell r="J1246" t="str">
            <v>SHELTON UNREG SALES</v>
          </cell>
          <cell r="K1246" t="str">
            <v>WA STATE SALES TAX</v>
          </cell>
        </row>
        <row r="1247">
          <cell r="J1247" t="str">
            <v>REF</v>
          </cell>
          <cell r="K1247" t="str">
            <v>3.6% WA Refuse Tax</v>
          </cell>
        </row>
        <row r="1248">
          <cell r="J1248" t="str">
            <v>SALES TAX</v>
          </cell>
          <cell r="K1248" t="str">
            <v>8.5% Sales Tax</v>
          </cell>
        </row>
        <row r="1249">
          <cell r="J1249" t="str">
            <v>SHELTON UNREG REFUSE</v>
          </cell>
          <cell r="K1249" t="str">
            <v>3.6% WA STATE REFUSE TAX</v>
          </cell>
        </row>
        <row r="1250">
          <cell r="J1250" t="str">
            <v>SHELTON UNREG SALES</v>
          </cell>
          <cell r="K1250" t="str">
            <v>WA STATE SALES TAX</v>
          </cell>
        </row>
        <row r="1251">
          <cell r="J1251" t="str">
            <v>FINCHG</v>
          </cell>
          <cell r="K1251" t="str">
            <v>LATE FEE</v>
          </cell>
        </row>
        <row r="1252">
          <cell r="J1252" t="str">
            <v>FINCHG</v>
          </cell>
          <cell r="K1252" t="str">
            <v>LATE FEE</v>
          </cell>
        </row>
        <row r="1253">
          <cell r="J1253" t="str">
            <v>MM</v>
          </cell>
          <cell r="K1253" t="str">
            <v>MOVE MONEY</v>
          </cell>
        </row>
        <row r="1254">
          <cell r="J1254" t="str">
            <v>UNLOCKRECY</v>
          </cell>
          <cell r="K1254" t="str">
            <v>UNLOCK / UNLATCH RECY</v>
          </cell>
        </row>
        <row r="1255">
          <cell r="J1255" t="str">
            <v>96CRCOGE1</v>
          </cell>
          <cell r="K1255" t="str">
            <v>96 COMMINGLE WG-EOW</v>
          </cell>
        </row>
        <row r="1256">
          <cell r="J1256" t="str">
            <v>96CRCOGM1</v>
          </cell>
          <cell r="K1256" t="str">
            <v>96 COMMINGLE WGMNTHLY</v>
          </cell>
        </row>
        <row r="1257">
          <cell r="J1257" t="str">
            <v>96CRCOGW1</v>
          </cell>
          <cell r="K1257" t="str">
            <v>96 COMMINGLE WG-WEEKLY</v>
          </cell>
        </row>
        <row r="1258">
          <cell r="J1258" t="str">
            <v>96CRCONGE1</v>
          </cell>
          <cell r="K1258" t="str">
            <v>96 COMMINGLE NG-EOW</v>
          </cell>
        </row>
        <row r="1259">
          <cell r="J1259" t="str">
            <v>96CRCONGM1</v>
          </cell>
          <cell r="K1259" t="str">
            <v>96 COMMINGLE NG-MNTHLY</v>
          </cell>
        </row>
        <row r="1260">
          <cell r="J1260" t="str">
            <v>96CRCONGW1</v>
          </cell>
          <cell r="K1260" t="str">
            <v>96 COMMINGLE NG-WEEKLY</v>
          </cell>
        </row>
        <row r="1261">
          <cell r="J1261" t="str">
            <v xml:space="preserve">R2YDOCCE </v>
          </cell>
          <cell r="K1261" t="str">
            <v>2YD OCC-EOW</v>
          </cell>
        </row>
        <row r="1262">
          <cell r="J1262" t="str">
            <v>R2YDOCCEX</v>
          </cell>
          <cell r="K1262" t="str">
            <v>2YD OCC-EXTRA CONTAINER</v>
          </cell>
        </row>
        <row r="1263">
          <cell r="J1263" t="str">
            <v>R2YDOCCM</v>
          </cell>
          <cell r="K1263" t="str">
            <v>2YD OCC-MNTHLY</v>
          </cell>
        </row>
        <row r="1264">
          <cell r="J1264" t="str">
            <v>R2YDOCCW</v>
          </cell>
          <cell r="K1264" t="str">
            <v>2YD OCC-WEEKLY</v>
          </cell>
        </row>
        <row r="1265">
          <cell r="J1265" t="str">
            <v>RECYLOCK</v>
          </cell>
          <cell r="K1265" t="str">
            <v>LOCK/UNLOCK RECYCLING</v>
          </cell>
        </row>
        <row r="1266">
          <cell r="J1266" t="str">
            <v>WLKNRECY</v>
          </cell>
          <cell r="K1266" t="str">
            <v>WALK IN RECYCLE</v>
          </cell>
        </row>
        <row r="1267">
          <cell r="J1267" t="str">
            <v>CDELOCC</v>
          </cell>
          <cell r="K1267" t="str">
            <v>CARDBOARD DELIVERY</v>
          </cell>
        </row>
        <row r="1268">
          <cell r="J1268" t="str">
            <v>RECYLOCK</v>
          </cell>
          <cell r="K1268" t="str">
            <v>LOCK/UNLOCK RECYCLING</v>
          </cell>
        </row>
        <row r="1269">
          <cell r="J1269" t="str">
            <v>ROLLOUTOCC</v>
          </cell>
          <cell r="K1269" t="str">
            <v>ROLL OUT FEE - RECYCLE</v>
          </cell>
        </row>
        <row r="1270">
          <cell r="J1270" t="str">
            <v>WLKNRECY</v>
          </cell>
          <cell r="K1270" t="str">
            <v>WALK IN RECYCLE</v>
          </cell>
        </row>
        <row r="1271">
          <cell r="J1271" t="str">
            <v>CC-KOL</v>
          </cell>
          <cell r="K1271" t="str">
            <v>ONLINE PAYMENT-CC</v>
          </cell>
        </row>
        <row r="1272">
          <cell r="J1272" t="str">
            <v>PAY</v>
          </cell>
          <cell r="K1272" t="str">
            <v>PAYMENT-THANK YOU!</v>
          </cell>
        </row>
        <row r="1273">
          <cell r="J1273" t="str">
            <v>PAY EFT</v>
          </cell>
          <cell r="K1273" t="str">
            <v>ELECTRONIC PAYMENT</v>
          </cell>
        </row>
        <row r="1274">
          <cell r="J1274" t="str">
            <v>PAY ICT</v>
          </cell>
          <cell r="K1274" t="str">
            <v>I/C PAYMENT THANK YOU!</v>
          </cell>
        </row>
        <row r="1275">
          <cell r="J1275" t="str">
            <v>PAY-CFREE</v>
          </cell>
          <cell r="K1275" t="str">
            <v>PAYMENT-THANK YOU</v>
          </cell>
        </row>
        <row r="1276">
          <cell r="J1276" t="str">
            <v>PAY-KOL</v>
          </cell>
          <cell r="K1276" t="str">
            <v>PAYMENT-THANK YOU - OL</v>
          </cell>
        </row>
        <row r="1277">
          <cell r="J1277" t="str">
            <v>PAY-NATL</v>
          </cell>
          <cell r="K1277" t="str">
            <v>PAYMENT THANK YOU</v>
          </cell>
        </row>
        <row r="1278">
          <cell r="J1278" t="str">
            <v>PAY-OAK</v>
          </cell>
          <cell r="K1278" t="str">
            <v>OAKLEAF PAYMENT</v>
          </cell>
        </row>
        <row r="1279">
          <cell r="J1279" t="str">
            <v>PAY-RPPS</v>
          </cell>
          <cell r="K1279" t="str">
            <v>RPSS PAYMENT</v>
          </cell>
        </row>
        <row r="1280">
          <cell r="J1280" t="str">
            <v>PAYPNCL</v>
          </cell>
          <cell r="K1280" t="str">
            <v>PAYMENT THANK YOU!</v>
          </cell>
        </row>
        <row r="1281">
          <cell r="J1281" t="str">
            <v>DISPORGANIC</v>
          </cell>
          <cell r="K1281" t="str">
            <v xml:space="preserve">DISPOSAL ORGANIC </v>
          </cell>
        </row>
        <row r="1282">
          <cell r="J1282" t="str">
            <v>RECYHAUL</v>
          </cell>
          <cell r="K1282" t="str">
            <v>ROLL OFF RECYCLE HAUL</v>
          </cell>
        </row>
        <row r="1283">
          <cell r="J1283" t="str">
            <v>ROMILERECY</v>
          </cell>
          <cell r="K1283" t="str">
            <v>ROLL OFF MILEAGE RECYCLE</v>
          </cell>
        </row>
        <row r="1284">
          <cell r="J1284" t="str">
            <v>STORENT22</v>
          </cell>
          <cell r="K1284" t="str">
            <v>PORTABLE STORAGE RENT 22</v>
          </cell>
        </row>
        <row r="1285">
          <cell r="J1285" t="str">
            <v>STODEL</v>
          </cell>
          <cell r="K1285" t="str">
            <v>STORAGE CONT DELIVERY</v>
          </cell>
        </row>
        <row r="1286">
          <cell r="J1286" t="str">
            <v>FUEL-RECY MASON</v>
          </cell>
          <cell r="K1286" t="str">
            <v>FUEL &amp; MATERIAL SURCHARGE</v>
          </cell>
        </row>
        <row r="1287">
          <cell r="J1287" t="str">
            <v>FUEL-RECY MASON</v>
          </cell>
          <cell r="K1287" t="str">
            <v>FUEL &amp; MATERIAL SURCHARGE</v>
          </cell>
        </row>
        <row r="1288">
          <cell r="J1288" t="str">
            <v>FUEL-RO MASON</v>
          </cell>
          <cell r="K1288" t="str">
            <v>FUEL &amp; MATERIAL SURCHARGE</v>
          </cell>
        </row>
        <row r="1289">
          <cell r="J1289" t="str">
            <v>SHELTON UNREG SALES</v>
          </cell>
          <cell r="K1289" t="str">
            <v>WA STATE SALES TAX</v>
          </cell>
        </row>
        <row r="1290">
          <cell r="J1290" t="str">
            <v>SALES TAX</v>
          </cell>
          <cell r="K1290" t="str">
            <v>8.5% Sales Tax</v>
          </cell>
        </row>
        <row r="1291">
          <cell r="J1291" t="str">
            <v>BDR</v>
          </cell>
          <cell r="K1291" t="str">
            <v>BAD DEBT RECOVERY</v>
          </cell>
        </row>
        <row r="1292">
          <cell r="J1292" t="str">
            <v>MM</v>
          </cell>
          <cell r="K1292" t="str">
            <v>MOVE MONEY</v>
          </cell>
        </row>
        <row r="1293">
          <cell r="J1293" t="str">
            <v>REFUND</v>
          </cell>
          <cell r="K1293" t="str">
            <v>REFUND</v>
          </cell>
        </row>
        <row r="1294">
          <cell r="J1294" t="str">
            <v>FINCHG</v>
          </cell>
          <cell r="K1294" t="str">
            <v>LATE FEE</v>
          </cell>
        </row>
        <row r="1295">
          <cell r="J1295" t="str">
            <v>MM</v>
          </cell>
          <cell r="K1295" t="str">
            <v>MOVE MONEY</v>
          </cell>
        </row>
        <row r="1296">
          <cell r="J1296" t="str">
            <v>WLKNRE1RECYMA</v>
          </cell>
          <cell r="K1296" t="str">
            <v>WALK IN 5-25FT EOW-RECYCL</v>
          </cell>
        </row>
        <row r="1297">
          <cell r="J1297" t="str">
            <v>WLKNRW2RECYMA</v>
          </cell>
          <cell r="K1297" t="str">
            <v>WALK IN OVER 25 ADDITIONA</v>
          </cell>
        </row>
        <row r="1298">
          <cell r="J1298" t="str">
            <v>R1.5YDEK</v>
          </cell>
          <cell r="K1298" t="str">
            <v>1.5 YD 1X EOW</v>
          </cell>
        </row>
        <row r="1299">
          <cell r="J1299" t="str">
            <v>R1.5YDRENTM</v>
          </cell>
          <cell r="K1299" t="str">
            <v>1.5YD CONTAINER RENT-MTH</v>
          </cell>
        </row>
        <row r="1300">
          <cell r="J1300" t="str">
            <v>R1.5YDRENTT</v>
          </cell>
          <cell r="K1300" t="str">
            <v>1.5YD TEMP CONTAINER RENT</v>
          </cell>
        </row>
        <row r="1301">
          <cell r="J1301" t="str">
            <v>R1.5YDWK</v>
          </cell>
          <cell r="K1301" t="str">
            <v>1.5 YD 1X WEEKLY</v>
          </cell>
        </row>
        <row r="1302">
          <cell r="J1302" t="str">
            <v>R1YDEK</v>
          </cell>
          <cell r="K1302" t="str">
            <v>1 YD 1X EOW</v>
          </cell>
        </row>
        <row r="1303">
          <cell r="J1303" t="str">
            <v>R1YDRENTM</v>
          </cell>
          <cell r="K1303" t="str">
            <v>1YD CONTAINER RENT-MTHLY</v>
          </cell>
        </row>
        <row r="1304">
          <cell r="J1304" t="str">
            <v>R1YDWK</v>
          </cell>
          <cell r="K1304" t="str">
            <v>1 YD 1X WEEKLY</v>
          </cell>
        </row>
        <row r="1305">
          <cell r="J1305" t="str">
            <v>R2YDEK</v>
          </cell>
          <cell r="K1305" t="str">
            <v>2 YD 1X EOW</v>
          </cell>
        </row>
        <row r="1306">
          <cell r="J1306" t="str">
            <v>R2YDRENTM</v>
          </cell>
          <cell r="K1306" t="str">
            <v>2YD CONTAINER RENT-MTHLY</v>
          </cell>
        </row>
        <row r="1307">
          <cell r="J1307" t="str">
            <v>R2YDRENTTM</v>
          </cell>
          <cell r="K1307" t="str">
            <v>2 YD TEMP CONT RENT MONTH</v>
          </cell>
        </row>
        <row r="1308">
          <cell r="J1308" t="str">
            <v>R2YDWK</v>
          </cell>
          <cell r="K1308" t="str">
            <v>2 YD 1X WEEKLY</v>
          </cell>
        </row>
        <row r="1309">
          <cell r="J1309" t="str">
            <v>UNLOCKREF</v>
          </cell>
          <cell r="K1309" t="str">
            <v>UNLOCK / UNLATCH REFUSE</v>
          </cell>
        </row>
        <row r="1310">
          <cell r="J1310" t="str">
            <v>CEXYD</v>
          </cell>
          <cell r="K1310" t="str">
            <v>CMML EXTRA YARDAGE</v>
          </cell>
        </row>
        <row r="1311">
          <cell r="J1311" t="str">
            <v>CLSECOL</v>
          </cell>
          <cell r="K1311" t="str">
            <v>LOOSE MATERIAL-COLLECTOR</v>
          </cell>
        </row>
        <row r="1312">
          <cell r="J1312" t="str">
            <v>COMCAN</v>
          </cell>
          <cell r="K1312" t="str">
            <v>COMMERCIAL CAN EXTRA</v>
          </cell>
        </row>
        <row r="1313">
          <cell r="J1313" t="str">
            <v>R1.5YDRENTM</v>
          </cell>
          <cell r="K1313" t="str">
            <v>1.5YD CONTAINER RENT-MTH</v>
          </cell>
        </row>
        <row r="1314">
          <cell r="J1314" t="str">
            <v>R2YDEK</v>
          </cell>
          <cell r="K1314" t="str">
            <v>2 YD 1X EOW</v>
          </cell>
        </row>
        <row r="1315">
          <cell r="J1315" t="str">
            <v>R2YDPU</v>
          </cell>
          <cell r="K1315" t="str">
            <v>2YD CONTAINER PICKUP</v>
          </cell>
        </row>
        <row r="1316">
          <cell r="J1316" t="str">
            <v>R2YDRENTM</v>
          </cell>
          <cell r="K1316" t="str">
            <v>2YD CONTAINER RENT-MTHLY</v>
          </cell>
        </row>
        <row r="1317">
          <cell r="J1317" t="str">
            <v>ROLLOUTOC</v>
          </cell>
          <cell r="K1317" t="str">
            <v>ROLL OUT</v>
          </cell>
        </row>
        <row r="1318">
          <cell r="J1318" t="str">
            <v>UNLOCKREF</v>
          </cell>
          <cell r="K1318" t="str">
            <v>UNLOCK / UNLATCH REFUSE</v>
          </cell>
        </row>
        <row r="1319">
          <cell r="J1319" t="str">
            <v>RECYCLERMA</v>
          </cell>
          <cell r="K1319" t="str">
            <v>VALUE OF RECYCLEABLES</v>
          </cell>
        </row>
        <row r="1320">
          <cell r="J1320" t="str">
            <v>RECYCRMA</v>
          </cell>
          <cell r="K1320" t="str">
            <v>RECYCLE MONTHLY ARREARS</v>
          </cell>
        </row>
        <row r="1321">
          <cell r="J1321" t="str">
            <v>CC-KOL</v>
          </cell>
          <cell r="K1321" t="str">
            <v>ONLINE PAYMENT-CC</v>
          </cell>
        </row>
        <row r="1322">
          <cell r="J1322" t="str">
            <v>CCREF-KOL</v>
          </cell>
          <cell r="K1322" t="str">
            <v>CREDIT CARD REFUND</v>
          </cell>
        </row>
        <row r="1323">
          <cell r="J1323" t="str">
            <v>PAY</v>
          </cell>
          <cell r="K1323" t="str">
            <v>PAYMENT-THANK YOU!</v>
          </cell>
        </row>
        <row r="1324">
          <cell r="J1324" t="str">
            <v>PAY-CFREE</v>
          </cell>
          <cell r="K1324" t="str">
            <v>PAYMENT-THANK YOU</v>
          </cell>
        </row>
        <row r="1325">
          <cell r="J1325" t="str">
            <v>PAY-KOL</v>
          </cell>
          <cell r="K1325" t="str">
            <v>PAYMENT-THANK YOU - OL</v>
          </cell>
        </row>
        <row r="1326">
          <cell r="J1326" t="str">
            <v>PAY-ORCC</v>
          </cell>
          <cell r="K1326" t="str">
            <v>ORCC PAYMENT</v>
          </cell>
        </row>
        <row r="1327">
          <cell r="J1327" t="str">
            <v>PAY-RPPS</v>
          </cell>
          <cell r="K1327" t="str">
            <v>RPSS PAYMENT</v>
          </cell>
        </row>
        <row r="1328">
          <cell r="J1328" t="str">
            <v>PAYMET</v>
          </cell>
          <cell r="K1328" t="str">
            <v>METAVANTE ONLINE PAYMENT</v>
          </cell>
        </row>
        <row r="1329">
          <cell r="J1329" t="str">
            <v>PAYPNCL</v>
          </cell>
          <cell r="K1329" t="str">
            <v>PAYMENT THANK YOU!</v>
          </cell>
        </row>
        <row r="1330">
          <cell r="J1330" t="str">
            <v>RET-KOL</v>
          </cell>
          <cell r="K1330" t="str">
            <v>ONLINE PAYMENT RETURN</v>
          </cell>
        </row>
        <row r="1331">
          <cell r="J1331" t="str">
            <v>CC-KOL</v>
          </cell>
          <cell r="K1331" t="str">
            <v>ONLINE PAYMENT-CC</v>
          </cell>
        </row>
        <row r="1332">
          <cell r="J1332" t="str">
            <v>CCREF-KOL</v>
          </cell>
          <cell r="K1332" t="str">
            <v>CREDIT CARD REFUND</v>
          </cell>
        </row>
        <row r="1333">
          <cell r="J1333" t="str">
            <v>PAY</v>
          </cell>
          <cell r="K1333" t="str">
            <v>PAYMENT-THANK YOU!</v>
          </cell>
        </row>
        <row r="1334">
          <cell r="J1334" t="str">
            <v>PAY-CFREE</v>
          </cell>
          <cell r="K1334" t="str">
            <v>PAYMENT-THANK YOU</v>
          </cell>
        </row>
        <row r="1335">
          <cell r="J1335" t="str">
            <v>PAY-KOL</v>
          </cell>
          <cell r="K1335" t="str">
            <v>PAYMENT-THANK YOU - OL</v>
          </cell>
        </row>
        <row r="1336">
          <cell r="J1336" t="str">
            <v>PAY-NATL</v>
          </cell>
          <cell r="K1336" t="str">
            <v>PAYMENT THANK YOU</v>
          </cell>
        </row>
        <row r="1337">
          <cell r="J1337" t="str">
            <v>PAY-OAK</v>
          </cell>
          <cell r="K1337" t="str">
            <v>OAKLEAF PAYMENT</v>
          </cell>
        </row>
        <row r="1338">
          <cell r="J1338" t="str">
            <v>PAY-RPPS</v>
          </cell>
          <cell r="K1338" t="str">
            <v>RPSS PAYMENT</v>
          </cell>
        </row>
        <row r="1339">
          <cell r="J1339" t="str">
            <v>PAYMET</v>
          </cell>
          <cell r="K1339" t="str">
            <v>METAVANTE ONLINE PAYMENT</v>
          </cell>
        </row>
        <row r="1340">
          <cell r="J1340" t="str">
            <v>PAYPNCL</v>
          </cell>
          <cell r="K1340" t="str">
            <v>PAYMENT THANK YOU!</v>
          </cell>
        </row>
        <row r="1341">
          <cell r="J1341" t="str">
            <v>RET-KOL</v>
          </cell>
          <cell r="K1341" t="str">
            <v>ONLINE PAYMENT RETURN</v>
          </cell>
        </row>
        <row r="1342">
          <cell r="J1342" t="str">
            <v>35RE1</v>
          </cell>
          <cell r="K1342" t="str">
            <v>1-35 GAL CART EOW SVC</v>
          </cell>
        </row>
        <row r="1343">
          <cell r="J1343" t="str">
            <v>35RM1</v>
          </cell>
          <cell r="K1343" t="str">
            <v>1-35 GAL MONTHLY</v>
          </cell>
        </row>
        <row r="1344">
          <cell r="J1344" t="str">
            <v>35RW1</v>
          </cell>
          <cell r="K1344" t="str">
            <v>1-35 GAL CART WEEKLY SVC</v>
          </cell>
        </row>
        <row r="1345">
          <cell r="J1345" t="str">
            <v>48RE1</v>
          </cell>
          <cell r="K1345" t="str">
            <v>1-48 GAL EOW</v>
          </cell>
        </row>
        <row r="1346">
          <cell r="J1346" t="str">
            <v>48RW1</v>
          </cell>
          <cell r="K1346" t="str">
            <v>1-48 GAL WEEKLY</v>
          </cell>
        </row>
        <row r="1347">
          <cell r="J1347" t="str">
            <v>64RE1</v>
          </cell>
          <cell r="K1347" t="str">
            <v>1-64 GAL EOW</v>
          </cell>
        </row>
        <row r="1348">
          <cell r="J1348" t="str">
            <v>64RW1</v>
          </cell>
          <cell r="K1348" t="str">
            <v>1-64 GAL CART WEEKLY SVC</v>
          </cell>
        </row>
        <row r="1349">
          <cell r="J1349" t="str">
            <v>96RE1</v>
          </cell>
          <cell r="K1349" t="str">
            <v>1-96 GAL EOW</v>
          </cell>
        </row>
        <row r="1350">
          <cell r="J1350" t="str">
            <v>96RW1</v>
          </cell>
          <cell r="K1350" t="str">
            <v>1-96 GAL CART WEEKLY SVC</v>
          </cell>
        </row>
        <row r="1351">
          <cell r="J1351" t="str">
            <v>DRVNRE1RECY</v>
          </cell>
          <cell r="K1351" t="str">
            <v>DRIVE IN UP TO 250 EOW-RE</v>
          </cell>
        </row>
        <row r="1352">
          <cell r="J1352" t="str">
            <v>DRVNRW1</v>
          </cell>
          <cell r="K1352" t="str">
            <v>DRIVE IN UP TO 250'</v>
          </cell>
        </row>
        <row r="1353">
          <cell r="J1353" t="str">
            <v>RECYCLECR</v>
          </cell>
          <cell r="K1353" t="str">
            <v>VALUE OF RECYCLABLES</v>
          </cell>
        </row>
        <row r="1354">
          <cell r="J1354" t="str">
            <v>RECYR</v>
          </cell>
          <cell r="K1354" t="str">
            <v>RESIDENTIAL RECYCLE</v>
          </cell>
        </row>
        <row r="1355">
          <cell r="J1355" t="str">
            <v>WLKNRE1</v>
          </cell>
          <cell r="K1355" t="str">
            <v>WALK IN 5'-25'-EOW</v>
          </cell>
        </row>
        <row r="1356">
          <cell r="J1356" t="str">
            <v>35RE1</v>
          </cell>
          <cell r="K1356" t="str">
            <v>1-35 GAL CART EOW SVC</v>
          </cell>
        </row>
        <row r="1357">
          <cell r="J1357" t="str">
            <v>35ROCC1</v>
          </cell>
          <cell r="K1357" t="str">
            <v>1-35 GAL ON CALL PICKUP</v>
          </cell>
        </row>
        <row r="1358">
          <cell r="J1358" t="str">
            <v>35RW1</v>
          </cell>
          <cell r="K1358" t="str">
            <v>1-35 GAL CART WEEKLY SVC</v>
          </cell>
        </row>
        <row r="1359">
          <cell r="J1359" t="str">
            <v>48RE1</v>
          </cell>
          <cell r="K1359" t="str">
            <v>1-48 GAL EOW</v>
          </cell>
        </row>
        <row r="1360">
          <cell r="J1360" t="str">
            <v>48RM1</v>
          </cell>
          <cell r="K1360" t="str">
            <v>1-48 GAL MONTHLY</v>
          </cell>
        </row>
        <row r="1361">
          <cell r="J1361" t="str">
            <v>48RW1</v>
          </cell>
          <cell r="K1361" t="str">
            <v>1-48 GAL WEEKLY</v>
          </cell>
        </row>
        <row r="1362">
          <cell r="J1362" t="str">
            <v>64RE1</v>
          </cell>
          <cell r="K1362" t="str">
            <v>1-64 GAL EOW</v>
          </cell>
        </row>
        <row r="1363">
          <cell r="J1363" t="str">
            <v>64ROCC1</v>
          </cell>
          <cell r="K1363" t="str">
            <v>1-64 GAL ON CALL PICKUP</v>
          </cell>
        </row>
        <row r="1364">
          <cell r="J1364" t="str">
            <v>64RW1</v>
          </cell>
          <cell r="K1364" t="str">
            <v>1-64 GAL CART WEEKLY SVC</v>
          </cell>
        </row>
        <row r="1365">
          <cell r="J1365" t="str">
            <v>96RE1</v>
          </cell>
          <cell r="K1365" t="str">
            <v>1-96 GAL EOW</v>
          </cell>
        </row>
        <row r="1366">
          <cell r="J1366" t="str">
            <v>96RW1</v>
          </cell>
          <cell r="K1366" t="str">
            <v>1-96 GAL CART WEEKLY SVC</v>
          </cell>
        </row>
        <row r="1367">
          <cell r="J1367" t="str">
            <v>ADJOTHR</v>
          </cell>
          <cell r="K1367" t="str">
            <v>ADJUSTMENT</v>
          </cell>
        </row>
        <row r="1368">
          <cell r="J1368" t="str">
            <v>EXPUR</v>
          </cell>
          <cell r="K1368" t="str">
            <v>EXTRA PICKUP</v>
          </cell>
        </row>
        <row r="1369">
          <cell r="J1369" t="str">
            <v>EXTRAR</v>
          </cell>
          <cell r="K1369" t="str">
            <v>EXTRA CAN/BAGS</v>
          </cell>
        </row>
        <row r="1370">
          <cell r="J1370" t="str">
            <v>OFOWR</v>
          </cell>
          <cell r="K1370" t="str">
            <v>OVERFILL/OVERWEIGHT CHG</v>
          </cell>
        </row>
        <row r="1371">
          <cell r="J1371" t="str">
            <v>RECYCLECR</v>
          </cell>
          <cell r="K1371" t="str">
            <v>VALUE OF RECYCLABLES</v>
          </cell>
        </row>
        <row r="1372">
          <cell r="J1372" t="str">
            <v>RECYR</v>
          </cell>
          <cell r="K1372" t="str">
            <v>RESIDENTIAL RECYCLE</v>
          </cell>
        </row>
        <row r="1373">
          <cell r="J1373" t="str">
            <v>REDELIVER</v>
          </cell>
          <cell r="K1373" t="str">
            <v>DELIVERY CHARGE</v>
          </cell>
        </row>
        <row r="1374">
          <cell r="J1374" t="str">
            <v>RESTART</v>
          </cell>
          <cell r="K1374" t="str">
            <v>SERVICE RESTART FEE</v>
          </cell>
        </row>
        <row r="1375">
          <cell r="J1375" t="str">
            <v>TRIPRCARTS</v>
          </cell>
          <cell r="K1375" t="str">
            <v>RESI TRIP CHARGE - CARTS</v>
          </cell>
        </row>
        <row r="1376">
          <cell r="J1376" t="str">
            <v>DRVNRE1RECYMA</v>
          </cell>
          <cell r="K1376" t="str">
            <v>DRIVE IN UP TO 250 EOW-RE</v>
          </cell>
        </row>
        <row r="1377">
          <cell r="J1377" t="str">
            <v>35ROCC1</v>
          </cell>
          <cell r="K1377" t="str">
            <v>1-35 GAL ON CALL PICKUP</v>
          </cell>
        </row>
        <row r="1378">
          <cell r="J1378" t="str">
            <v>48ROCC1</v>
          </cell>
          <cell r="K1378" t="str">
            <v>1-48 GAL ON CALL PICKUP</v>
          </cell>
        </row>
        <row r="1379">
          <cell r="J1379" t="str">
            <v>96ROCC1</v>
          </cell>
          <cell r="K1379" t="str">
            <v>1-96 GAL ON CALL PICKUP</v>
          </cell>
        </row>
        <row r="1380">
          <cell r="J1380" t="str">
            <v>EXTRAR</v>
          </cell>
          <cell r="K1380" t="str">
            <v>EXTRA CAN/BAGS</v>
          </cell>
        </row>
        <row r="1381">
          <cell r="J1381" t="str">
            <v>RESTART</v>
          </cell>
          <cell r="K1381" t="str">
            <v>SERVICE RESTART FEE</v>
          </cell>
        </row>
        <row r="1382">
          <cell r="J1382" t="str">
            <v>ROLID</v>
          </cell>
          <cell r="K1382" t="str">
            <v>ROLL OFF-LID</v>
          </cell>
        </row>
        <row r="1383">
          <cell r="J1383" t="str">
            <v>RORENT10M</v>
          </cell>
          <cell r="K1383" t="str">
            <v>10YD ROLL OFF MTHLY RENT</v>
          </cell>
        </row>
        <row r="1384">
          <cell r="J1384" t="str">
            <v>RORENT20D</v>
          </cell>
          <cell r="K1384" t="str">
            <v>20YD ROLL OFF-DAILY RENT</v>
          </cell>
        </row>
        <row r="1385">
          <cell r="J1385" t="str">
            <v>RORENT20M</v>
          </cell>
          <cell r="K1385" t="str">
            <v>20YD ROLL OFF-MNTHLY RENT</v>
          </cell>
        </row>
        <row r="1386">
          <cell r="J1386" t="str">
            <v>RORENT40D</v>
          </cell>
          <cell r="K1386" t="str">
            <v>40YD ROLL OFF-DAILY RENT</v>
          </cell>
        </row>
        <row r="1387">
          <cell r="J1387" t="str">
            <v>RORENT40M</v>
          </cell>
          <cell r="K1387" t="str">
            <v>40YD ROLL OFF-MNTHLY RENT</v>
          </cell>
        </row>
        <row r="1388">
          <cell r="J1388" t="str">
            <v>CPHAUL15</v>
          </cell>
          <cell r="K1388" t="str">
            <v>15YD COMPACTOR-HAUL</v>
          </cell>
        </row>
        <row r="1389">
          <cell r="J1389" t="str">
            <v>CPHAUL20</v>
          </cell>
          <cell r="K1389" t="str">
            <v>20YD COMPACTOR-HAUL</v>
          </cell>
        </row>
        <row r="1390">
          <cell r="J1390" t="str">
            <v>CPHAUL25</v>
          </cell>
          <cell r="K1390" t="str">
            <v>25YD COMPACTOR-HAUL</v>
          </cell>
        </row>
        <row r="1391">
          <cell r="J1391" t="str">
            <v>CPHAUL30</v>
          </cell>
          <cell r="K1391" t="str">
            <v>30YD COMPACTOR-HAUL</v>
          </cell>
        </row>
        <row r="1392">
          <cell r="J1392" t="str">
            <v>CPHAUL35</v>
          </cell>
          <cell r="K1392" t="str">
            <v>35YD COMPACTOR-HAUL</v>
          </cell>
        </row>
        <row r="1393">
          <cell r="J1393" t="str">
            <v>DISPOLY-TON</v>
          </cell>
          <cell r="K1393" t="str">
            <v>OLYMPIC LANDFILL PER TON</v>
          </cell>
        </row>
        <row r="1394">
          <cell r="J1394" t="str">
            <v>RODEL</v>
          </cell>
          <cell r="K1394" t="str">
            <v>ROLL OFF-DELIVERY</v>
          </cell>
        </row>
        <row r="1395">
          <cell r="J1395" t="str">
            <v>ROHAUL10</v>
          </cell>
          <cell r="K1395" t="str">
            <v>10YD ROLL OFF HAUL</v>
          </cell>
        </row>
        <row r="1396">
          <cell r="J1396" t="str">
            <v>ROHAUL20</v>
          </cell>
          <cell r="K1396" t="str">
            <v>20YD ROLL OFF-HAUL</v>
          </cell>
        </row>
        <row r="1397">
          <cell r="J1397" t="str">
            <v>ROHAUL20T</v>
          </cell>
          <cell r="K1397" t="str">
            <v>20YD ROLL OFF TEMP HAUL</v>
          </cell>
        </row>
        <row r="1398">
          <cell r="J1398" t="str">
            <v>ROHAUL40T</v>
          </cell>
          <cell r="K1398" t="str">
            <v>40YD ROLL OFF TEMP HAUL</v>
          </cell>
        </row>
        <row r="1399">
          <cell r="J1399" t="str">
            <v>ROMILE</v>
          </cell>
          <cell r="K1399" t="str">
            <v>ROLL OFF-MILEAGE</v>
          </cell>
        </row>
        <row r="1400">
          <cell r="J1400" t="str">
            <v>RORENT20D</v>
          </cell>
          <cell r="K1400" t="str">
            <v>20YD ROLL OFF-DAILY RENT</v>
          </cell>
        </row>
        <row r="1401">
          <cell r="J1401" t="str">
            <v>RORENT40D</v>
          </cell>
          <cell r="K1401" t="str">
            <v>40YD ROLL OFF-DAILY RENT</v>
          </cell>
        </row>
        <row r="1402">
          <cell r="J1402" t="str">
            <v>FUEL-RES MASON</v>
          </cell>
          <cell r="K1402" t="str">
            <v>FUEL &amp; MATERIAL SURCHARGE</v>
          </cell>
        </row>
        <row r="1403">
          <cell r="J1403" t="str">
            <v>FUEL-COM MASON</v>
          </cell>
          <cell r="K1403" t="str">
            <v>FUEL &amp; MATERIAL SURCHARGE</v>
          </cell>
        </row>
        <row r="1404">
          <cell r="J1404" t="str">
            <v>FUEL-RECY MASON</v>
          </cell>
          <cell r="K1404" t="str">
            <v>FUEL &amp; MATERIAL SURCHARGE</v>
          </cell>
        </row>
        <row r="1405">
          <cell r="J1405" t="str">
            <v>FUEL-RES MASON</v>
          </cell>
          <cell r="K1405" t="str">
            <v>FUEL &amp; MATERIAL SURCHARGE</v>
          </cell>
        </row>
        <row r="1406">
          <cell r="J1406" t="str">
            <v>FUEL-RO MASON</v>
          </cell>
          <cell r="K1406" t="str">
            <v>FUEL &amp; MATERIAL SURCHARGE</v>
          </cell>
        </row>
        <row r="1407">
          <cell r="J1407" t="str">
            <v>FUEL-RECY MASON</v>
          </cell>
          <cell r="K1407" t="str">
            <v>FUEL &amp; MATERIAL SURCHARGE</v>
          </cell>
        </row>
        <row r="1408">
          <cell r="J1408" t="str">
            <v>FUEL-RES MASON</v>
          </cell>
          <cell r="K1408" t="str">
            <v>FUEL &amp; MATERIAL SURCHARGE</v>
          </cell>
        </row>
        <row r="1409">
          <cell r="J1409" t="str">
            <v>FUEL-COM MASON</v>
          </cell>
          <cell r="K1409" t="str">
            <v>FUEL &amp; MATERIAL SURCHARGE</v>
          </cell>
        </row>
        <row r="1410">
          <cell r="J1410" t="str">
            <v>FUEL-RECY MASON</v>
          </cell>
          <cell r="K1410" t="str">
            <v>FUEL &amp; MATERIAL SURCHARGE</v>
          </cell>
        </row>
        <row r="1411">
          <cell r="J1411" t="str">
            <v>FUEL-RES MASON</v>
          </cell>
          <cell r="K1411" t="str">
            <v>FUEL &amp; MATERIAL SURCHARGE</v>
          </cell>
        </row>
        <row r="1412">
          <cell r="J1412" t="str">
            <v>FUEL-RO MASON</v>
          </cell>
          <cell r="K1412" t="str">
            <v>FUEL &amp; MATERIAL SURCHARGE</v>
          </cell>
        </row>
        <row r="1413">
          <cell r="J1413" t="str">
            <v>REF</v>
          </cell>
          <cell r="K1413" t="str">
            <v>3.6% WA Refuse Tax</v>
          </cell>
        </row>
        <row r="1414">
          <cell r="J1414" t="str">
            <v>REF</v>
          </cell>
          <cell r="K1414" t="str">
            <v>3.6% WA Refuse Tax</v>
          </cell>
        </row>
        <row r="1415">
          <cell r="J1415" t="str">
            <v>SALES TAX</v>
          </cell>
          <cell r="K1415" t="str">
            <v>8.5% Sales Tax</v>
          </cell>
        </row>
        <row r="1416">
          <cell r="J1416" t="str">
            <v>REF</v>
          </cell>
          <cell r="K1416" t="str">
            <v>3.6% WA Refuse Tax</v>
          </cell>
        </row>
        <row r="1417">
          <cell r="J1417" t="str">
            <v>REF</v>
          </cell>
          <cell r="K1417" t="str">
            <v>3.6% WA Refuse Tax</v>
          </cell>
        </row>
        <row r="1418">
          <cell r="J1418" t="str">
            <v>SALES TAX</v>
          </cell>
          <cell r="K1418" t="str">
            <v>8.5% Sales Tax</v>
          </cell>
        </row>
        <row r="1419">
          <cell r="J1419" t="str">
            <v>REF</v>
          </cell>
          <cell r="K1419" t="str">
            <v>3.6% WA Refuse Tax</v>
          </cell>
        </row>
        <row r="1420">
          <cell r="J1420" t="str">
            <v>SALES TAX</v>
          </cell>
          <cell r="K1420" t="str">
            <v>8.5% Sales Tax</v>
          </cell>
        </row>
        <row r="1421">
          <cell r="J1421" t="str">
            <v>FINCHG</v>
          </cell>
          <cell r="K1421" t="str">
            <v>LATE FEE</v>
          </cell>
        </row>
        <row r="1422">
          <cell r="J1422" t="str">
            <v>96CRCOGE1</v>
          </cell>
          <cell r="K1422" t="str">
            <v>96 COMMINGLE WG-EOW</v>
          </cell>
        </row>
        <row r="1423">
          <cell r="J1423" t="str">
            <v>96CRCOGM1</v>
          </cell>
          <cell r="K1423" t="str">
            <v>96 COMMINGLE WGMNTHLY</v>
          </cell>
        </row>
        <row r="1424">
          <cell r="J1424" t="str">
            <v>96CRCOGW1</v>
          </cell>
          <cell r="K1424" t="str">
            <v>96 COMMINGLE WG-WEEKLY</v>
          </cell>
        </row>
        <row r="1425">
          <cell r="J1425" t="str">
            <v>96CRCONGE1</v>
          </cell>
          <cell r="K1425" t="str">
            <v>96 COMMINGLE NG-EOW</v>
          </cell>
        </row>
        <row r="1426">
          <cell r="J1426" t="str">
            <v>96CRCONGM1</v>
          </cell>
          <cell r="K1426" t="str">
            <v>96 COMMINGLE NG-MNTHLY</v>
          </cell>
        </row>
        <row r="1427">
          <cell r="J1427" t="str">
            <v>96CRCONGW1</v>
          </cell>
          <cell r="K1427" t="str">
            <v>96 COMMINGLE NG-WEEKLY</v>
          </cell>
        </row>
        <row r="1428">
          <cell r="J1428" t="str">
            <v xml:space="preserve">R2YDOCCE </v>
          </cell>
          <cell r="K1428" t="str">
            <v>2YD OCC-EOW</v>
          </cell>
        </row>
        <row r="1429">
          <cell r="J1429" t="str">
            <v>R2YDOCCEX</v>
          </cell>
          <cell r="K1429" t="str">
            <v>2YD OCC-EXTRA CONTAINER</v>
          </cell>
        </row>
        <row r="1430">
          <cell r="J1430" t="str">
            <v>R2YDOCCM</v>
          </cell>
          <cell r="K1430" t="str">
            <v>2YD OCC-MNTHLY</v>
          </cell>
        </row>
        <row r="1431">
          <cell r="J1431" t="str">
            <v>R2YDOCCW</v>
          </cell>
          <cell r="K1431" t="str">
            <v>2YD OCC-WEEKLY</v>
          </cell>
        </row>
        <row r="1432">
          <cell r="J1432" t="str">
            <v>RECYLOCK</v>
          </cell>
          <cell r="K1432" t="str">
            <v>LOCK/UNLOCK RECYCLING</v>
          </cell>
        </row>
        <row r="1433">
          <cell r="J1433" t="str">
            <v>96CRCONGOC</v>
          </cell>
          <cell r="K1433" t="str">
            <v>96 COMMINGLE NGON CALL</v>
          </cell>
        </row>
        <row r="1434">
          <cell r="J1434" t="str">
            <v>R2YDOCCOC</v>
          </cell>
          <cell r="K1434" t="str">
            <v>2YD OCC-ON CALL</v>
          </cell>
        </row>
        <row r="1435">
          <cell r="J1435" t="str">
            <v>RECYLOCK</v>
          </cell>
          <cell r="K1435" t="str">
            <v>LOCK/UNLOCK RECYCLING</v>
          </cell>
        </row>
        <row r="1436">
          <cell r="J1436" t="str">
            <v>ROLLOUTOCC</v>
          </cell>
          <cell r="K1436" t="str">
            <v>ROLL OUT FEE - RECYCLE</v>
          </cell>
        </row>
        <row r="1437">
          <cell r="J1437" t="str">
            <v>WLKNRECY</v>
          </cell>
          <cell r="K1437" t="str">
            <v>WALK IN RECYCLE</v>
          </cell>
        </row>
        <row r="1438">
          <cell r="J1438" t="str">
            <v>CC-KOL</v>
          </cell>
          <cell r="K1438" t="str">
            <v>ONLINE PAYMENT-CC</v>
          </cell>
        </row>
        <row r="1439">
          <cell r="J1439" t="str">
            <v>PAY</v>
          </cell>
          <cell r="K1439" t="str">
            <v>PAYMENT-THANK YOU!</v>
          </cell>
        </row>
        <row r="1440">
          <cell r="J1440" t="str">
            <v>PAY-CFREE</v>
          </cell>
          <cell r="K1440" t="str">
            <v>PAYMENT-THANK YOU</v>
          </cell>
        </row>
        <row r="1441">
          <cell r="J1441" t="str">
            <v>PAY-KOL</v>
          </cell>
          <cell r="K1441" t="str">
            <v>PAYMENT-THANK YOU - OL</v>
          </cell>
        </row>
        <row r="1442">
          <cell r="J1442" t="str">
            <v>PAY-OAK</v>
          </cell>
          <cell r="K1442" t="str">
            <v>OAKLEAF PAYMENT</v>
          </cell>
        </row>
        <row r="1443">
          <cell r="J1443" t="str">
            <v>PAYMET</v>
          </cell>
          <cell r="K1443" t="str">
            <v>METAVANTE ONLINE PAYMENT</v>
          </cell>
        </row>
        <row r="1444">
          <cell r="J1444" t="str">
            <v>PAYPNCL</v>
          </cell>
          <cell r="K1444" t="str">
            <v>PAYMENT THANK YOU!</v>
          </cell>
        </row>
        <row r="1445">
          <cell r="J1445" t="str">
            <v>RET-KOL</v>
          </cell>
          <cell r="K1445" t="str">
            <v>ONLINE PAYMENT RETURN</v>
          </cell>
        </row>
        <row r="1446">
          <cell r="J1446" t="str">
            <v>ROLIDRECY</v>
          </cell>
          <cell r="K1446" t="str">
            <v>ROLL OFF LID-RECYCLE</v>
          </cell>
        </row>
        <row r="1447">
          <cell r="J1447" t="str">
            <v>RORENT20DRECY</v>
          </cell>
          <cell r="K1447" t="str">
            <v>ROLL OFF RENT DAILY-RECYL</v>
          </cell>
        </row>
        <row r="1448">
          <cell r="J1448" t="str">
            <v>RECYHAUL</v>
          </cell>
          <cell r="K1448" t="str">
            <v>ROLL OFF RECYCLE HAUL</v>
          </cell>
        </row>
        <row r="1449">
          <cell r="J1449" t="str">
            <v>ROMILERECY</v>
          </cell>
          <cell r="K1449" t="str">
            <v>ROLL OFF MILEAGE RECYCLE</v>
          </cell>
        </row>
        <row r="1450">
          <cell r="J1450" t="str">
            <v>FUEL-RECY MASON</v>
          </cell>
          <cell r="K1450" t="str">
            <v>FUEL &amp; MATERIAL SURCHARGE</v>
          </cell>
        </row>
        <row r="1451">
          <cell r="J1451" t="str">
            <v>SALES TAX</v>
          </cell>
          <cell r="K1451" t="str">
            <v>8.5% Sales Tax</v>
          </cell>
        </row>
        <row r="1452">
          <cell r="J1452" t="str">
            <v>BDR</v>
          </cell>
          <cell r="K1452" t="str">
            <v>BAD DEBT RECOVERY</v>
          </cell>
        </row>
        <row r="1453">
          <cell r="J1453" t="str">
            <v>MM</v>
          </cell>
          <cell r="K1453" t="str">
            <v>MOVE MONEY</v>
          </cell>
        </row>
        <row r="1454">
          <cell r="J1454" t="str">
            <v>NSF FEES</v>
          </cell>
          <cell r="K1454" t="str">
            <v>RETURNED CHECK FEE</v>
          </cell>
        </row>
        <row r="1455">
          <cell r="J1455" t="str">
            <v>REFUND</v>
          </cell>
          <cell r="K1455" t="str">
            <v>REFUND</v>
          </cell>
        </row>
        <row r="1456">
          <cell r="J1456" t="str">
            <v>RETCK</v>
          </cell>
          <cell r="K1456" t="str">
            <v>RETURNED CHECK</v>
          </cell>
        </row>
        <row r="1457">
          <cell r="J1457" t="str">
            <v>FINCHG</v>
          </cell>
          <cell r="K1457" t="str">
            <v>LATE FEE</v>
          </cell>
        </row>
        <row r="1458">
          <cell r="J1458" t="str">
            <v>FINCHG</v>
          </cell>
          <cell r="K1458" t="str">
            <v>LATE FEE</v>
          </cell>
        </row>
        <row r="1459">
          <cell r="J1459" t="str">
            <v>MM</v>
          </cell>
          <cell r="K1459" t="str">
            <v>MOVE MONEY</v>
          </cell>
        </row>
        <row r="1460">
          <cell r="J1460" t="str">
            <v>REFUND</v>
          </cell>
          <cell r="K1460" t="str">
            <v>REFUND</v>
          </cell>
        </row>
        <row r="1461">
          <cell r="J1461" t="str">
            <v>WLKNRW2RECY</v>
          </cell>
          <cell r="K1461" t="str">
            <v>WALK IN OVER 25 ADDITIONA</v>
          </cell>
        </row>
        <row r="1462">
          <cell r="J1462" t="str">
            <v>WLKNRE1RECYMA</v>
          </cell>
          <cell r="K1462" t="str">
            <v>WALK IN 5-25FT EOW-RECYCL</v>
          </cell>
        </row>
        <row r="1463">
          <cell r="J1463" t="str">
            <v>R1.5YDEM</v>
          </cell>
          <cell r="K1463" t="str">
            <v>1.5 YD 1X EOW</v>
          </cell>
        </row>
        <row r="1464">
          <cell r="J1464" t="str">
            <v>R1.5YDRENTM</v>
          </cell>
          <cell r="K1464" t="str">
            <v>1.5YD CONTAINER RENT-MTH</v>
          </cell>
        </row>
        <row r="1465">
          <cell r="J1465" t="str">
            <v>R1.5YDRENTTM</v>
          </cell>
          <cell r="K1465" t="str">
            <v>1.5 YD TEMP CONT RENT MON</v>
          </cell>
        </row>
        <row r="1466">
          <cell r="J1466" t="str">
            <v>R1.5YDWM</v>
          </cell>
          <cell r="K1466" t="str">
            <v>1.5 YD 1X WEEKLY</v>
          </cell>
        </row>
        <row r="1467">
          <cell r="J1467" t="str">
            <v>R1YDEM</v>
          </cell>
          <cell r="K1467" t="str">
            <v>1 YD 1X EOW</v>
          </cell>
        </row>
        <row r="1468">
          <cell r="J1468" t="str">
            <v>R1YDRENTM</v>
          </cell>
          <cell r="K1468" t="str">
            <v>1YD CONTAINER RENT-MTHLY</v>
          </cell>
        </row>
        <row r="1469">
          <cell r="J1469" t="str">
            <v>R1YDWM</v>
          </cell>
          <cell r="K1469" t="str">
            <v>1 YD 1X WEEKLY</v>
          </cell>
        </row>
        <row r="1470">
          <cell r="J1470" t="str">
            <v>R2YDEM</v>
          </cell>
          <cell r="K1470" t="str">
            <v>2 YD 1X EOW</v>
          </cell>
        </row>
        <row r="1471">
          <cell r="J1471" t="str">
            <v>R2YDRENTM</v>
          </cell>
          <cell r="K1471" t="str">
            <v>2YD CONTAINER RENT-MTHLY</v>
          </cell>
        </row>
        <row r="1472">
          <cell r="J1472" t="str">
            <v>R2YDRENTT</v>
          </cell>
          <cell r="K1472" t="str">
            <v>2YD TEMP CONTAINER RENT</v>
          </cell>
        </row>
        <row r="1473">
          <cell r="J1473" t="str">
            <v>R2YDRENTTM</v>
          </cell>
          <cell r="K1473" t="str">
            <v>2 YD TEMP CONT RENT MONTH</v>
          </cell>
        </row>
        <row r="1474">
          <cell r="J1474" t="str">
            <v>R2YDWM</v>
          </cell>
          <cell r="K1474" t="str">
            <v>2 YD 1X WEEKLY</v>
          </cell>
        </row>
        <row r="1475">
          <cell r="J1475" t="str">
            <v>UNLOCKREF</v>
          </cell>
          <cell r="K1475" t="str">
            <v>UNLOCK / UNLATCH REFUSE</v>
          </cell>
        </row>
        <row r="1476">
          <cell r="J1476" t="str">
            <v>CDELC</v>
          </cell>
          <cell r="K1476" t="str">
            <v>CONTAINER DELIVERY CHARGE</v>
          </cell>
        </row>
        <row r="1477">
          <cell r="J1477" t="str">
            <v>CEXYD</v>
          </cell>
          <cell r="K1477" t="str">
            <v>CMML EXTRA YARDAGE</v>
          </cell>
        </row>
        <row r="1478">
          <cell r="J1478" t="str">
            <v>COMCAN</v>
          </cell>
          <cell r="K1478" t="str">
            <v>COMMERCIAL CAN EXTRA</v>
          </cell>
        </row>
        <row r="1479">
          <cell r="J1479" t="str">
            <v>R1.5YDPU</v>
          </cell>
          <cell r="K1479" t="str">
            <v>1.5YD CONTAINER PICKUP</v>
          </cell>
        </row>
        <row r="1480">
          <cell r="J1480" t="str">
            <v>R2YDPU</v>
          </cell>
          <cell r="K1480" t="str">
            <v>2YD CONTAINER PICKUP</v>
          </cell>
        </row>
        <row r="1481">
          <cell r="J1481" t="str">
            <v>R2YDRENTTM</v>
          </cell>
          <cell r="K1481" t="str">
            <v>2 YD TEMP CONT RENT MONTH</v>
          </cell>
        </row>
        <row r="1482">
          <cell r="J1482" t="str">
            <v>ROLLOUTOC</v>
          </cell>
          <cell r="K1482" t="str">
            <v>ROLL OUT</v>
          </cell>
        </row>
        <row r="1483">
          <cell r="J1483" t="str">
            <v>UNLOCKREF</v>
          </cell>
          <cell r="K1483" t="str">
            <v>UNLOCK / UNLATCH REFUSE</v>
          </cell>
        </row>
        <row r="1484">
          <cell r="J1484" t="str">
            <v>WLKNRE1RECY</v>
          </cell>
          <cell r="K1484" t="str">
            <v>WALK IN 5-25FT EOW-RECYCL</v>
          </cell>
        </row>
        <row r="1485">
          <cell r="J1485" t="str">
            <v>RECYCLERMA</v>
          </cell>
          <cell r="K1485" t="str">
            <v>VALUE OF RECYCLEABLES</v>
          </cell>
        </row>
        <row r="1486">
          <cell r="J1486" t="str">
            <v>RECYCRMA</v>
          </cell>
          <cell r="K1486" t="str">
            <v>RECYCLE MONTHLY ARREARS</v>
          </cell>
        </row>
        <row r="1487">
          <cell r="J1487" t="str">
            <v>RECYRNBMA</v>
          </cell>
          <cell r="K1487" t="str">
            <v>RECYCLE NO BIN MONTHLY AR</v>
          </cell>
        </row>
        <row r="1488">
          <cell r="J1488" t="str">
            <v>CC-KOL</v>
          </cell>
          <cell r="K1488" t="str">
            <v>ONLINE PAYMENT-CC</v>
          </cell>
        </row>
        <row r="1489">
          <cell r="J1489" t="str">
            <v>CCREF-KOL</v>
          </cell>
          <cell r="K1489" t="str">
            <v>CREDIT CARD REFUND</v>
          </cell>
        </row>
        <row r="1490">
          <cell r="J1490" t="str">
            <v>PAY</v>
          </cell>
          <cell r="K1490" t="str">
            <v>PAYMENT-THANK YOU!</v>
          </cell>
        </row>
        <row r="1491">
          <cell r="J1491" t="str">
            <v>PAY-CFREE</v>
          </cell>
          <cell r="K1491" t="str">
            <v>PAYMENT-THANK YOU</v>
          </cell>
        </row>
        <row r="1492">
          <cell r="J1492" t="str">
            <v>PAY-KOL</v>
          </cell>
          <cell r="K1492" t="str">
            <v>PAYMENT-THANK YOU - OL</v>
          </cell>
        </row>
        <row r="1493">
          <cell r="J1493" t="str">
            <v>PAY-ORCC</v>
          </cell>
          <cell r="K1493" t="str">
            <v>ORCC PAYMENT</v>
          </cell>
        </row>
        <row r="1494">
          <cell r="J1494" t="str">
            <v>PAY-RPPS</v>
          </cell>
          <cell r="K1494" t="str">
            <v>RPSS PAYMENT</v>
          </cell>
        </row>
        <row r="1495">
          <cell r="J1495" t="str">
            <v>PAYMET</v>
          </cell>
          <cell r="K1495" t="str">
            <v>METAVANTE ONLINE PAYMENT</v>
          </cell>
        </row>
        <row r="1496">
          <cell r="J1496" t="str">
            <v>PAYPNCL</v>
          </cell>
          <cell r="K1496" t="str">
            <v>PAYMENT THANK YOU!</v>
          </cell>
        </row>
        <row r="1497">
          <cell r="J1497" t="str">
            <v>RET-KOL</v>
          </cell>
          <cell r="K1497" t="str">
            <v>ONLINE PAYMENT RETURN</v>
          </cell>
        </row>
        <row r="1498">
          <cell r="J1498" t="str">
            <v>CC-KOL</v>
          </cell>
          <cell r="K1498" t="str">
            <v>ONLINE PAYMENT-CC</v>
          </cell>
        </row>
        <row r="1499">
          <cell r="J1499" t="str">
            <v>CCREF-KOL</v>
          </cell>
          <cell r="K1499" t="str">
            <v>CREDIT CARD REFUND</v>
          </cell>
        </row>
        <row r="1500">
          <cell r="J1500" t="str">
            <v>CC-KOL</v>
          </cell>
          <cell r="K1500" t="str">
            <v>ONLINE PAYMENT-CC</v>
          </cell>
        </row>
        <row r="1501">
          <cell r="J1501" t="str">
            <v>CCREF-KOL</v>
          </cell>
          <cell r="K1501" t="str">
            <v>CREDIT CARD REFUND</v>
          </cell>
        </row>
        <row r="1502">
          <cell r="J1502" t="str">
            <v>PAY</v>
          </cell>
          <cell r="K1502" t="str">
            <v>PAYMENT-THANK YOU!</v>
          </cell>
        </row>
        <row r="1503">
          <cell r="J1503" t="str">
            <v>PAY EFT</v>
          </cell>
          <cell r="K1503" t="str">
            <v>ELECTRONIC PAYMENT</v>
          </cell>
        </row>
        <row r="1504">
          <cell r="J1504" t="str">
            <v>PAY-CFREE</v>
          </cell>
          <cell r="K1504" t="str">
            <v>PAYMENT-THANK YOU</v>
          </cell>
        </row>
        <row r="1505">
          <cell r="J1505" t="str">
            <v>PAY-KOL</v>
          </cell>
          <cell r="K1505" t="str">
            <v>PAYMENT-THANK YOU - OL</v>
          </cell>
        </row>
        <row r="1506">
          <cell r="J1506" t="str">
            <v>PAY-RPPS</v>
          </cell>
          <cell r="K1506" t="str">
            <v>RPSS PAYMENT</v>
          </cell>
        </row>
        <row r="1507">
          <cell r="J1507" t="str">
            <v>PAYMET</v>
          </cell>
          <cell r="K1507" t="str">
            <v>METAVANTE ONLINE PAYMENT</v>
          </cell>
        </row>
        <row r="1508">
          <cell r="J1508" t="str">
            <v>PAYPNCL</v>
          </cell>
          <cell r="K1508" t="str">
            <v>PAYMENT THANK YOU!</v>
          </cell>
        </row>
        <row r="1509">
          <cell r="J1509" t="str">
            <v>RET-KOL</v>
          </cell>
          <cell r="K1509" t="str">
            <v>ONLINE PAYMENT RETURN</v>
          </cell>
        </row>
        <row r="1510">
          <cell r="J1510" t="str">
            <v>35RE1</v>
          </cell>
          <cell r="K1510" t="str">
            <v>1-35 GAL CART EOW SVC</v>
          </cell>
        </row>
        <row r="1511">
          <cell r="J1511" t="str">
            <v>35RM1</v>
          </cell>
          <cell r="K1511" t="str">
            <v>1-35 GAL MONTHLY</v>
          </cell>
        </row>
        <row r="1512">
          <cell r="J1512" t="str">
            <v>35RW1</v>
          </cell>
          <cell r="K1512" t="str">
            <v>1-35 GAL CART WEEKLY SVC</v>
          </cell>
        </row>
        <row r="1513">
          <cell r="J1513" t="str">
            <v>48RE1</v>
          </cell>
          <cell r="K1513" t="str">
            <v>1-48 GAL EOW</v>
          </cell>
        </row>
        <row r="1514">
          <cell r="J1514" t="str">
            <v>48RM1</v>
          </cell>
          <cell r="K1514" t="str">
            <v>1-48 GAL MONTHLY</v>
          </cell>
        </row>
        <row r="1515">
          <cell r="J1515" t="str">
            <v>48RW1</v>
          </cell>
          <cell r="K1515" t="str">
            <v>1-48 GAL WEEKLY</v>
          </cell>
        </row>
        <row r="1516">
          <cell r="J1516" t="str">
            <v>64RE1</v>
          </cell>
          <cell r="K1516" t="str">
            <v>1-64 GAL EOW</v>
          </cell>
        </row>
        <row r="1517">
          <cell r="J1517" t="str">
            <v>64RM1</v>
          </cell>
          <cell r="K1517" t="str">
            <v>1-64 GAL MONTHLY</v>
          </cell>
        </row>
        <row r="1518">
          <cell r="J1518" t="str">
            <v>64RW1</v>
          </cell>
          <cell r="K1518" t="str">
            <v>1-64 GAL CART WEEKLY SVC</v>
          </cell>
        </row>
        <row r="1519">
          <cell r="J1519" t="str">
            <v>96RE1</v>
          </cell>
          <cell r="K1519" t="str">
            <v>1-96 GAL EOW</v>
          </cell>
        </row>
        <row r="1520">
          <cell r="J1520" t="str">
            <v>96RM1</v>
          </cell>
          <cell r="K1520" t="str">
            <v>1-96 GAL MONTHLY</v>
          </cell>
        </row>
        <row r="1521">
          <cell r="J1521" t="str">
            <v>96RW1</v>
          </cell>
          <cell r="K1521" t="str">
            <v>1-96 GAL CART WEEKLY SVC</v>
          </cell>
        </row>
        <row r="1522">
          <cell r="J1522" t="str">
            <v>DRVNRE1</v>
          </cell>
          <cell r="K1522" t="str">
            <v>DRIVE IN UP TO 250'-EOW</v>
          </cell>
        </row>
        <row r="1523">
          <cell r="J1523" t="str">
            <v>DRVNRE2</v>
          </cell>
          <cell r="K1523" t="str">
            <v>DRIVE IN OVER 250'-EOW</v>
          </cell>
        </row>
        <row r="1524">
          <cell r="J1524" t="str">
            <v>DRVNRE2RECY</v>
          </cell>
          <cell r="K1524" t="str">
            <v>DRIVE IN OVER 250 EOW-REC</v>
          </cell>
        </row>
        <row r="1525">
          <cell r="J1525" t="str">
            <v>DRVNRW2</v>
          </cell>
          <cell r="K1525" t="str">
            <v>DRIVE IN OVER 250'</v>
          </cell>
        </row>
        <row r="1526">
          <cell r="J1526" t="str">
            <v>RECYCLECR</v>
          </cell>
          <cell r="K1526" t="str">
            <v>VALUE OF RECYCLABLES</v>
          </cell>
        </row>
        <row r="1527">
          <cell r="J1527" t="str">
            <v>RECYONLY</v>
          </cell>
          <cell r="K1527" t="str">
            <v>RECYCLE SERVICE ONLY</v>
          </cell>
        </row>
        <row r="1528">
          <cell r="J1528" t="str">
            <v>RECYR</v>
          </cell>
          <cell r="K1528" t="str">
            <v>RESIDENTIAL RECYCLE</v>
          </cell>
        </row>
        <row r="1529">
          <cell r="J1529" t="str">
            <v>WLKNRE1</v>
          </cell>
          <cell r="K1529" t="str">
            <v>WALK IN 5'-25'-EOW</v>
          </cell>
        </row>
        <row r="1530">
          <cell r="J1530" t="str">
            <v>WLKNRM1</v>
          </cell>
          <cell r="K1530" t="str">
            <v>WALK IN 5'-25'-MTHLY</v>
          </cell>
        </row>
        <row r="1531">
          <cell r="J1531" t="str">
            <v>WLKNRW1</v>
          </cell>
          <cell r="K1531" t="str">
            <v>WALK IN 5'-25'</v>
          </cell>
        </row>
        <row r="1532">
          <cell r="J1532" t="str">
            <v>WLKNRW2</v>
          </cell>
          <cell r="K1532" t="str">
            <v>WALK IN OVER 25'</v>
          </cell>
        </row>
        <row r="1533">
          <cell r="J1533" t="str">
            <v>35RE1</v>
          </cell>
          <cell r="K1533" t="str">
            <v>1-35 GAL CART EOW SVC</v>
          </cell>
        </row>
        <row r="1534">
          <cell r="J1534" t="str">
            <v>35RM1</v>
          </cell>
          <cell r="K1534" t="str">
            <v>1-35 GAL MONTHLY</v>
          </cell>
        </row>
        <row r="1535">
          <cell r="J1535" t="str">
            <v>35ROCC1</v>
          </cell>
          <cell r="K1535" t="str">
            <v>1-35 GAL ON CALL PICKUP</v>
          </cell>
        </row>
        <row r="1536">
          <cell r="J1536" t="str">
            <v>35RW1</v>
          </cell>
          <cell r="K1536" t="str">
            <v>1-35 GAL CART WEEKLY SVC</v>
          </cell>
        </row>
        <row r="1537">
          <cell r="J1537" t="str">
            <v>48RE1</v>
          </cell>
          <cell r="K1537" t="str">
            <v>1-48 GAL EOW</v>
          </cell>
        </row>
        <row r="1538">
          <cell r="J1538" t="str">
            <v>48ROCC1</v>
          </cell>
          <cell r="K1538" t="str">
            <v>1-48 GAL ON CALL PICKUP</v>
          </cell>
        </row>
        <row r="1539">
          <cell r="J1539" t="str">
            <v>48RW1</v>
          </cell>
          <cell r="K1539" t="str">
            <v>1-48 GAL WEEKLY</v>
          </cell>
        </row>
        <row r="1540">
          <cell r="J1540" t="str">
            <v>64RE1</v>
          </cell>
          <cell r="K1540" t="str">
            <v>1-64 GAL EOW</v>
          </cell>
        </row>
        <row r="1541">
          <cell r="J1541" t="str">
            <v>64ROCC1</v>
          </cell>
          <cell r="K1541" t="str">
            <v>1-64 GAL ON CALL PICKUP</v>
          </cell>
        </row>
        <row r="1542">
          <cell r="J1542" t="str">
            <v>64RW1</v>
          </cell>
          <cell r="K1542" t="str">
            <v>1-64 GAL CART WEEKLY SVC</v>
          </cell>
        </row>
        <row r="1543">
          <cell r="J1543" t="str">
            <v>96RE1</v>
          </cell>
          <cell r="K1543" t="str">
            <v>1-96 GAL EOW</v>
          </cell>
        </row>
        <row r="1544">
          <cell r="J1544" t="str">
            <v>96RM1</v>
          </cell>
          <cell r="K1544" t="str">
            <v>1-96 GAL MONTHLY</v>
          </cell>
        </row>
        <row r="1545">
          <cell r="J1545" t="str">
            <v>96ROCC1</v>
          </cell>
          <cell r="K1545" t="str">
            <v>1-96 GAL ON CALL PICKUP</v>
          </cell>
        </row>
        <row r="1546">
          <cell r="J1546" t="str">
            <v>96RW1</v>
          </cell>
          <cell r="K1546" t="str">
            <v>1-96 GAL CART WEEKLY SVC</v>
          </cell>
        </row>
        <row r="1547">
          <cell r="J1547" t="str">
            <v>DRVNRE1RECY</v>
          </cell>
          <cell r="K1547" t="str">
            <v>DRIVE IN UP TO 250 EOW-RE</v>
          </cell>
        </row>
        <row r="1548">
          <cell r="J1548" t="str">
            <v>DRVNRE2</v>
          </cell>
          <cell r="K1548" t="str">
            <v>DRIVE IN OVER 250'-EOW</v>
          </cell>
        </row>
        <row r="1549">
          <cell r="J1549" t="str">
            <v>DRVNRE2RECY</v>
          </cell>
          <cell r="K1549" t="str">
            <v>DRIVE IN OVER 250 EOW-REC</v>
          </cell>
        </row>
        <row r="1550">
          <cell r="J1550" t="str">
            <v>DRVNRW1</v>
          </cell>
          <cell r="K1550" t="str">
            <v>DRIVE IN UP TO 250'</v>
          </cell>
        </row>
        <row r="1551">
          <cell r="J1551" t="str">
            <v>EXPUR</v>
          </cell>
          <cell r="K1551" t="str">
            <v>EXTRA PICKUP</v>
          </cell>
        </row>
        <row r="1552">
          <cell r="J1552" t="str">
            <v>EXTRAR</v>
          </cell>
          <cell r="K1552" t="str">
            <v>EXTRA CAN/BAGS</v>
          </cell>
        </row>
        <row r="1553">
          <cell r="J1553" t="str">
            <v>OFOWR</v>
          </cell>
          <cell r="K1553" t="str">
            <v>OVERFILL/OVERWEIGHT CHG</v>
          </cell>
        </row>
        <row r="1554">
          <cell r="J1554" t="str">
            <v>RECYCLECR</v>
          </cell>
          <cell r="K1554" t="str">
            <v>VALUE OF RECYCLABLES</v>
          </cell>
        </row>
        <row r="1555">
          <cell r="J1555" t="str">
            <v>RECYR</v>
          </cell>
          <cell r="K1555" t="str">
            <v>RESIDENTIAL RECYCLE</v>
          </cell>
        </row>
        <row r="1556">
          <cell r="J1556" t="str">
            <v>REDELIVER</v>
          </cell>
          <cell r="K1556" t="str">
            <v>DELIVERY CHARGE</v>
          </cell>
        </row>
        <row r="1557">
          <cell r="J1557" t="str">
            <v>RESTART</v>
          </cell>
          <cell r="K1557" t="str">
            <v>SERVICE RESTART FEE</v>
          </cell>
        </row>
        <row r="1558">
          <cell r="J1558" t="str">
            <v>35ROCC1</v>
          </cell>
          <cell r="K1558" t="str">
            <v>1-35 GAL ON CALL PICKUP</v>
          </cell>
        </row>
        <row r="1559">
          <cell r="J1559" t="str">
            <v>96ROCC1</v>
          </cell>
          <cell r="K1559" t="str">
            <v>1-96 GAL ON CALL PICKUP</v>
          </cell>
        </row>
        <row r="1560">
          <cell r="J1560" t="str">
            <v>DRVNRE1RECYMA</v>
          </cell>
          <cell r="K1560" t="str">
            <v>DRIVE IN UP TO 250 EOW-RE</v>
          </cell>
        </row>
        <row r="1561">
          <cell r="J1561" t="str">
            <v>DRVNRE2RECYMA</v>
          </cell>
          <cell r="K1561" t="str">
            <v>DRIVE IN OVER 250 EOW-REC</v>
          </cell>
        </row>
        <row r="1562">
          <cell r="J1562" t="str">
            <v>DRVNRM1RECYMA</v>
          </cell>
          <cell r="K1562" t="str">
            <v>DRIVE IN UP TO 125 MONTHL</v>
          </cell>
        </row>
        <row r="1563">
          <cell r="J1563" t="str">
            <v>EMPLOYEER</v>
          </cell>
          <cell r="K1563" t="str">
            <v>EMPLOYEE SERVICE</v>
          </cell>
        </row>
        <row r="1564">
          <cell r="J1564" t="str">
            <v>RECYCLECR</v>
          </cell>
          <cell r="K1564" t="str">
            <v>VALUE OF RECYCLABLES</v>
          </cell>
        </row>
        <row r="1565">
          <cell r="J1565" t="str">
            <v>RECYR</v>
          </cell>
          <cell r="K1565" t="str">
            <v>RESIDENTIAL RECYCLE</v>
          </cell>
        </row>
        <row r="1566">
          <cell r="J1566" t="str">
            <v>35ROCC1</v>
          </cell>
          <cell r="K1566" t="str">
            <v>1-35 GAL ON CALL PICKUP</v>
          </cell>
        </row>
        <row r="1567">
          <cell r="J1567" t="str">
            <v>48ROCC1</v>
          </cell>
          <cell r="K1567" t="str">
            <v>1-48 GAL ON CALL PICKUP</v>
          </cell>
        </row>
        <row r="1568">
          <cell r="J1568" t="str">
            <v>64ROCC1</v>
          </cell>
          <cell r="K1568" t="str">
            <v>1-64 GAL ON CALL PICKUP</v>
          </cell>
        </row>
        <row r="1569">
          <cell r="J1569" t="str">
            <v>96ROCC1</v>
          </cell>
          <cell r="K1569" t="str">
            <v>1-96 GAL ON CALL PICKUP</v>
          </cell>
        </row>
        <row r="1570">
          <cell r="J1570" t="str">
            <v>DRVNRM1RECYMA</v>
          </cell>
          <cell r="K1570" t="str">
            <v>DRIVE IN UP TO 125 MONTHL</v>
          </cell>
        </row>
        <row r="1571">
          <cell r="J1571" t="str">
            <v>EXTRAR</v>
          </cell>
          <cell r="K1571" t="str">
            <v>EXTRA CAN/BAGS</v>
          </cell>
        </row>
        <row r="1572">
          <cell r="J1572" t="str">
            <v>OFOWR</v>
          </cell>
          <cell r="K1572" t="str">
            <v>OVERFILL/OVERWEIGHT CHG</v>
          </cell>
        </row>
        <row r="1573">
          <cell r="J1573" t="str">
            <v>RESTART</v>
          </cell>
          <cell r="K1573" t="str">
            <v>SERVICE RESTART FEE</v>
          </cell>
        </row>
        <row r="1574">
          <cell r="J1574" t="str">
            <v>WLKNRM1</v>
          </cell>
          <cell r="K1574" t="str">
            <v>WALK IN 5'-25'-MTHLY</v>
          </cell>
        </row>
        <row r="1575">
          <cell r="J1575" t="str">
            <v>WASHOUT</v>
          </cell>
          <cell r="K1575" t="str">
            <v>WASHING FEE</v>
          </cell>
        </row>
        <row r="1576">
          <cell r="J1576" t="str">
            <v>DISPMC-TON</v>
          </cell>
          <cell r="K1576" t="str">
            <v>MC LANDFILL PER TON</v>
          </cell>
        </row>
        <row r="1577">
          <cell r="J1577" t="str">
            <v>RODEL</v>
          </cell>
          <cell r="K1577" t="str">
            <v>ROLL OFF-DELIVERY</v>
          </cell>
        </row>
        <row r="1578">
          <cell r="J1578" t="str">
            <v>ROHAUL20T</v>
          </cell>
          <cell r="K1578" t="str">
            <v>20YD ROLL OFF TEMP HAUL</v>
          </cell>
        </row>
        <row r="1579">
          <cell r="J1579" t="str">
            <v>ROMILE</v>
          </cell>
          <cell r="K1579" t="str">
            <v>ROLL OFF-MILEAGE</v>
          </cell>
        </row>
        <row r="1580">
          <cell r="J1580" t="str">
            <v>RORENT20D</v>
          </cell>
          <cell r="K1580" t="str">
            <v>20YD ROLL OFF-DAILY RENT</v>
          </cell>
        </row>
        <row r="1581">
          <cell r="J1581" t="str">
            <v>ROLID</v>
          </cell>
          <cell r="K1581" t="str">
            <v>ROLL OFF-LID</v>
          </cell>
        </row>
        <row r="1582">
          <cell r="J1582" t="str">
            <v>RORENT10D</v>
          </cell>
          <cell r="K1582" t="str">
            <v>10YD ROLL OFF DAILY RENT</v>
          </cell>
        </row>
        <row r="1583">
          <cell r="J1583" t="str">
            <v>RORENT20D</v>
          </cell>
          <cell r="K1583" t="str">
            <v>20YD ROLL OFF-DAILY RENT</v>
          </cell>
        </row>
        <row r="1584">
          <cell r="J1584" t="str">
            <v>RORENT20M</v>
          </cell>
          <cell r="K1584" t="str">
            <v>20YD ROLL OFF-MNTHLY RENT</v>
          </cell>
        </row>
        <row r="1585">
          <cell r="J1585" t="str">
            <v>RORENT40D</v>
          </cell>
          <cell r="K1585" t="str">
            <v>40YD ROLL OFF-DAILY RENT</v>
          </cell>
        </row>
        <row r="1586">
          <cell r="J1586" t="str">
            <v>RORENT40M</v>
          </cell>
          <cell r="K1586" t="str">
            <v>40YD ROLL OFF-MNTHLY RENT</v>
          </cell>
        </row>
        <row r="1587">
          <cell r="J1587" t="str">
            <v>CPHAUL10</v>
          </cell>
          <cell r="K1587" t="str">
            <v>10YD COMPACTOR-HAUL</v>
          </cell>
        </row>
        <row r="1588">
          <cell r="J1588" t="str">
            <v>CPHAUL15</v>
          </cell>
          <cell r="K1588" t="str">
            <v>15YD COMPACTOR-HAUL</v>
          </cell>
        </row>
        <row r="1589">
          <cell r="J1589" t="str">
            <v>CPHAUL25</v>
          </cell>
          <cell r="K1589" t="str">
            <v>25YD COMPACTOR-HAUL</v>
          </cell>
        </row>
        <row r="1590">
          <cell r="J1590" t="str">
            <v>DISPMC-TON</v>
          </cell>
          <cell r="K1590" t="str">
            <v>MC LANDFILL PER TON</v>
          </cell>
        </row>
        <row r="1591">
          <cell r="J1591" t="str">
            <v>DISPMCMISC</v>
          </cell>
          <cell r="K1591" t="str">
            <v>DISPOSAL MISCELLANOUS</v>
          </cell>
        </row>
        <row r="1592">
          <cell r="J1592" t="str">
            <v>RODEL</v>
          </cell>
          <cell r="K1592" t="str">
            <v>ROLL OFF-DELIVERY</v>
          </cell>
        </row>
        <row r="1593">
          <cell r="J1593" t="str">
            <v>ROHAUL10T</v>
          </cell>
          <cell r="K1593" t="str">
            <v>ROHAUL10T</v>
          </cell>
        </row>
        <row r="1594">
          <cell r="J1594" t="str">
            <v>ROHAUL20</v>
          </cell>
          <cell r="K1594" t="str">
            <v>20YD ROLL OFF-HAUL</v>
          </cell>
        </row>
        <row r="1595">
          <cell r="J1595" t="str">
            <v>ROHAUL20T</v>
          </cell>
          <cell r="K1595" t="str">
            <v>20YD ROLL OFF TEMP HAUL</v>
          </cell>
        </row>
        <row r="1596">
          <cell r="J1596" t="str">
            <v>ROHAUL30</v>
          </cell>
          <cell r="K1596" t="str">
            <v>30YD ROLL OFF-HAUL</v>
          </cell>
        </row>
        <row r="1597">
          <cell r="J1597" t="str">
            <v>ROHAUL40</v>
          </cell>
          <cell r="K1597" t="str">
            <v>40YD ROLL OFF-HAUL</v>
          </cell>
        </row>
        <row r="1598">
          <cell r="J1598" t="str">
            <v>ROHAUL40T</v>
          </cell>
          <cell r="K1598" t="str">
            <v>40YD ROLL OFF TEMP HAUL</v>
          </cell>
        </row>
        <row r="1599">
          <cell r="J1599" t="str">
            <v>ROLID</v>
          </cell>
          <cell r="K1599" t="str">
            <v>ROLL OFF-LID</v>
          </cell>
        </row>
        <row r="1600">
          <cell r="J1600" t="str">
            <v>ROMILE</v>
          </cell>
          <cell r="K1600" t="str">
            <v>ROLL OFF-MILEAGE</v>
          </cell>
        </row>
        <row r="1601">
          <cell r="J1601" t="str">
            <v>RORENT10D</v>
          </cell>
          <cell r="K1601" t="str">
            <v>10YD ROLL OFF DAILY RENT</v>
          </cell>
        </row>
        <row r="1602">
          <cell r="J1602" t="str">
            <v>RORENT20D</v>
          </cell>
          <cell r="K1602" t="str">
            <v>20YD ROLL OFF-DAILY RENT</v>
          </cell>
        </row>
        <row r="1603">
          <cell r="J1603" t="str">
            <v>RORENT40D</v>
          </cell>
          <cell r="K1603" t="str">
            <v>40YD ROLL OFF-DAILY RENT</v>
          </cell>
        </row>
        <row r="1604">
          <cell r="J1604" t="str">
            <v>STORENT22</v>
          </cell>
          <cell r="K1604" t="str">
            <v>PORTABLE STORAGE RENT 22</v>
          </cell>
        </row>
        <row r="1605">
          <cell r="J1605" t="str">
            <v>FUEL-RECY MASON</v>
          </cell>
          <cell r="K1605" t="str">
            <v>FUEL &amp; MATERIAL SURCHARGE</v>
          </cell>
        </row>
        <row r="1606">
          <cell r="J1606" t="str">
            <v>FUEL-RES MASON</v>
          </cell>
          <cell r="K1606" t="str">
            <v>FUEL &amp; MATERIAL SURCHARGE</v>
          </cell>
        </row>
        <row r="1607">
          <cell r="J1607" t="str">
            <v>FUEL-COM MASON</v>
          </cell>
          <cell r="K1607" t="str">
            <v>FUEL &amp; MATERIAL SURCHARGE</v>
          </cell>
        </row>
        <row r="1608">
          <cell r="J1608" t="str">
            <v>FUEL-RECY MASON</v>
          </cell>
          <cell r="K1608" t="str">
            <v>FUEL &amp; MATERIAL SURCHARGE</v>
          </cell>
        </row>
        <row r="1609">
          <cell r="J1609" t="str">
            <v>FUEL-RES MASON</v>
          </cell>
          <cell r="K1609" t="str">
            <v>FUEL &amp; MATERIAL SURCHARGE</v>
          </cell>
        </row>
        <row r="1610">
          <cell r="J1610" t="str">
            <v>FUEL-ACCTG MASON</v>
          </cell>
          <cell r="K1610" t="str">
            <v>FUEL &amp; MATERIAL SURCHARGE</v>
          </cell>
        </row>
        <row r="1611">
          <cell r="J1611" t="str">
            <v>FUEL-RECY MASON</v>
          </cell>
          <cell r="K1611" t="str">
            <v>FUEL &amp; MATERIAL SURCHARGE</v>
          </cell>
        </row>
        <row r="1612">
          <cell r="J1612" t="str">
            <v>FUEL-RES MASON</v>
          </cell>
          <cell r="K1612" t="str">
            <v>FUEL &amp; MATERIAL SURCHARGE</v>
          </cell>
        </row>
        <row r="1613">
          <cell r="J1613" t="str">
            <v>FUEL-RO MASON</v>
          </cell>
          <cell r="K1613" t="str">
            <v>FUEL &amp; MATERIAL SURCHARGE</v>
          </cell>
        </row>
        <row r="1614">
          <cell r="J1614" t="str">
            <v>FUEL-COM MASON</v>
          </cell>
          <cell r="K1614" t="str">
            <v>FUEL &amp; MATERIAL SURCHARGE</v>
          </cell>
        </row>
        <row r="1615">
          <cell r="J1615" t="str">
            <v>FUEL-RECY MASON</v>
          </cell>
          <cell r="K1615" t="str">
            <v>FUEL &amp; MATERIAL SURCHARGE</v>
          </cell>
        </row>
        <row r="1616">
          <cell r="J1616" t="str">
            <v>FUEL-RES MASON</v>
          </cell>
          <cell r="K1616" t="str">
            <v>FUEL &amp; MATERIAL SURCHARGE</v>
          </cell>
        </row>
        <row r="1617">
          <cell r="J1617" t="str">
            <v>FUEL-RO MASON</v>
          </cell>
          <cell r="K1617" t="str">
            <v>FUEL &amp; MATERIAL SURCHARGE</v>
          </cell>
        </row>
        <row r="1618">
          <cell r="J1618" t="str">
            <v>FUEL-COM MASON</v>
          </cell>
          <cell r="K1618" t="str">
            <v>FUEL &amp; MATERIAL SURCHARGE</v>
          </cell>
        </row>
        <row r="1619">
          <cell r="J1619" t="str">
            <v>FUEL-RO MASON</v>
          </cell>
          <cell r="K1619" t="str">
            <v>FUEL &amp; MATERIAL SURCHARGE</v>
          </cell>
        </row>
        <row r="1620">
          <cell r="J1620" t="str">
            <v>REF</v>
          </cell>
          <cell r="K1620" t="str">
            <v>3.6% WA Refuse Tax</v>
          </cell>
        </row>
        <row r="1621">
          <cell r="J1621" t="str">
            <v>REF</v>
          </cell>
          <cell r="K1621" t="str">
            <v>3.6% WA Refuse Tax</v>
          </cell>
        </row>
        <row r="1622">
          <cell r="J1622" t="str">
            <v>SALES TAX</v>
          </cell>
          <cell r="K1622" t="str">
            <v>8.5% Sales Tax</v>
          </cell>
        </row>
        <row r="1623">
          <cell r="J1623" t="str">
            <v>SHELTON UNREG REFUSE</v>
          </cell>
          <cell r="K1623" t="str">
            <v>3.6% WA STATE REFUSE TAX</v>
          </cell>
        </row>
        <row r="1624">
          <cell r="J1624" t="str">
            <v>SHELTON UNREG SALES</v>
          </cell>
          <cell r="K1624" t="str">
            <v>WA STATE SALES TAX</v>
          </cell>
        </row>
        <row r="1625">
          <cell r="J1625" t="str">
            <v>REF</v>
          </cell>
          <cell r="K1625" t="str">
            <v>3.6% WA Refuse Tax</v>
          </cell>
        </row>
        <row r="1626">
          <cell r="J1626" t="str">
            <v>REF</v>
          </cell>
          <cell r="K1626" t="str">
            <v>3.6% WA Refuse Tax</v>
          </cell>
        </row>
        <row r="1627">
          <cell r="J1627" t="str">
            <v>SALES TAX</v>
          </cell>
          <cell r="K1627" t="str">
            <v>8.5% Sales Tax</v>
          </cell>
        </row>
        <row r="1628">
          <cell r="J1628" t="str">
            <v>REF</v>
          </cell>
          <cell r="K1628" t="str">
            <v>3.6% WA Refuse Tax</v>
          </cell>
        </row>
        <row r="1629">
          <cell r="J1629" t="str">
            <v>SALES TAX</v>
          </cell>
          <cell r="K1629" t="str">
            <v>8.5% Sales Tax</v>
          </cell>
        </row>
        <row r="1630">
          <cell r="J1630" t="str">
            <v>MASON REFUSE</v>
          </cell>
          <cell r="K1630" t="str">
            <v>3.6% WA REFUSE TAX</v>
          </cell>
        </row>
        <row r="1631">
          <cell r="J1631" t="str">
            <v>REF</v>
          </cell>
          <cell r="K1631" t="str">
            <v>3.6% WA Refuse Tax</v>
          </cell>
        </row>
        <row r="1632">
          <cell r="J1632" t="str">
            <v>SALES TAX</v>
          </cell>
          <cell r="K1632" t="str">
            <v>8.5% Sales Tax</v>
          </cell>
        </row>
        <row r="1633">
          <cell r="J1633" t="str">
            <v>SHELTON UNREG REFUSE</v>
          </cell>
          <cell r="K1633" t="str">
            <v>3.6% WA STATE REFUSE TAX</v>
          </cell>
        </row>
        <row r="1634">
          <cell r="J1634" t="str">
            <v>SHELTON UNREG SALES</v>
          </cell>
          <cell r="K1634" t="str">
            <v>WA STATE SALES TAX</v>
          </cell>
        </row>
        <row r="1635">
          <cell r="J1635" t="str">
            <v>FINCHG</v>
          </cell>
          <cell r="K1635" t="str">
            <v>LATE FEE</v>
          </cell>
        </row>
        <row r="1636">
          <cell r="J1636" t="str">
            <v>UNLOCKRECY</v>
          </cell>
          <cell r="K1636" t="str">
            <v>UNLOCK / UNLATCH RECY</v>
          </cell>
        </row>
        <row r="1637">
          <cell r="J1637" t="str">
            <v>SCI</v>
          </cell>
          <cell r="K1637" t="str">
            <v>SHRED CALL IN</v>
          </cell>
        </row>
        <row r="1638">
          <cell r="J1638" t="str">
            <v>SQUAX</v>
          </cell>
          <cell r="K1638" t="str">
            <v>SQUAXIN ISLAND CONTRACT</v>
          </cell>
        </row>
        <row r="1639">
          <cell r="J1639" t="str">
            <v>96CRCOGE1</v>
          </cell>
          <cell r="K1639" t="str">
            <v>96 COMMINGLE WG-EOW</v>
          </cell>
        </row>
        <row r="1640">
          <cell r="J1640" t="str">
            <v>96CRCOGM1</v>
          </cell>
          <cell r="K1640" t="str">
            <v>96 COMMINGLE WGMNTHLY</v>
          </cell>
        </row>
        <row r="1641">
          <cell r="J1641" t="str">
            <v>96CRCOGW1</v>
          </cell>
          <cell r="K1641" t="str">
            <v>96 COMMINGLE WG-WEEKLY</v>
          </cell>
        </row>
        <row r="1642">
          <cell r="J1642" t="str">
            <v>96CRCONGE1</v>
          </cell>
          <cell r="K1642" t="str">
            <v>96 COMMINGLE NG-EOW</v>
          </cell>
        </row>
        <row r="1643">
          <cell r="J1643" t="str">
            <v>96CRCONGM1</v>
          </cell>
          <cell r="K1643" t="str">
            <v>96 COMMINGLE NG-MNTHLY</v>
          </cell>
        </row>
        <row r="1644">
          <cell r="J1644" t="str">
            <v>96CRCONGW1</v>
          </cell>
          <cell r="K1644" t="str">
            <v>96 COMMINGLE NG-WEEKLY</v>
          </cell>
        </row>
        <row r="1645">
          <cell r="J1645" t="str">
            <v xml:space="preserve">R2YDOCCE </v>
          </cell>
          <cell r="K1645" t="str">
            <v>2YD OCC-EOW</v>
          </cell>
        </row>
        <row r="1646">
          <cell r="J1646" t="str">
            <v>R2YDOCCEX</v>
          </cell>
          <cell r="K1646" t="str">
            <v>2YD OCC-EXTRA CONTAINER</v>
          </cell>
        </row>
        <row r="1647">
          <cell r="J1647" t="str">
            <v>R2YDOCCM</v>
          </cell>
          <cell r="K1647" t="str">
            <v>2YD OCC-MNTHLY</v>
          </cell>
        </row>
        <row r="1648">
          <cell r="J1648" t="str">
            <v>R2YDOCCOC</v>
          </cell>
          <cell r="K1648" t="str">
            <v>2YD OCC-ON CALL</v>
          </cell>
        </row>
        <row r="1649">
          <cell r="J1649" t="str">
            <v>R2YDOCCW</v>
          </cell>
          <cell r="K1649" t="str">
            <v>2YD OCC-WEEKLY</v>
          </cell>
        </row>
        <row r="1650">
          <cell r="J1650" t="str">
            <v>RECYLOCK</v>
          </cell>
          <cell r="K1650" t="str">
            <v>LOCK/UNLOCK RECYCLING</v>
          </cell>
        </row>
        <row r="1651">
          <cell r="J1651" t="str">
            <v>ROLLOUTOCC</v>
          </cell>
          <cell r="K1651" t="str">
            <v>ROLL OUT FEE - RECYCLE</v>
          </cell>
        </row>
        <row r="1652">
          <cell r="J1652" t="str">
            <v>WLKNRECY</v>
          </cell>
          <cell r="K1652" t="str">
            <v>WALK IN RECYCLE</v>
          </cell>
        </row>
        <row r="1653">
          <cell r="J1653" t="str">
            <v>96CRCOGOC</v>
          </cell>
          <cell r="K1653" t="str">
            <v>96 COMMINGLE WGON CALL</v>
          </cell>
        </row>
        <row r="1654">
          <cell r="J1654" t="str">
            <v>96CRCONGOC</v>
          </cell>
          <cell r="K1654" t="str">
            <v>96 COMMINGLE NGON CALL</v>
          </cell>
        </row>
        <row r="1655">
          <cell r="J1655" t="str">
            <v>CDELOCC</v>
          </cell>
          <cell r="K1655" t="str">
            <v>CARDBOARD DELIVERY</v>
          </cell>
        </row>
        <row r="1656">
          <cell r="J1656" t="str">
            <v>R2YDOCCOC</v>
          </cell>
          <cell r="K1656" t="str">
            <v>2YD OCC-ON CALL</v>
          </cell>
        </row>
        <row r="1657">
          <cell r="J1657" t="str">
            <v>RECYLOCK</v>
          </cell>
          <cell r="K1657" t="str">
            <v>LOCK/UNLOCK RECYCLING</v>
          </cell>
        </row>
        <row r="1658">
          <cell r="J1658" t="str">
            <v>ROLLOUTOCC</v>
          </cell>
          <cell r="K1658" t="str">
            <v>ROLL OUT FEE - RECYCLE</v>
          </cell>
        </row>
        <row r="1659">
          <cell r="J1659" t="str">
            <v>WLKNRECY</v>
          </cell>
          <cell r="K1659" t="str">
            <v>WALK IN RECYCLE</v>
          </cell>
        </row>
        <row r="1660">
          <cell r="J1660" t="str">
            <v>CC-KOL</v>
          </cell>
          <cell r="K1660" t="str">
            <v>ONLINE PAYMENT-CC</v>
          </cell>
        </row>
        <row r="1661">
          <cell r="J1661" t="str">
            <v>PAY</v>
          </cell>
          <cell r="K1661" t="str">
            <v>PAYMENT-THANK YOU!</v>
          </cell>
        </row>
        <row r="1662">
          <cell r="J1662" t="str">
            <v>PAY-CFREE</v>
          </cell>
          <cell r="K1662" t="str">
            <v>PAYMENT-THANK YOU</v>
          </cell>
        </row>
        <row r="1663">
          <cell r="J1663" t="str">
            <v>PAY-KOL</v>
          </cell>
          <cell r="K1663" t="str">
            <v>PAYMENT-THANK YOU - OL</v>
          </cell>
        </row>
        <row r="1664">
          <cell r="J1664" t="str">
            <v>PAY-NATL</v>
          </cell>
          <cell r="K1664" t="str">
            <v>PAYMENT THANK YOU</v>
          </cell>
        </row>
        <row r="1665">
          <cell r="J1665" t="str">
            <v>PAY-OAK</v>
          </cell>
          <cell r="K1665" t="str">
            <v>OAKLEAF PAYMENT</v>
          </cell>
        </row>
        <row r="1666">
          <cell r="J1666" t="str">
            <v>PAY-RPPS</v>
          </cell>
          <cell r="K1666" t="str">
            <v>RPSS PAYMENT</v>
          </cell>
        </row>
        <row r="1667">
          <cell r="J1667" t="str">
            <v>PAYPNCL</v>
          </cell>
          <cell r="K1667" t="str">
            <v>PAYMENT THANK YOU!</v>
          </cell>
        </row>
        <row r="1668">
          <cell r="J1668" t="str">
            <v>EXTRAR</v>
          </cell>
          <cell r="K1668" t="str">
            <v>EXTRA CAN/BAGS</v>
          </cell>
        </row>
        <row r="1669">
          <cell r="J1669" t="str">
            <v>OFOWR</v>
          </cell>
          <cell r="K1669" t="str">
            <v>OVERFILL/OVERWEIGHT CHG</v>
          </cell>
        </row>
        <row r="1670">
          <cell r="J1670" t="str">
            <v>ROLID</v>
          </cell>
          <cell r="K1670" t="str">
            <v>ROLL OFF-LID</v>
          </cell>
        </row>
        <row r="1671">
          <cell r="J1671" t="str">
            <v>ROLIDRECY</v>
          </cell>
          <cell r="K1671" t="str">
            <v>ROLL OFF LID-RECYCLE</v>
          </cell>
        </row>
        <row r="1672">
          <cell r="J1672" t="str">
            <v>RORENT10MRECY</v>
          </cell>
          <cell r="K1672" t="str">
            <v>ROLL OFF RENT MONTHLY-REC</v>
          </cell>
        </row>
        <row r="1673">
          <cell r="J1673" t="str">
            <v>RORENT20DRECY</v>
          </cell>
          <cell r="K1673" t="str">
            <v>ROLL OFF RENT DAILY-RECYL</v>
          </cell>
        </row>
        <row r="1674">
          <cell r="J1674" t="str">
            <v>RORENT20MRECY</v>
          </cell>
          <cell r="K1674" t="str">
            <v>ROLL OFF RENT MONTHLY-REC</v>
          </cell>
        </row>
        <row r="1675">
          <cell r="J1675" t="str">
            <v>RORENT40M</v>
          </cell>
          <cell r="K1675" t="str">
            <v>40YD ROLL OFF-MNTHLY RENT</v>
          </cell>
        </row>
        <row r="1676">
          <cell r="J1676" t="str">
            <v>BELFAIR</v>
          </cell>
          <cell r="K1676" t="str">
            <v>BELFAIR TRANSFER BOX HAUL</v>
          </cell>
        </row>
        <row r="1677">
          <cell r="J1677" t="str">
            <v>BLUEBOX</v>
          </cell>
          <cell r="K1677" t="str">
            <v>RECYCLING BLUE BOX</v>
          </cell>
        </row>
        <row r="1678">
          <cell r="J1678" t="str">
            <v>DISPORGANIC</v>
          </cell>
          <cell r="K1678" t="str">
            <v xml:space="preserve">DISPOSAL ORGANIC </v>
          </cell>
        </row>
        <row r="1679">
          <cell r="J1679" t="str">
            <v>RECYHAUL</v>
          </cell>
          <cell r="K1679" t="str">
            <v>ROLL OFF RECYCLE HAUL</v>
          </cell>
        </row>
        <row r="1680">
          <cell r="J1680" t="str">
            <v>ROMILERECY</v>
          </cell>
          <cell r="K1680" t="str">
            <v>ROLL OFF MILEAGE RECYCLE</v>
          </cell>
        </row>
        <row r="1681">
          <cell r="J1681" t="str">
            <v>STORENT22</v>
          </cell>
          <cell r="K1681" t="str">
            <v>PORTABLE STORAGE RENT 22</v>
          </cell>
        </row>
        <row r="1682">
          <cell r="J1682" t="str">
            <v>FUEL-RECY MASON</v>
          </cell>
          <cell r="K1682" t="str">
            <v>FUEL &amp; MATERIAL SURCHARGE</v>
          </cell>
        </row>
        <row r="1683">
          <cell r="J1683" t="str">
            <v>FUEL-RES MASON</v>
          </cell>
          <cell r="K1683" t="str">
            <v>FUEL &amp; MATERIAL SURCHARGE</v>
          </cell>
        </row>
        <row r="1684">
          <cell r="J1684" t="str">
            <v>FUEL-RECY MASON</v>
          </cell>
          <cell r="K1684" t="str">
            <v>FUEL &amp; MATERIAL SURCHARGE</v>
          </cell>
        </row>
        <row r="1685">
          <cell r="J1685" t="str">
            <v>FUEL-RO MASON</v>
          </cell>
          <cell r="K1685" t="str">
            <v>FUEL &amp; MATERIAL SURCHARGE</v>
          </cell>
        </row>
        <row r="1686">
          <cell r="J1686" t="str">
            <v>SALES TAX</v>
          </cell>
          <cell r="K1686" t="str">
            <v>8.5% Sales Tax</v>
          </cell>
        </row>
        <row r="1687">
          <cell r="J1687" t="str">
            <v>SALES TAX</v>
          </cell>
          <cell r="K1687" t="str">
            <v>8.5% Sales Tax</v>
          </cell>
        </row>
        <row r="1688">
          <cell r="J1688" t="str">
            <v>C19-ADJFIN</v>
          </cell>
          <cell r="K1688" t="str">
            <v>FINANCE CHARGE ADJUSTMENT</v>
          </cell>
        </row>
        <row r="1689">
          <cell r="J1689" t="str">
            <v>FINCHG</v>
          </cell>
          <cell r="K1689" t="str">
            <v>LATE FEE</v>
          </cell>
        </row>
        <row r="1690">
          <cell r="J1690" t="str">
            <v>FINCHG</v>
          </cell>
          <cell r="K1690" t="str">
            <v>LATE FEE</v>
          </cell>
        </row>
        <row r="1691">
          <cell r="J1691" t="str">
            <v>MM</v>
          </cell>
          <cell r="K1691" t="str">
            <v>MOVE MONEY</v>
          </cell>
        </row>
        <row r="1692">
          <cell r="J1692" t="str">
            <v>REFUND</v>
          </cell>
          <cell r="K1692" t="str">
            <v>REFUND</v>
          </cell>
        </row>
        <row r="1693">
          <cell r="J1693" t="str">
            <v>LOOSE-COMM</v>
          </cell>
          <cell r="K1693" t="str">
            <v>LOOSE MATERIAL - COMM</v>
          </cell>
        </row>
        <row r="1694">
          <cell r="J1694" t="str">
            <v>300CW1</v>
          </cell>
          <cell r="K1694" t="str">
            <v>1-300 GL CART WEEKLY SVC</v>
          </cell>
        </row>
        <row r="1695">
          <cell r="J1695" t="str">
            <v>64CW1</v>
          </cell>
          <cell r="K1695" t="str">
            <v>1-64 GL CART WEEKLY SVC</v>
          </cell>
        </row>
        <row r="1696">
          <cell r="J1696" t="str">
            <v>96CW1</v>
          </cell>
          <cell r="K1696" t="str">
            <v>1-96 GL CART WEEKLY SVC</v>
          </cell>
        </row>
        <row r="1697">
          <cell r="J1697" t="str">
            <v>SL096.0GEO001CGW</v>
          </cell>
          <cell r="K1697" t="str">
            <v>96 GL EOW COM GREENWASTE</v>
          </cell>
        </row>
        <row r="1698">
          <cell r="J1698" t="str">
            <v>UNLOCKREF</v>
          </cell>
          <cell r="K1698" t="str">
            <v>UNLOCK / UNLATCH REFUSE</v>
          </cell>
        </row>
        <row r="1699">
          <cell r="J1699" t="str">
            <v>EP300-COM</v>
          </cell>
          <cell r="K1699" t="str">
            <v>EXTRA PICKUP 300 GL - COM</v>
          </cell>
        </row>
        <row r="1700">
          <cell r="J1700" t="str">
            <v>EP64-COM</v>
          </cell>
          <cell r="K1700" t="str">
            <v>EXTRA PICKUP 64 GL - COM</v>
          </cell>
        </row>
        <row r="1701">
          <cell r="J1701" t="str">
            <v>EP96-COM</v>
          </cell>
          <cell r="K1701" t="str">
            <v>EXTRA PICKUP 96 GL - COM</v>
          </cell>
        </row>
        <row r="1702">
          <cell r="J1702" t="str">
            <v>UNLOCKREF</v>
          </cell>
          <cell r="K1702" t="str">
            <v>UNLOCK / UNLATCH REFUSE</v>
          </cell>
        </row>
        <row r="1703">
          <cell r="J1703" t="str">
            <v>CC-KOL</v>
          </cell>
          <cell r="K1703" t="str">
            <v>ONLINE PAYMENT-CC</v>
          </cell>
        </row>
        <row r="1704">
          <cell r="J1704" t="str">
            <v>CCREF-KOL</v>
          </cell>
          <cell r="K1704" t="str">
            <v>CREDIT CARD REFUND</v>
          </cell>
        </row>
        <row r="1705">
          <cell r="J1705" t="str">
            <v>PAY</v>
          </cell>
          <cell r="K1705" t="str">
            <v>PAYMENT-THANK YOU!</v>
          </cell>
        </row>
        <row r="1706">
          <cell r="J1706" t="str">
            <v>PAY EFT</v>
          </cell>
          <cell r="K1706" t="str">
            <v>ELECTRONIC PAYMENT</v>
          </cell>
        </row>
        <row r="1707">
          <cell r="J1707" t="str">
            <v>PAY ICT</v>
          </cell>
          <cell r="K1707" t="str">
            <v>I/C PAYMENT THANK YOU!</v>
          </cell>
        </row>
        <row r="1708">
          <cell r="J1708" t="str">
            <v>PAY-CFREE</v>
          </cell>
          <cell r="K1708" t="str">
            <v>PAYMENT-THANK YOU</v>
          </cell>
        </row>
        <row r="1709">
          <cell r="J1709" t="str">
            <v>PAY-KOL</v>
          </cell>
          <cell r="K1709" t="str">
            <v>PAYMENT-THANK YOU - OL</v>
          </cell>
        </row>
        <row r="1710">
          <cell r="J1710" t="str">
            <v>PAY-NATL</v>
          </cell>
          <cell r="K1710" t="str">
            <v>PAYMENT THANK YOU</v>
          </cell>
        </row>
        <row r="1711">
          <cell r="J1711" t="str">
            <v>PAY-OAK</v>
          </cell>
          <cell r="K1711" t="str">
            <v>OAKLEAF PAYMENT</v>
          </cell>
        </row>
        <row r="1712">
          <cell r="J1712" t="str">
            <v>PAY-RPPS</v>
          </cell>
          <cell r="K1712" t="str">
            <v>RPSS PAYMENT</v>
          </cell>
        </row>
        <row r="1713">
          <cell r="J1713" t="str">
            <v>PAYMET</v>
          </cell>
          <cell r="K1713" t="str">
            <v>METAVANTE ONLINE PAYMENT</v>
          </cell>
        </row>
        <row r="1714">
          <cell r="J1714" t="str">
            <v>PAYPNCL</v>
          </cell>
          <cell r="K1714" t="str">
            <v>PAYMENT THANK YOU!</v>
          </cell>
        </row>
        <row r="1715">
          <cell r="J1715" t="str">
            <v>RET-KOL</v>
          </cell>
          <cell r="K1715" t="str">
            <v>ONLINE PAYMENT RETURN</v>
          </cell>
        </row>
        <row r="1716">
          <cell r="J1716" t="str">
            <v>300RW1</v>
          </cell>
          <cell r="K1716" t="str">
            <v>1-300 GL CART WEEKLY SVC</v>
          </cell>
        </row>
        <row r="1717">
          <cell r="J1717" t="str">
            <v>35RE1</v>
          </cell>
          <cell r="K1717" t="str">
            <v>1-35 GAL CART EOW SVC</v>
          </cell>
        </row>
        <row r="1718">
          <cell r="J1718" t="str">
            <v>35RE1RR</v>
          </cell>
          <cell r="K1718" t="str">
            <v>1-35 GL CART EOW REDUCED RATE</v>
          </cell>
        </row>
        <row r="1719">
          <cell r="J1719" t="str">
            <v>64RE1</v>
          </cell>
          <cell r="K1719" t="str">
            <v>1-64 GAL EOW</v>
          </cell>
        </row>
        <row r="1720">
          <cell r="J1720" t="str">
            <v>64RE1RR</v>
          </cell>
          <cell r="K1720" t="str">
            <v>1-64 GL CART EOW REDUCED RATE</v>
          </cell>
        </row>
        <row r="1721">
          <cell r="J1721" t="str">
            <v>64RW1</v>
          </cell>
          <cell r="K1721" t="str">
            <v>1-64 GAL CART WEEKLY SVC</v>
          </cell>
        </row>
        <row r="1722">
          <cell r="J1722" t="str">
            <v>64RW1RR</v>
          </cell>
          <cell r="K1722" t="str">
            <v>1-64 GL CART WKLY REDUCED RATE</v>
          </cell>
        </row>
        <row r="1723">
          <cell r="J1723" t="str">
            <v>96RE1</v>
          </cell>
          <cell r="K1723" t="str">
            <v>1-96 GAL EOW</v>
          </cell>
        </row>
        <row r="1724">
          <cell r="J1724" t="str">
            <v>96RE1RR</v>
          </cell>
          <cell r="K1724" t="str">
            <v>1-96 GL CART EOW REDUCED RATE</v>
          </cell>
        </row>
        <row r="1725">
          <cell r="J1725" t="str">
            <v>96RW1</v>
          </cell>
          <cell r="K1725" t="str">
            <v>1-96 GAL CART WEEKLY SVC</v>
          </cell>
        </row>
        <row r="1726">
          <cell r="J1726" t="str">
            <v>96RW1RR</v>
          </cell>
          <cell r="K1726" t="str">
            <v>1-96 GL CART WKLY REDUCED RATE</v>
          </cell>
        </row>
        <row r="1727">
          <cell r="J1727" t="str">
            <v>EMPLOYEER</v>
          </cell>
          <cell r="K1727" t="str">
            <v>EMPLOYEE SERVICE</v>
          </cell>
        </row>
        <row r="1728">
          <cell r="J1728" t="str">
            <v>MINSVC-RESI</v>
          </cell>
          <cell r="K1728" t="str">
            <v>MINIMUM SERVICE</v>
          </cell>
        </row>
        <row r="1729">
          <cell r="J1729" t="str">
            <v>ROLLOUT 5-25</v>
          </cell>
          <cell r="K1729" t="str">
            <v>ROLL OUT FEE 5 - 25 FT</v>
          </cell>
        </row>
        <row r="1730">
          <cell r="J1730" t="str">
            <v>SL096.0GEO001GW</v>
          </cell>
          <cell r="K1730" t="str">
            <v>SL 96 GL EOW GREENWASTE 1</v>
          </cell>
        </row>
        <row r="1731">
          <cell r="J1731" t="str">
            <v>35RE1</v>
          </cell>
          <cell r="K1731" t="str">
            <v>1-35 GAL CART EOW SVC</v>
          </cell>
        </row>
        <row r="1732">
          <cell r="J1732" t="str">
            <v>64RE1</v>
          </cell>
          <cell r="K1732" t="str">
            <v>1-64 GAL EOW</v>
          </cell>
        </row>
        <row r="1733">
          <cell r="J1733" t="str">
            <v>96RE1</v>
          </cell>
          <cell r="K1733" t="str">
            <v>1-96 GAL EOW</v>
          </cell>
        </row>
        <row r="1734">
          <cell r="J1734" t="str">
            <v>ADJOTHR</v>
          </cell>
          <cell r="K1734" t="str">
            <v>ADJUSTMENT</v>
          </cell>
        </row>
        <row r="1735">
          <cell r="J1735" t="str">
            <v>ADMINFEE-RES</v>
          </cell>
          <cell r="K1735" t="str">
            <v>NEW ACCT / VACANCY FEE</v>
          </cell>
        </row>
        <row r="1736">
          <cell r="J1736" t="str">
            <v>EP300-RES</v>
          </cell>
          <cell r="K1736" t="str">
            <v>EXTRA PICKUP 300 GL - RES</v>
          </cell>
        </row>
        <row r="1737">
          <cell r="J1737" t="str">
            <v>EP35-RES</v>
          </cell>
          <cell r="K1737" t="str">
            <v>EXTRA PICKUP 35 GL - RES</v>
          </cell>
        </row>
        <row r="1738">
          <cell r="J1738" t="str">
            <v>EP64-RES</v>
          </cell>
          <cell r="K1738" t="str">
            <v>EXTRA PICKUP 64 GL - RES</v>
          </cell>
        </row>
        <row r="1739">
          <cell r="J1739" t="str">
            <v>EP96-RES</v>
          </cell>
          <cell r="K1739" t="str">
            <v>EXTRA PICKUP 96 GL - RES</v>
          </cell>
        </row>
        <row r="1740">
          <cell r="J1740" t="str">
            <v>LOOSE-RES</v>
          </cell>
          <cell r="K1740" t="str">
            <v>LOOSE MATERIAL -RES</v>
          </cell>
        </row>
        <row r="1741">
          <cell r="J1741" t="str">
            <v>REDELIVER</v>
          </cell>
          <cell r="K1741" t="str">
            <v>DELIVERY CHARGE</v>
          </cell>
        </row>
        <row r="1742">
          <cell r="J1742" t="str">
            <v>RTRNCART64-RES</v>
          </cell>
          <cell r="K1742" t="str">
            <v>RETURN TRIP 64 GL</v>
          </cell>
        </row>
        <row r="1743">
          <cell r="J1743" t="str">
            <v>RTRNCART96-RES</v>
          </cell>
          <cell r="K1743" t="str">
            <v>RETURN TRIP 96 GL</v>
          </cell>
        </row>
        <row r="1744">
          <cell r="J1744" t="str">
            <v>FUEL-COM MASON</v>
          </cell>
          <cell r="K1744" t="str">
            <v>FUEL &amp; MATERIAL SURCHARGE</v>
          </cell>
        </row>
        <row r="1745">
          <cell r="J1745" t="str">
            <v>FUEL-RES MASON</v>
          </cell>
          <cell r="K1745" t="str">
            <v>FUEL &amp; MATERIAL SURCHARGE</v>
          </cell>
        </row>
        <row r="1746">
          <cell r="J1746" t="str">
            <v>FUEL-RES MASON</v>
          </cell>
          <cell r="K1746" t="str">
            <v>FUEL &amp; MATERIAL SURCHARGE</v>
          </cell>
        </row>
        <row r="1747">
          <cell r="J1747" t="str">
            <v>FUEL-RES MASON</v>
          </cell>
          <cell r="K1747" t="str">
            <v>FUEL &amp; MATERIAL SURCHARGE</v>
          </cell>
        </row>
        <row r="1748">
          <cell r="J1748" t="str">
            <v>CITY OF SHELTON</v>
          </cell>
          <cell r="K1748" t="str">
            <v>41.9% CITY UTILITY TAX</v>
          </cell>
        </row>
        <row r="1749">
          <cell r="J1749" t="str">
            <v>CITY OF SHELTON UTILITY</v>
          </cell>
          <cell r="K1749" t="str">
            <v>CONTRACT UTILITY ONLY</v>
          </cell>
        </row>
        <row r="1750">
          <cell r="J1750" t="str">
            <v>SHELTON WA REFUSE</v>
          </cell>
          <cell r="K1750" t="str">
            <v>3.6% WA Refuse Tax</v>
          </cell>
        </row>
        <row r="1751">
          <cell r="J1751" t="str">
            <v>CITY OF SHELTON</v>
          </cell>
          <cell r="K1751" t="str">
            <v>41.9% CITY UTILITY TAX</v>
          </cell>
        </row>
        <row r="1752">
          <cell r="J1752" t="str">
            <v>REF</v>
          </cell>
          <cell r="K1752" t="str">
            <v>3.6% WA Refuse Tax</v>
          </cell>
        </row>
        <row r="1753">
          <cell r="J1753" t="str">
            <v>SHELTON SALES TAX</v>
          </cell>
          <cell r="K1753" t="str">
            <v>8.8% Sales Tax</v>
          </cell>
        </row>
        <row r="1754">
          <cell r="J1754" t="str">
            <v>SHELTON WA REFUSE</v>
          </cell>
          <cell r="K1754" t="str">
            <v>3.6% WA Refuse Tax</v>
          </cell>
        </row>
        <row r="1755">
          <cell r="J1755" t="str">
            <v>CITY OF SHELTON</v>
          </cell>
          <cell r="K1755" t="str">
            <v>41.9% CITY UTILITY TAX</v>
          </cell>
        </row>
        <row r="1756">
          <cell r="J1756" t="str">
            <v>SHELTON WA REFUSE</v>
          </cell>
          <cell r="K1756" t="str">
            <v>3.6% WA Refuse Tax</v>
          </cell>
        </row>
        <row r="1757">
          <cell r="J1757" t="str">
            <v>C19-ADJFIN</v>
          </cell>
          <cell r="K1757" t="str">
            <v>FINANCE CHARGE ADJUSTMENT</v>
          </cell>
        </row>
        <row r="1758">
          <cell r="J1758" t="str">
            <v>FINCHG</v>
          </cell>
          <cell r="K1758" t="str">
            <v>LATE FEE</v>
          </cell>
        </row>
        <row r="1759">
          <cell r="J1759" t="str">
            <v>R1.5YDE</v>
          </cell>
          <cell r="K1759" t="str">
            <v>1.5 YD 1X EOW</v>
          </cell>
        </row>
        <row r="1760">
          <cell r="J1760" t="str">
            <v>R1.5YDRENTM</v>
          </cell>
          <cell r="K1760" t="str">
            <v>1.5YD CONTAINER RENT-MTH</v>
          </cell>
        </row>
        <row r="1761">
          <cell r="J1761" t="str">
            <v>R2YDRENTM</v>
          </cell>
          <cell r="K1761" t="str">
            <v>2YD CONTAINER RENT-MTHLY</v>
          </cell>
        </row>
        <row r="1762">
          <cell r="J1762" t="str">
            <v>R2YDW</v>
          </cell>
          <cell r="K1762" t="str">
            <v>2 YD 1X WEEKLY</v>
          </cell>
        </row>
        <row r="1763">
          <cell r="J1763" t="str">
            <v>UNLOCKREF</v>
          </cell>
          <cell r="K1763" t="str">
            <v>UNLOCK / UNLATCH REFUSE</v>
          </cell>
        </row>
        <row r="1764">
          <cell r="J1764" t="str">
            <v>CC-KOL</v>
          </cell>
          <cell r="K1764" t="str">
            <v>ONLINE PAYMENT-CC</v>
          </cell>
        </row>
        <row r="1765">
          <cell r="J1765" t="str">
            <v>CCREF-KOL</v>
          </cell>
          <cell r="K1765" t="str">
            <v>CREDIT CARD REFUND</v>
          </cell>
        </row>
        <row r="1766">
          <cell r="J1766" t="str">
            <v>PAY</v>
          </cell>
          <cell r="K1766" t="str">
            <v>PAYMENT-THANK YOU!</v>
          </cell>
        </row>
        <row r="1767">
          <cell r="J1767" t="str">
            <v>PAY-KOL</v>
          </cell>
          <cell r="K1767" t="str">
            <v>PAYMENT-THANK YOU - OL</v>
          </cell>
        </row>
        <row r="1768">
          <cell r="J1768" t="str">
            <v>PAY-NATL</v>
          </cell>
          <cell r="K1768" t="str">
            <v>PAYMENT THANK YOU</v>
          </cell>
        </row>
        <row r="1769">
          <cell r="J1769" t="str">
            <v>PAYPNCL</v>
          </cell>
          <cell r="K1769" t="str">
            <v>PAYMENT THANK YOU!</v>
          </cell>
        </row>
        <row r="1770">
          <cell r="J1770" t="str">
            <v>ROLID</v>
          </cell>
          <cell r="K1770" t="str">
            <v>ROLL OFF-LID</v>
          </cell>
        </row>
        <row r="1771">
          <cell r="J1771" t="str">
            <v>RORENT10D</v>
          </cell>
          <cell r="K1771" t="str">
            <v>10YD ROLL OFF DAILY RENT</v>
          </cell>
        </row>
        <row r="1772">
          <cell r="J1772" t="str">
            <v>RORENT10M</v>
          </cell>
          <cell r="K1772" t="str">
            <v>10YD ROLL OFF MTHLY RENT</v>
          </cell>
        </row>
        <row r="1773">
          <cell r="J1773" t="str">
            <v>RORENT20D</v>
          </cell>
          <cell r="K1773" t="str">
            <v>20YD ROLL OFF-DAILY RENT</v>
          </cell>
        </row>
        <row r="1774">
          <cell r="J1774" t="str">
            <v>RORENT20M</v>
          </cell>
          <cell r="K1774" t="str">
            <v>20YD ROLL OFF-MNTHLY RENT</v>
          </cell>
        </row>
        <row r="1775">
          <cell r="J1775" t="str">
            <v>RORENT40D</v>
          </cell>
          <cell r="K1775" t="str">
            <v>40YD ROLL OFF-DAILY RENT</v>
          </cell>
        </row>
        <row r="1776">
          <cell r="J1776" t="str">
            <v>RORENT40M</v>
          </cell>
          <cell r="K1776" t="str">
            <v>40YD ROLL OFF-MNTHLY RENT</v>
          </cell>
        </row>
        <row r="1777">
          <cell r="J1777" t="str">
            <v>CPHAUL20</v>
          </cell>
          <cell r="K1777" t="str">
            <v>20YD COMPACTOR-HAUL</v>
          </cell>
        </row>
        <row r="1778">
          <cell r="J1778" t="str">
            <v>CPHAUL35</v>
          </cell>
          <cell r="K1778" t="str">
            <v>35YD COMPACTOR-HAUL</v>
          </cell>
        </row>
        <row r="1779">
          <cell r="J1779" t="str">
            <v>DISPMC-TON</v>
          </cell>
          <cell r="K1779" t="str">
            <v>MC LANDFILL PER TON</v>
          </cell>
        </row>
        <row r="1780">
          <cell r="J1780" t="str">
            <v>DISPMCMISC</v>
          </cell>
          <cell r="K1780" t="str">
            <v>DISPOSAL MISCELLANOUS</v>
          </cell>
        </row>
        <row r="1781">
          <cell r="J1781" t="str">
            <v>RODEL</v>
          </cell>
          <cell r="K1781" t="str">
            <v>ROLL OFF-DELIVERY</v>
          </cell>
        </row>
        <row r="1782">
          <cell r="J1782" t="str">
            <v>ROHAUL10</v>
          </cell>
          <cell r="K1782" t="str">
            <v>10YD ROLL OFF HAUL</v>
          </cell>
        </row>
        <row r="1783">
          <cell r="J1783" t="str">
            <v>ROHAUL10T</v>
          </cell>
          <cell r="K1783" t="str">
            <v>ROHAUL10T</v>
          </cell>
        </row>
        <row r="1784">
          <cell r="J1784" t="str">
            <v>ROHAUL20</v>
          </cell>
          <cell r="K1784" t="str">
            <v>20YD ROLL OFF-HAUL</v>
          </cell>
        </row>
        <row r="1785">
          <cell r="J1785" t="str">
            <v>ROHAUL20T</v>
          </cell>
          <cell r="K1785" t="str">
            <v>20YD ROLL OFF TEMP HAUL</v>
          </cell>
        </row>
        <row r="1786">
          <cell r="J1786" t="str">
            <v>ROHAUL40</v>
          </cell>
          <cell r="K1786" t="str">
            <v>40YD ROLL OFF-HAUL</v>
          </cell>
        </row>
        <row r="1787">
          <cell r="J1787" t="str">
            <v>ROHAUL40T</v>
          </cell>
          <cell r="K1787" t="str">
            <v>40YD ROLL OFF TEMP HAUL</v>
          </cell>
        </row>
        <row r="1788">
          <cell r="J1788" t="str">
            <v>RORENT10D</v>
          </cell>
          <cell r="K1788" t="str">
            <v>10YD ROLL OFF DAILY RENT</v>
          </cell>
        </row>
        <row r="1789">
          <cell r="J1789" t="str">
            <v>RORENT20D</v>
          </cell>
          <cell r="K1789" t="str">
            <v>20YD ROLL OFF-DAILY RENT</v>
          </cell>
        </row>
        <row r="1790">
          <cell r="J1790" t="str">
            <v>RORENT40D</v>
          </cell>
          <cell r="K1790" t="str">
            <v>40YD ROLL OFF-DAILY RENT</v>
          </cell>
        </row>
        <row r="1791">
          <cell r="J1791" t="str">
            <v>FUEL-COM MASON</v>
          </cell>
          <cell r="K1791" t="str">
            <v>FUEL &amp; MATERIAL SURCHARGE</v>
          </cell>
        </row>
        <row r="1792">
          <cell r="J1792" t="str">
            <v>FUEL-RO MASON</v>
          </cell>
          <cell r="K1792" t="str">
            <v>FUEL &amp; MATERIAL SURCHARGE</v>
          </cell>
        </row>
        <row r="1793">
          <cell r="J1793" t="str">
            <v>SHELTON UNREG REFUSE</v>
          </cell>
          <cell r="K1793" t="str">
            <v>3.6% WA STATE REFUSE TAX</v>
          </cell>
        </row>
        <row r="1794">
          <cell r="J1794" t="str">
            <v>SHELTON UNREG SALES</v>
          </cell>
          <cell r="K1794" t="str">
            <v>WA STATE SALES TAX</v>
          </cell>
        </row>
        <row r="1795">
          <cell r="J1795" t="str">
            <v>REF</v>
          </cell>
          <cell r="K1795" t="str">
            <v>3.6% WA Refuse Tax</v>
          </cell>
        </row>
        <row r="1796">
          <cell r="J1796" t="str">
            <v>SALES TAX</v>
          </cell>
          <cell r="K1796" t="str">
            <v>8.5% Sales Tax</v>
          </cell>
        </row>
        <row r="1797">
          <cell r="J1797" t="str">
            <v>SHELTON UNREG REFUSE</v>
          </cell>
          <cell r="K1797" t="str">
            <v>3.6% WA STATE REFUSE TAX</v>
          </cell>
        </row>
        <row r="1798">
          <cell r="J1798" t="str">
            <v>SHELTON UNREG SALES</v>
          </cell>
          <cell r="K1798" t="str">
            <v>WA STATE SALES TAX</v>
          </cell>
        </row>
        <row r="1799">
          <cell r="J1799" t="str">
            <v>C19-ADJFIN</v>
          </cell>
          <cell r="K1799" t="str">
            <v>FINANCE CHARGE ADJUSTMENT</v>
          </cell>
        </row>
        <row r="1800">
          <cell r="J1800" t="str">
            <v>FINCHG</v>
          </cell>
          <cell r="K1800" t="str">
            <v>LATE FEE</v>
          </cell>
        </row>
        <row r="1801">
          <cell r="J1801" t="str">
            <v>UNLOCKRECY</v>
          </cell>
          <cell r="K1801" t="str">
            <v>UNLOCK / UNLATCH RECY</v>
          </cell>
        </row>
        <row r="1802">
          <cell r="J1802" t="str">
            <v>96CRCOGE1</v>
          </cell>
          <cell r="K1802" t="str">
            <v>96 COMMINGLE WG-EOW</v>
          </cell>
        </row>
        <row r="1803">
          <cell r="J1803" t="str">
            <v>96CRCOGM1</v>
          </cell>
          <cell r="K1803" t="str">
            <v>96 COMMINGLE WGMNTHLY</v>
          </cell>
        </row>
        <row r="1804">
          <cell r="J1804" t="str">
            <v>96CRCOGW1</v>
          </cell>
          <cell r="K1804" t="str">
            <v>96 COMMINGLE WG-WEEKLY</v>
          </cell>
        </row>
        <row r="1805">
          <cell r="J1805" t="str">
            <v>96CRCONGE1</v>
          </cell>
          <cell r="K1805" t="str">
            <v>96 COMMINGLE NG-EOW</v>
          </cell>
        </row>
        <row r="1806">
          <cell r="J1806" t="str">
            <v>96CRCONGM1</v>
          </cell>
          <cell r="K1806" t="str">
            <v>96 COMMINGLE NG-MNTHLY</v>
          </cell>
        </row>
        <row r="1807">
          <cell r="J1807" t="str">
            <v>96CRCONGW1</v>
          </cell>
          <cell r="K1807" t="str">
            <v>96 COMMINGLE NG-WEEKLY</v>
          </cell>
        </row>
        <row r="1808">
          <cell r="J1808" t="str">
            <v xml:space="preserve">R2YDOCCE </v>
          </cell>
          <cell r="K1808" t="str">
            <v>2YD OCC-EOW</v>
          </cell>
        </row>
        <row r="1809">
          <cell r="J1809" t="str">
            <v>R2YDOCCEX</v>
          </cell>
          <cell r="K1809" t="str">
            <v>2YD OCC-EXTRA CONTAINER</v>
          </cell>
        </row>
        <row r="1810">
          <cell r="J1810" t="str">
            <v>R2YDOCCM</v>
          </cell>
          <cell r="K1810" t="str">
            <v>2YD OCC-MNTHLY</v>
          </cell>
        </row>
        <row r="1811">
          <cell r="J1811" t="str">
            <v>R2YDOCCW</v>
          </cell>
          <cell r="K1811" t="str">
            <v>2YD OCC-WEEKLY</v>
          </cell>
        </row>
        <row r="1812">
          <cell r="J1812" t="str">
            <v>RECYLOCK</v>
          </cell>
          <cell r="K1812" t="str">
            <v>LOCK/UNLOCK RECYCLING</v>
          </cell>
        </row>
        <row r="1813">
          <cell r="J1813" t="str">
            <v>WLKNRECY</v>
          </cell>
          <cell r="K1813" t="str">
            <v>WALK IN RECYCLE</v>
          </cell>
        </row>
        <row r="1814">
          <cell r="J1814" t="str">
            <v>CDELOCC</v>
          </cell>
          <cell r="K1814" t="str">
            <v>CARDBOARD DELIVERY</v>
          </cell>
        </row>
        <row r="1815">
          <cell r="J1815" t="str">
            <v>RECYLOCK</v>
          </cell>
          <cell r="K1815" t="str">
            <v>LOCK/UNLOCK RECYCLING</v>
          </cell>
        </row>
        <row r="1816">
          <cell r="J1816" t="str">
            <v>ROLLOUTOCC</v>
          </cell>
          <cell r="K1816" t="str">
            <v>ROLL OUT FEE - RECYCLE</v>
          </cell>
        </row>
        <row r="1817">
          <cell r="J1817" t="str">
            <v>WLKNRECY</v>
          </cell>
          <cell r="K1817" t="str">
            <v>WALK IN RECYCLE</v>
          </cell>
        </row>
        <row r="1818">
          <cell r="J1818" t="str">
            <v>CC-KOL</v>
          </cell>
          <cell r="K1818" t="str">
            <v>ONLINE PAYMENT-CC</v>
          </cell>
        </row>
        <row r="1819">
          <cell r="J1819" t="str">
            <v>PAY</v>
          </cell>
          <cell r="K1819" t="str">
            <v>PAYMENT-THANK YOU!</v>
          </cell>
        </row>
        <row r="1820">
          <cell r="J1820" t="str">
            <v>PAY EFT</v>
          </cell>
          <cell r="K1820" t="str">
            <v>ELECTRONIC PAYMENT</v>
          </cell>
        </row>
        <row r="1821">
          <cell r="J1821" t="str">
            <v>PAY ICT</v>
          </cell>
          <cell r="K1821" t="str">
            <v>I/C PAYMENT THANK YOU!</v>
          </cell>
        </row>
        <row r="1822">
          <cell r="J1822" t="str">
            <v>PAY-CFREE</v>
          </cell>
          <cell r="K1822" t="str">
            <v>PAYMENT-THANK YOU</v>
          </cell>
        </row>
        <row r="1823">
          <cell r="J1823" t="str">
            <v>PAY-KOL</v>
          </cell>
          <cell r="K1823" t="str">
            <v>PAYMENT-THANK YOU - OL</v>
          </cell>
        </row>
        <row r="1824">
          <cell r="J1824" t="str">
            <v>PAY-NATL</v>
          </cell>
          <cell r="K1824" t="str">
            <v>PAYMENT THANK YOU</v>
          </cell>
        </row>
        <row r="1825">
          <cell r="J1825" t="str">
            <v>PAY-OAK</v>
          </cell>
          <cell r="K1825" t="str">
            <v>OAKLEAF PAYMENT</v>
          </cell>
        </row>
        <row r="1826">
          <cell r="J1826" t="str">
            <v>PAY-RPPS</v>
          </cell>
          <cell r="K1826" t="str">
            <v>RPSS PAYMENT</v>
          </cell>
        </row>
        <row r="1827">
          <cell r="J1827" t="str">
            <v>PAYPNCL</v>
          </cell>
          <cell r="K1827" t="str">
            <v>PAYMENT THANK YOU!</v>
          </cell>
        </row>
        <row r="1828">
          <cell r="J1828" t="str">
            <v>DISPORGANIC</v>
          </cell>
          <cell r="K1828" t="str">
            <v xml:space="preserve">DISPOSAL ORGANIC </v>
          </cell>
        </row>
        <row r="1829">
          <cell r="J1829" t="str">
            <v>RECYHAUL</v>
          </cell>
          <cell r="K1829" t="str">
            <v>ROLL OFF RECYCLE HAUL</v>
          </cell>
        </row>
        <row r="1830">
          <cell r="J1830" t="str">
            <v>ROMILERECY</v>
          </cell>
          <cell r="K1830" t="str">
            <v>ROLL OFF MILEAGE RECYCLE</v>
          </cell>
        </row>
        <row r="1831">
          <cell r="J1831" t="str">
            <v>STORENT22</v>
          </cell>
          <cell r="K1831" t="str">
            <v>PORTABLE STORAGE RENT 22</v>
          </cell>
        </row>
        <row r="1832">
          <cell r="J1832" t="str">
            <v>FUEL-RECY MASON</v>
          </cell>
          <cell r="K1832" t="str">
            <v>FUEL &amp; MATERIAL SURCHARGE</v>
          </cell>
        </row>
        <row r="1833">
          <cell r="J1833" t="str">
            <v>FUEL-RECY MASON</v>
          </cell>
          <cell r="K1833" t="str">
            <v>FUEL &amp; MATERIAL SURCHARGE</v>
          </cell>
        </row>
        <row r="1834">
          <cell r="J1834" t="str">
            <v>FUEL-RO MASON</v>
          </cell>
          <cell r="K1834" t="str">
            <v>FUEL &amp; MATERIAL SURCHARGE</v>
          </cell>
        </row>
        <row r="1835">
          <cell r="J1835" t="str">
            <v>SALES TAX</v>
          </cell>
          <cell r="K1835" t="str">
            <v>8.5% Sales Tax</v>
          </cell>
        </row>
        <row r="1836">
          <cell r="J1836" t="str">
            <v>SALES TAX</v>
          </cell>
          <cell r="K1836" t="str">
            <v>8.5% Sales Tax</v>
          </cell>
        </row>
        <row r="1837">
          <cell r="J1837" t="str">
            <v>C19-ADJFIN</v>
          </cell>
          <cell r="K1837" t="str">
            <v>FINANCE CHARGE ADJUSTMENT</v>
          </cell>
        </row>
        <row r="1838">
          <cell r="J1838" t="str">
            <v>FINCHG</v>
          </cell>
          <cell r="K1838" t="str">
            <v>LATE FEE</v>
          </cell>
        </row>
        <row r="1839">
          <cell r="J1839" t="str">
            <v xml:space="preserve">BD </v>
          </cell>
          <cell r="K1839" t="str">
            <v>W\O BAD DEBT</v>
          </cell>
        </row>
        <row r="1840">
          <cell r="J1840" t="str">
            <v>MM</v>
          </cell>
          <cell r="K1840" t="str">
            <v>MOVE MONEY</v>
          </cell>
        </row>
        <row r="1841">
          <cell r="J1841" t="str">
            <v>REFUND</v>
          </cell>
          <cell r="K1841" t="str">
            <v>REFUND</v>
          </cell>
        </row>
        <row r="1842">
          <cell r="J1842" t="str">
            <v>C19-ADJFIN</v>
          </cell>
          <cell r="K1842" t="str">
            <v>FINANCE CHARGE ADJUSTMENT</v>
          </cell>
        </row>
        <row r="1843">
          <cell r="J1843" t="str">
            <v>FINCHG</v>
          </cell>
          <cell r="K1843" t="str">
            <v>LATE FEE</v>
          </cell>
        </row>
        <row r="1844">
          <cell r="J1844" t="str">
            <v xml:space="preserve">BD </v>
          </cell>
          <cell r="K1844" t="str">
            <v>W\O BAD DEBT</v>
          </cell>
        </row>
        <row r="1845">
          <cell r="J1845" t="str">
            <v>MM</v>
          </cell>
          <cell r="K1845" t="str">
            <v>MOVE MONEY</v>
          </cell>
        </row>
        <row r="1846">
          <cell r="J1846" t="str">
            <v>WLKNRW2RECY</v>
          </cell>
          <cell r="K1846" t="str">
            <v>WALK IN OVER 25 ADDITIONA</v>
          </cell>
        </row>
        <row r="1847">
          <cell r="J1847" t="str">
            <v>WLKNRE1RECYMA</v>
          </cell>
          <cell r="K1847" t="str">
            <v>WALK IN 5-25FT EOW-RECYCL</v>
          </cell>
        </row>
        <row r="1848">
          <cell r="J1848" t="str">
            <v>WLKNRW2RECYMA</v>
          </cell>
          <cell r="K1848" t="str">
            <v>WALK IN OVER 25 ADDITIONA</v>
          </cell>
        </row>
        <row r="1849">
          <cell r="J1849" t="str">
            <v>UNLOCKREF</v>
          </cell>
          <cell r="K1849" t="str">
            <v>UNLOCK / UNLATCH REFUSE</v>
          </cell>
        </row>
        <row r="1850">
          <cell r="J1850" t="str">
            <v>R1.5YDEK</v>
          </cell>
          <cell r="K1850" t="str">
            <v>1.5 YD 1X EOW</v>
          </cell>
        </row>
        <row r="1851">
          <cell r="J1851" t="str">
            <v>R1.5YDRENTM</v>
          </cell>
          <cell r="K1851" t="str">
            <v>1.5YD CONTAINER RENT-MTH</v>
          </cell>
        </row>
        <row r="1852">
          <cell r="J1852" t="str">
            <v>R1.5YDRENTT</v>
          </cell>
          <cell r="K1852" t="str">
            <v>1.5YD TEMP CONTAINER RENT</v>
          </cell>
        </row>
        <row r="1853">
          <cell r="J1853" t="str">
            <v>R1.5YDWK</v>
          </cell>
          <cell r="K1853" t="str">
            <v>1.5 YD 1X WEEKLY</v>
          </cell>
        </row>
        <row r="1854">
          <cell r="J1854" t="str">
            <v>R1YDEK</v>
          </cell>
          <cell r="K1854" t="str">
            <v>1 YD 1X EOW</v>
          </cell>
        </row>
        <row r="1855">
          <cell r="J1855" t="str">
            <v>R1YDRENTM</v>
          </cell>
          <cell r="K1855" t="str">
            <v>1YD CONTAINER RENT-MTHLY</v>
          </cell>
        </row>
        <row r="1856">
          <cell r="J1856" t="str">
            <v>R1YDWK</v>
          </cell>
          <cell r="K1856" t="str">
            <v>1 YD 1X WEEKLY</v>
          </cell>
        </row>
        <row r="1857">
          <cell r="J1857" t="str">
            <v>R2YDEK</v>
          </cell>
          <cell r="K1857" t="str">
            <v>2 YD 1X EOW</v>
          </cell>
        </row>
        <row r="1858">
          <cell r="J1858" t="str">
            <v>R2YDRENTM</v>
          </cell>
          <cell r="K1858" t="str">
            <v>2YD CONTAINER RENT-MTHLY</v>
          </cell>
        </row>
        <row r="1859">
          <cell r="J1859" t="str">
            <v>R2YDRENTTM</v>
          </cell>
          <cell r="K1859" t="str">
            <v>2 YD TEMP CONT RENT MONTH</v>
          </cell>
        </row>
        <row r="1860">
          <cell r="J1860" t="str">
            <v>R2YDWK</v>
          </cell>
          <cell r="K1860" t="str">
            <v>2 YD 1X WEEKLY</v>
          </cell>
        </row>
        <row r="1861">
          <cell r="J1861" t="str">
            <v>UNLOCKREF</v>
          </cell>
          <cell r="K1861" t="str">
            <v>UNLOCK / UNLATCH REFUSE</v>
          </cell>
        </row>
        <row r="1862">
          <cell r="J1862" t="str">
            <v>CDELC</v>
          </cell>
          <cell r="K1862" t="str">
            <v>CONTAINER DELIVERY CHARGE</v>
          </cell>
        </row>
        <row r="1863">
          <cell r="J1863" t="str">
            <v>CEXYD</v>
          </cell>
          <cell r="K1863" t="str">
            <v>CMML EXTRA YARDAGE</v>
          </cell>
        </row>
        <row r="1864">
          <cell r="J1864" t="str">
            <v>COMCAN</v>
          </cell>
          <cell r="K1864" t="str">
            <v>COMMERCIAL CAN EXTRA</v>
          </cell>
        </row>
        <row r="1865">
          <cell r="J1865" t="str">
            <v>R1YDPU</v>
          </cell>
          <cell r="K1865" t="str">
            <v>1YD CONTAINER PICKUP</v>
          </cell>
        </row>
        <row r="1866">
          <cell r="J1866" t="str">
            <v>R2YDPU</v>
          </cell>
          <cell r="K1866" t="str">
            <v>2YD CONTAINER PICKUP</v>
          </cell>
        </row>
        <row r="1867">
          <cell r="J1867" t="str">
            <v>R2YDRENTM</v>
          </cell>
          <cell r="K1867" t="str">
            <v>2YD CONTAINER RENT-MTHLY</v>
          </cell>
        </row>
        <row r="1868">
          <cell r="J1868" t="str">
            <v>ROLLOUTOC</v>
          </cell>
          <cell r="K1868" t="str">
            <v>ROLL OUT</v>
          </cell>
        </row>
        <row r="1869">
          <cell r="J1869" t="str">
            <v>UNLOCKREF</v>
          </cell>
          <cell r="K1869" t="str">
            <v>UNLOCK / UNLATCH REFUSE</v>
          </cell>
        </row>
        <row r="1870">
          <cell r="J1870" t="str">
            <v>WLKNRE1RECY</v>
          </cell>
          <cell r="K1870" t="str">
            <v>WALK IN 5-25FT EOW-RECYCL</v>
          </cell>
        </row>
        <row r="1871">
          <cell r="J1871" t="str">
            <v>RECYCLERMA</v>
          </cell>
          <cell r="K1871" t="str">
            <v>VALUE OF RECYCLEABLES</v>
          </cell>
        </row>
        <row r="1872">
          <cell r="J1872" t="str">
            <v>RECYCRMA</v>
          </cell>
          <cell r="K1872" t="str">
            <v>RECYCLE MONTHLY ARREARS</v>
          </cell>
        </row>
        <row r="1873">
          <cell r="J1873" t="str">
            <v>CC-KOL</v>
          </cell>
          <cell r="K1873" t="str">
            <v>ONLINE PAYMENT-CC</v>
          </cell>
        </row>
        <row r="1874">
          <cell r="J1874" t="str">
            <v>PAY</v>
          </cell>
          <cell r="K1874" t="str">
            <v>PAYMENT-THANK YOU!</v>
          </cell>
        </row>
        <row r="1875">
          <cell r="J1875" t="str">
            <v>PAY-CFREE</v>
          </cell>
          <cell r="K1875" t="str">
            <v>PAYMENT-THANK YOU</v>
          </cell>
        </row>
        <row r="1876">
          <cell r="J1876" t="str">
            <v>PAY-KOL</v>
          </cell>
          <cell r="K1876" t="str">
            <v>PAYMENT-THANK YOU - OL</v>
          </cell>
        </row>
        <row r="1877">
          <cell r="J1877" t="str">
            <v>PAY-ORCC</v>
          </cell>
          <cell r="K1877" t="str">
            <v>ORCC PAYMENT</v>
          </cell>
        </row>
        <row r="1878">
          <cell r="J1878" t="str">
            <v>PAY-RPPS</v>
          </cell>
          <cell r="K1878" t="str">
            <v>RPSS PAYMENT</v>
          </cell>
        </row>
        <row r="1879">
          <cell r="J1879" t="str">
            <v>PAYMET</v>
          </cell>
          <cell r="K1879" t="str">
            <v>METAVANTE ONLINE PAYMENT</v>
          </cell>
        </row>
        <row r="1880">
          <cell r="J1880" t="str">
            <v>PAYPNCL</v>
          </cell>
          <cell r="K1880" t="str">
            <v>PAYMENT THANK YOU!</v>
          </cell>
        </row>
        <row r="1881">
          <cell r="J1881" t="str">
            <v>RET-KOL</v>
          </cell>
          <cell r="K1881" t="str">
            <v>ONLINE PAYMENT RETURN</v>
          </cell>
        </row>
        <row r="1882">
          <cell r="J1882" t="str">
            <v>CC-KOL</v>
          </cell>
          <cell r="K1882" t="str">
            <v>ONLINE PAYMENT-CC</v>
          </cell>
        </row>
        <row r="1883">
          <cell r="J1883" t="str">
            <v>CCREF-KOL</v>
          </cell>
          <cell r="K1883" t="str">
            <v>CREDIT CARD REFUND</v>
          </cell>
        </row>
        <row r="1884">
          <cell r="J1884" t="str">
            <v>PAY</v>
          </cell>
          <cell r="K1884" t="str">
            <v>PAYMENT-THANK YOU!</v>
          </cell>
        </row>
        <row r="1885">
          <cell r="J1885" t="str">
            <v>PAY-CFREE</v>
          </cell>
          <cell r="K1885" t="str">
            <v>PAYMENT-THANK YOU</v>
          </cell>
        </row>
        <row r="1886">
          <cell r="J1886" t="str">
            <v>PAY-KOL</v>
          </cell>
          <cell r="K1886" t="str">
            <v>PAYMENT-THANK YOU - OL</v>
          </cell>
        </row>
        <row r="1887">
          <cell r="J1887" t="str">
            <v>PAY-NATL</v>
          </cell>
          <cell r="K1887" t="str">
            <v>PAYMENT THANK YOU</v>
          </cell>
        </row>
        <row r="1888">
          <cell r="J1888" t="str">
            <v>PAY-OAK</v>
          </cell>
          <cell r="K1888" t="str">
            <v>OAKLEAF PAYMENT</v>
          </cell>
        </row>
        <row r="1889">
          <cell r="J1889" t="str">
            <v>PAY-RPPS</v>
          </cell>
          <cell r="K1889" t="str">
            <v>RPSS PAYMENT</v>
          </cell>
        </row>
        <row r="1890">
          <cell r="J1890" t="str">
            <v>PAYMET</v>
          </cell>
          <cell r="K1890" t="str">
            <v>METAVANTE ONLINE PAYMENT</v>
          </cell>
        </row>
        <row r="1891">
          <cell r="J1891" t="str">
            <v>PAYPNCL</v>
          </cell>
          <cell r="K1891" t="str">
            <v>PAYMENT THANK YOU!</v>
          </cell>
        </row>
        <row r="1892">
          <cell r="J1892" t="str">
            <v>RET-KOL</v>
          </cell>
          <cell r="K1892" t="str">
            <v>ONLINE PAYMENT RETURN</v>
          </cell>
        </row>
        <row r="1893">
          <cell r="J1893" t="str">
            <v>35RE1</v>
          </cell>
          <cell r="K1893" t="str">
            <v>1-35 GAL CART EOW SVC</v>
          </cell>
        </row>
        <row r="1894">
          <cell r="J1894" t="str">
            <v>35RM1</v>
          </cell>
          <cell r="K1894" t="str">
            <v>1-35 GAL MONTHLY</v>
          </cell>
        </row>
        <row r="1895">
          <cell r="J1895" t="str">
            <v>35RW1</v>
          </cell>
          <cell r="K1895" t="str">
            <v>1-35 GAL CART WEEKLY SVC</v>
          </cell>
        </row>
        <row r="1896">
          <cell r="J1896" t="str">
            <v>48RE1</v>
          </cell>
          <cell r="K1896" t="str">
            <v>1-48 GAL EOW</v>
          </cell>
        </row>
        <row r="1897">
          <cell r="J1897" t="str">
            <v>48RM1</v>
          </cell>
          <cell r="K1897" t="str">
            <v>1-48 GAL MONTHLY</v>
          </cell>
        </row>
        <row r="1898">
          <cell r="J1898" t="str">
            <v>48RW1</v>
          </cell>
          <cell r="K1898" t="str">
            <v>1-48 GAL WEEKLY</v>
          </cell>
        </row>
        <row r="1899">
          <cell r="J1899" t="str">
            <v>64RE1</v>
          </cell>
          <cell r="K1899" t="str">
            <v>1-64 GAL EOW</v>
          </cell>
        </row>
        <row r="1900">
          <cell r="J1900" t="str">
            <v>64RM1</v>
          </cell>
          <cell r="K1900" t="str">
            <v>1-64 GAL MONTHLY</v>
          </cell>
        </row>
        <row r="1901">
          <cell r="J1901" t="str">
            <v>64RW1</v>
          </cell>
          <cell r="K1901" t="str">
            <v>1-64 GAL CART WEEKLY SVC</v>
          </cell>
        </row>
        <row r="1902">
          <cell r="J1902" t="str">
            <v>96RE1</v>
          </cell>
          <cell r="K1902" t="str">
            <v>1-96 GAL EOW</v>
          </cell>
        </row>
        <row r="1903">
          <cell r="J1903" t="str">
            <v>96RM1</v>
          </cell>
          <cell r="K1903" t="str">
            <v>1-96 GAL MONTHLY</v>
          </cell>
        </row>
        <row r="1904">
          <cell r="J1904" t="str">
            <v>96RW1</v>
          </cell>
          <cell r="K1904" t="str">
            <v>1-96 GAL CART WEEKLY SVC</v>
          </cell>
        </row>
        <row r="1905">
          <cell r="J1905" t="str">
            <v>DRVNRE1</v>
          </cell>
          <cell r="K1905" t="str">
            <v>DRIVE IN UP TO 250'-EOW</v>
          </cell>
        </row>
        <row r="1906">
          <cell r="J1906" t="str">
            <v>DRVNRE1RECY</v>
          </cell>
          <cell r="K1906" t="str">
            <v>DRIVE IN UP TO 250 EOW-RE</v>
          </cell>
        </row>
        <row r="1907">
          <cell r="J1907" t="str">
            <v>DRVNRE2</v>
          </cell>
          <cell r="K1907" t="str">
            <v>DRIVE IN OVER 250'-EOW</v>
          </cell>
        </row>
        <row r="1908">
          <cell r="J1908" t="str">
            <v>DRVNRE2RECY</v>
          </cell>
          <cell r="K1908" t="str">
            <v>DRIVE IN OVER 250 EOW-REC</v>
          </cell>
        </row>
        <row r="1909">
          <cell r="J1909" t="str">
            <v>DRVNRW1</v>
          </cell>
          <cell r="K1909" t="str">
            <v>DRIVE IN UP TO 250'</v>
          </cell>
        </row>
        <row r="1910">
          <cell r="J1910" t="str">
            <v>DRVNRW2</v>
          </cell>
          <cell r="K1910" t="str">
            <v>DRIVE IN OVER 250'</v>
          </cell>
        </row>
        <row r="1911">
          <cell r="J1911" t="str">
            <v>EMPLOYEER</v>
          </cell>
          <cell r="K1911" t="str">
            <v>EMPLOYEE SERVICE</v>
          </cell>
        </row>
        <row r="1912">
          <cell r="J1912" t="str">
            <v>RECYCLECR</v>
          </cell>
          <cell r="K1912" t="str">
            <v>VALUE OF RECYCLABLES</v>
          </cell>
        </row>
        <row r="1913">
          <cell r="J1913" t="str">
            <v>RECYONLY</v>
          </cell>
          <cell r="K1913" t="str">
            <v>RECYCLE SERVICE ONLY</v>
          </cell>
        </row>
        <row r="1914">
          <cell r="J1914" t="str">
            <v>RECYR</v>
          </cell>
          <cell r="K1914" t="str">
            <v>RESIDENTIAL RECYCLE</v>
          </cell>
        </row>
        <row r="1915">
          <cell r="J1915" t="str">
            <v>RECYRNB</v>
          </cell>
          <cell r="K1915" t="str">
            <v>RECYCLE PROGRAM W/O BINS</v>
          </cell>
        </row>
        <row r="1916">
          <cell r="J1916" t="str">
            <v>WLKNRE1</v>
          </cell>
          <cell r="K1916" t="str">
            <v>WALK IN 5'-25'-EOW</v>
          </cell>
        </row>
        <row r="1917">
          <cell r="J1917" t="str">
            <v>WLKNRW1</v>
          </cell>
          <cell r="K1917" t="str">
            <v>WALK IN 5'-25'</v>
          </cell>
        </row>
        <row r="1918">
          <cell r="J1918" t="str">
            <v>WLKNRW2</v>
          </cell>
          <cell r="K1918" t="str">
            <v>WALK IN OVER 25'</v>
          </cell>
        </row>
        <row r="1919">
          <cell r="J1919" t="str">
            <v>35ROCC1</v>
          </cell>
          <cell r="K1919" t="str">
            <v>1-35 GAL ON CALL PICKUP</v>
          </cell>
        </row>
        <row r="1920">
          <cell r="J1920" t="str">
            <v>48ROCC1</v>
          </cell>
          <cell r="K1920" t="str">
            <v>1-48 GAL ON CALL PICKUP</v>
          </cell>
        </row>
        <row r="1921">
          <cell r="J1921" t="str">
            <v>64ROCC1</v>
          </cell>
          <cell r="K1921" t="str">
            <v>1-64 GAL ON CALL PICKUP</v>
          </cell>
        </row>
        <row r="1922">
          <cell r="J1922" t="str">
            <v>96ROCC1</v>
          </cell>
          <cell r="K1922" t="str">
            <v>1-96 GAL ON CALL PICKUP</v>
          </cell>
        </row>
        <row r="1923">
          <cell r="J1923" t="str">
            <v>EXPUR</v>
          </cell>
          <cell r="K1923" t="str">
            <v>EXTRA PICKUP</v>
          </cell>
        </row>
        <row r="1924">
          <cell r="J1924" t="str">
            <v>EXTRAR</v>
          </cell>
          <cell r="K1924" t="str">
            <v>EXTRA CAN/BAGS</v>
          </cell>
        </row>
        <row r="1925">
          <cell r="J1925" t="str">
            <v>OFOWR</v>
          </cell>
          <cell r="K1925" t="str">
            <v>OVERFILL/OVERWEIGHT CHG</v>
          </cell>
        </row>
        <row r="1926">
          <cell r="J1926" t="str">
            <v>RESTART</v>
          </cell>
          <cell r="K1926" t="str">
            <v>SERVICE RESTART FEE</v>
          </cell>
        </row>
        <row r="1927">
          <cell r="J1927" t="str">
            <v>DRVNRE1RECYMA</v>
          </cell>
          <cell r="K1927" t="str">
            <v>DRIVE IN UP TO 250 EOW-RE</v>
          </cell>
        </row>
        <row r="1928">
          <cell r="J1928" t="str">
            <v>35ROCC1</v>
          </cell>
          <cell r="K1928" t="str">
            <v>1-35 GAL ON CALL PICKUP</v>
          </cell>
        </row>
        <row r="1929">
          <cell r="J1929" t="str">
            <v>48ROCC1</v>
          </cell>
          <cell r="K1929" t="str">
            <v>1-48 GAL ON CALL PICKUP</v>
          </cell>
        </row>
        <row r="1930">
          <cell r="J1930" t="str">
            <v>64ROCC1</v>
          </cell>
          <cell r="K1930" t="str">
            <v>1-64 GAL ON CALL PICKUP</v>
          </cell>
        </row>
        <row r="1931">
          <cell r="J1931" t="str">
            <v>96ROCC1</v>
          </cell>
          <cell r="K1931" t="str">
            <v>1-96 GAL ON CALL PICKUP</v>
          </cell>
        </row>
        <row r="1932">
          <cell r="J1932" t="str">
            <v>EXTRAR</v>
          </cell>
          <cell r="K1932" t="str">
            <v>EXTRA CAN/BAGS</v>
          </cell>
        </row>
        <row r="1933">
          <cell r="J1933" t="str">
            <v>OFOWR</v>
          </cell>
          <cell r="K1933" t="str">
            <v>OVERFILL/OVERWEIGHT CHG</v>
          </cell>
        </row>
        <row r="1934">
          <cell r="J1934" t="str">
            <v>RESTART</v>
          </cell>
          <cell r="K1934" t="str">
            <v>SERVICE RESTART FEE</v>
          </cell>
        </row>
        <row r="1935">
          <cell r="J1935" t="str">
            <v>ROLID</v>
          </cell>
          <cell r="K1935" t="str">
            <v>ROLL OFF-LID</v>
          </cell>
        </row>
        <row r="1936">
          <cell r="J1936" t="str">
            <v>RORENT10D</v>
          </cell>
          <cell r="K1936" t="str">
            <v>10YD ROLL OFF DAILY RENT</v>
          </cell>
        </row>
        <row r="1937">
          <cell r="J1937" t="str">
            <v>RORENT10M</v>
          </cell>
          <cell r="K1937" t="str">
            <v>10YD ROLL OFF MTHLY RENT</v>
          </cell>
        </row>
        <row r="1938">
          <cell r="J1938" t="str">
            <v>RORENT20D</v>
          </cell>
          <cell r="K1938" t="str">
            <v>20YD ROLL OFF-DAILY RENT</v>
          </cell>
        </row>
        <row r="1939">
          <cell r="J1939" t="str">
            <v>RORENT20M</v>
          </cell>
          <cell r="K1939" t="str">
            <v>20YD ROLL OFF-MNTHLY RENT</v>
          </cell>
        </row>
        <row r="1940">
          <cell r="J1940" t="str">
            <v>RORENT40D</v>
          </cell>
          <cell r="K1940" t="str">
            <v>40YD ROLL OFF-DAILY RENT</v>
          </cell>
        </row>
        <row r="1941">
          <cell r="J1941" t="str">
            <v>RORENT40M</v>
          </cell>
          <cell r="K1941" t="str">
            <v>40YD ROLL OFF-MNTHLY RENT</v>
          </cell>
        </row>
        <row r="1942">
          <cell r="J1942" t="str">
            <v>CPHAUL15</v>
          </cell>
          <cell r="K1942" t="str">
            <v>15YD COMPACTOR-HAUL</v>
          </cell>
        </row>
        <row r="1943">
          <cell r="J1943" t="str">
            <v>CPHAUL20</v>
          </cell>
          <cell r="K1943" t="str">
            <v>20YD COMPACTOR-HAUL</v>
          </cell>
        </row>
        <row r="1944">
          <cell r="J1944" t="str">
            <v>CPHAUL25</v>
          </cell>
          <cell r="K1944" t="str">
            <v>25YD COMPACTOR-HAUL</v>
          </cell>
        </row>
        <row r="1945">
          <cell r="J1945" t="str">
            <v>CPHAUL30</v>
          </cell>
          <cell r="K1945" t="str">
            <v>30YD COMPACTOR-HAUL</v>
          </cell>
        </row>
        <row r="1946">
          <cell r="J1946" t="str">
            <v>CPHAUL35</v>
          </cell>
          <cell r="K1946" t="str">
            <v>35YD COMPACTOR-HAUL</v>
          </cell>
        </row>
        <row r="1947">
          <cell r="J1947" t="str">
            <v>DISPOLY-TON</v>
          </cell>
          <cell r="K1947" t="str">
            <v>OLYMPIC LANDFILL PER TON</v>
          </cell>
        </row>
        <row r="1948">
          <cell r="J1948" t="str">
            <v>RODEL</v>
          </cell>
          <cell r="K1948" t="str">
            <v>ROLL OFF-DELIVERY</v>
          </cell>
        </row>
        <row r="1949">
          <cell r="J1949" t="str">
            <v>ROHAUL10</v>
          </cell>
          <cell r="K1949" t="str">
            <v>10YD ROLL OFF HAUL</v>
          </cell>
        </row>
        <row r="1950">
          <cell r="J1950" t="str">
            <v>ROHAUL10T</v>
          </cell>
          <cell r="K1950" t="str">
            <v>ROHAUL10T</v>
          </cell>
        </row>
        <row r="1951">
          <cell r="J1951" t="str">
            <v>ROHAUL20</v>
          </cell>
          <cell r="K1951" t="str">
            <v>20YD ROLL OFF-HAUL</v>
          </cell>
        </row>
        <row r="1952">
          <cell r="J1952" t="str">
            <v>ROHAUL20T</v>
          </cell>
          <cell r="K1952" t="str">
            <v>20YD ROLL OFF TEMP HAUL</v>
          </cell>
        </row>
        <row r="1953">
          <cell r="J1953" t="str">
            <v>ROHAUL30</v>
          </cell>
          <cell r="K1953" t="str">
            <v>30YD ROLL OFF-HAUL</v>
          </cell>
        </row>
        <row r="1954">
          <cell r="J1954" t="str">
            <v>ROHAUL40</v>
          </cell>
          <cell r="K1954" t="str">
            <v>40YD ROLL OFF-HAUL</v>
          </cell>
        </row>
        <row r="1955">
          <cell r="J1955" t="str">
            <v>ROHAUL40T</v>
          </cell>
          <cell r="K1955" t="str">
            <v>40YD ROLL OFF TEMP HAUL</v>
          </cell>
        </row>
        <row r="1956">
          <cell r="J1956" t="str">
            <v>ROMILE</v>
          </cell>
          <cell r="K1956" t="str">
            <v>ROLL OFF-MILEAGE</v>
          </cell>
        </row>
        <row r="1957">
          <cell r="J1957" t="str">
            <v>RORENT10D</v>
          </cell>
          <cell r="K1957" t="str">
            <v>10YD ROLL OFF DAILY RENT</v>
          </cell>
        </row>
        <row r="1958">
          <cell r="J1958" t="str">
            <v>RORENT20D</v>
          </cell>
          <cell r="K1958" t="str">
            <v>20YD ROLL OFF-DAILY RENT</v>
          </cell>
        </row>
        <row r="1959">
          <cell r="J1959" t="str">
            <v>RORENT40D</v>
          </cell>
          <cell r="K1959" t="str">
            <v>40YD ROLL OFF-DAILY RENT</v>
          </cell>
        </row>
        <row r="1960">
          <cell r="J1960" t="str">
            <v>FUEL-COM MASON</v>
          </cell>
          <cell r="K1960" t="str">
            <v>FUEL &amp; MATERIAL SURCHARGE</v>
          </cell>
        </row>
        <row r="1961">
          <cell r="J1961" t="str">
            <v>FUEL-RECY MASON</v>
          </cell>
          <cell r="K1961" t="str">
            <v>FUEL &amp; MATERIAL SURCHARGE</v>
          </cell>
        </row>
        <row r="1962">
          <cell r="J1962" t="str">
            <v>FUEL-RES MASON</v>
          </cell>
          <cell r="K1962" t="str">
            <v>FUEL &amp; MATERIAL SURCHARGE</v>
          </cell>
        </row>
        <row r="1963">
          <cell r="J1963" t="str">
            <v>FUEL-COM MASON</v>
          </cell>
          <cell r="K1963" t="str">
            <v>FUEL &amp; MATERIAL SURCHARGE</v>
          </cell>
        </row>
        <row r="1964">
          <cell r="J1964" t="str">
            <v>FUEL-RECY MASON</v>
          </cell>
          <cell r="K1964" t="str">
            <v>FUEL &amp; MATERIAL SURCHARGE</v>
          </cell>
        </row>
        <row r="1965">
          <cell r="J1965" t="str">
            <v>FUEL-RES MASON</v>
          </cell>
          <cell r="K1965" t="str">
            <v>FUEL &amp; MATERIAL SURCHARGE</v>
          </cell>
        </row>
        <row r="1966">
          <cell r="J1966" t="str">
            <v>FUEL-RO MASON</v>
          </cell>
          <cell r="K1966" t="str">
            <v>FUEL &amp; MATERIAL SURCHARGE</v>
          </cell>
        </row>
        <row r="1967">
          <cell r="J1967" t="str">
            <v>FUEL-RECY MASON</v>
          </cell>
          <cell r="K1967" t="str">
            <v>FUEL &amp; MATERIAL SURCHARGE</v>
          </cell>
        </row>
        <row r="1968">
          <cell r="J1968" t="str">
            <v>FUEL-RES MASON</v>
          </cell>
          <cell r="K1968" t="str">
            <v>FUEL &amp; MATERIAL SURCHARGE</v>
          </cell>
        </row>
        <row r="1969">
          <cell r="J1969" t="str">
            <v>FUEL-COM MASON</v>
          </cell>
          <cell r="K1969" t="str">
            <v>FUEL &amp; MATERIAL SURCHARGE</v>
          </cell>
        </row>
        <row r="1970">
          <cell r="J1970" t="str">
            <v>FUEL-RECY MASON</v>
          </cell>
          <cell r="K1970" t="str">
            <v>FUEL &amp; MATERIAL SURCHARGE</v>
          </cell>
        </row>
        <row r="1971">
          <cell r="J1971" t="str">
            <v>FUEL-RES MASON</v>
          </cell>
          <cell r="K1971" t="str">
            <v>FUEL &amp; MATERIAL SURCHARGE</v>
          </cell>
        </row>
        <row r="1972">
          <cell r="J1972" t="str">
            <v>FUEL-RO MASON</v>
          </cell>
          <cell r="K1972" t="str">
            <v>FUEL &amp; MATERIAL SURCHARGE</v>
          </cell>
        </row>
        <row r="1973">
          <cell r="J1973" t="str">
            <v>REF</v>
          </cell>
          <cell r="K1973" t="str">
            <v>3.6% WA Refuse Tax</v>
          </cell>
        </row>
        <row r="1974">
          <cell r="J1974" t="str">
            <v>REF</v>
          </cell>
          <cell r="K1974" t="str">
            <v>3.6% WA Refuse Tax</v>
          </cell>
        </row>
        <row r="1975">
          <cell r="J1975" t="str">
            <v>SALES TAX</v>
          </cell>
          <cell r="K1975" t="str">
            <v>8.5% Sales Tax</v>
          </cell>
        </row>
        <row r="1976">
          <cell r="J1976" t="str">
            <v>REF</v>
          </cell>
          <cell r="K1976" t="str">
            <v>3.6% WA Refuse Tax</v>
          </cell>
        </row>
        <row r="1977">
          <cell r="J1977" t="str">
            <v>REF</v>
          </cell>
          <cell r="K1977" t="str">
            <v>3.6% WA Refuse Tax</v>
          </cell>
        </row>
        <row r="1978">
          <cell r="J1978" t="str">
            <v>SALES TAX</v>
          </cell>
          <cell r="K1978" t="str">
            <v>8.5% Sales Tax</v>
          </cell>
        </row>
        <row r="1979">
          <cell r="J1979" t="str">
            <v>REF</v>
          </cell>
          <cell r="K1979" t="str">
            <v>3.6% WA Refuse Tax</v>
          </cell>
        </row>
        <row r="1980">
          <cell r="J1980" t="str">
            <v>SALES TAX</v>
          </cell>
          <cell r="K1980" t="str">
            <v>8.5% Sales Tax</v>
          </cell>
        </row>
        <row r="1981">
          <cell r="J1981" t="str">
            <v>C19-ADJFIN</v>
          </cell>
          <cell r="K1981" t="str">
            <v>FINANCE CHARGE ADJUSTMENT</v>
          </cell>
        </row>
        <row r="1982">
          <cell r="J1982" t="str">
            <v>FINCHG</v>
          </cell>
          <cell r="K1982" t="str">
            <v>LATE FEE</v>
          </cell>
        </row>
        <row r="1983">
          <cell r="J1983" t="str">
            <v>UNLOCKREF</v>
          </cell>
          <cell r="K1983" t="str">
            <v>UNLOCK / UNLATCH REFUSE</v>
          </cell>
        </row>
        <row r="1984">
          <cell r="J1984" t="str">
            <v>96CRCOGE1</v>
          </cell>
          <cell r="K1984" t="str">
            <v>96 COMMINGLE WG-EOW</v>
          </cell>
        </row>
        <row r="1985">
          <cell r="J1985" t="str">
            <v>96CRCOGM1</v>
          </cell>
          <cell r="K1985" t="str">
            <v>96 COMMINGLE WGMNTHLY</v>
          </cell>
        </row>
        <row r="1986">
          <cell r="J1986" t="str">
            <v>96CRCOGW1</v>
          </cell>
          <cell r="K1986" t="str">
            <v>96 COMMINGLE WG-WEEKLY</v>
          </cell>
        </row>
        <row r="1987">
          <cell r="J1987" t="str">
            <v>96CRCONGE1</v>
          </cell>
          <cell r="K1987" t="str">
            <v>96 COMMINGLE NG-EOW</v>
          </cell>
        </row>
        <row r="1988">
          <cell r="J1988" t="str">
            <v>96CRCONGM1</v>
          </cell>
          <cell r="K1988" t="str">
            <v>96 COMMINGLE NG-MNTHLY</v>
          </cell>
        </row>
        <row r="1989">
          <cell r="J1989" t="str">
            <v>96CRCONGW1</v>
          </cell>
          <cell r="K1989" t="str">
            <v>96 COMMINGLE NG-WEEKLY</v>
          </cell>
        </row>
        <row r="1990">
          <cell r="J1990" t="str">
            <v xml:space="preserve">R2YDOCCE </v>
          </cell>
          <cell r="K1990" t="str">
            <v>2YD OCC-EOW</v>
          </cell>
        </row>
        <row r="1991">
          <cell r="J1991" t="str">
            <v>R2YDOCCEX</v>
          </cell>
          <cell r="K1991" t="str">
            <v>2YD OCC-EXTRA CONTAINER</v>
          </cell>
        </row>
        <row r="1992">
          <cell r="J1992" t="str">
            <v>R2YDOCCM</v>
          </cell>
          <cell r="K1992" t="str">
            <v>2YD OCC-MNTHLY</v>
          </cell>
        </row>
        <row r="1993">
          <cell r="J1993" t="str">
            <v>R2YDOCCW</v>
          </cell>
          <cell r="K1993" t="str">
            <v>2YD OCC-WEEKLY</v>
          </cell>
        </row>
        <row r="1994">
          <cell r="J1994" t="str">
            <v>RECYLOCK</v>
          </cell>
          <cell r="K1994" t="str">
            <v>LOCK/UNLOCK RECYCLING</v>
          </cell>
        </row>
        <row r="1995">
          <cell r="J1995" t="str">
            <v>96CRCONGOC</v>
          </cell>
          <cell r="K1995" t="str">
            <v>96 COMMINGLE NGON CALL</v>
          </cell>
        </row>
        <row r="1996">
          <cell r="J1996" t="str">
            <v>RECYLOCK</v>
          </cell>
          <cell r="K1996" t="str">
            <v>LOCK/UNLOCK RECYCLING</v>
          </cell>
        </row>
        <row r="1997">
          <cell r="J1997" t="str">
            <v>ROLLOUTOCC</v>
          </cell>
          <cell r="K1997" t="str">
            <v>ROLL OUT FEE - RECYCLE</v>
          </cell>
        </row>
        <row r="1998">
          <cell r="J1998" t="str">
            <v>WLKNRECY</v>
          </cell>
          <cell r="K1998" t="str">
            <v>WALK IN RECYCLE</v>
          </cell>
        </row>
        <row r="1999">
          <cell r="J1999" t="str">
            <v>CC-KOL</v>
          </cell>
          <cell r="K1999" t="str">
            <v>ONLINE PAYMENT-CC</v>
          </cell>
        </row>
        <row r="2000">
          <cell r="J2000" t="str">
            <v>PAY</v>
          </cell>
          <cell r="K2000" t="str">
            <v>PAYMENT-THANK YOU!</v>
          </cell>
        </row>
        <row r="2001">
          <cell r="J2001" t="str">
            <v>PAY-CFREE</v>
          </cell>
          <cell r="K2001" t="str">
            <v>PAYMENT-THANK YOU</v>
          </cell>
        </row>
        <row r="2002">
          <cell r="J2002" t="str">
            <v>PAY-KOL</v>
          </cell>
          <cell r="K2002" t="str">
            <v>PAYMENT-THANK YOU - OL</v>
          </cell>
        </row>
        <row r="2003">
          <cell r="J2003" t="str">
            <v>PAY-NATL</v>
          </cell>
          <cell r="K2003" t="str">
            <v>PAYMENT THANK YOU</v>
          </cell>
        </row>
        <row r="2004">
          <cell r="J2004" t="str">
            <v>PAY-OAK</v>
          </cell>
          <cell r="K2004" t="str">
            <v>OAKLEAF PAYMENT</v>
          </cell>
        </row>
        <row r="2005">
          <cell r="J2005" t="str">
            <v>PAYMET</v>
          </cell>
          <cell r="K2005" t="str">
            <v>METAVANTE ONLINE PAYMENT</v>
          </cell>
        </row>
        <row r="2006">
          <cell r="J2006" t="str">
            <v>PAYPNCL</v>
          </cell>
          <cell r="K2006" t="str">
            <v>PAYMENT THANK YOU!</v>
          </cell>
        </row>
        <row r="2007">
          <cell r="J2007" t="str">
            <v>RET-KOL</v>
          </cell>
          <cell r="K2007" t="str">
            <v>ONLINE PAYMENT RETURN</v>
          </cell>
        </row>
        <row r="2008">
          <cell r="J2008" t="str">
            <v>ROLIDRECY</v>
          </cell>
          <cell r="K2008" t="str">
            <v>ROLL OFF LID-RECYCLE</v>
          </cell>
        </row>
        <row r="2009">
          <cell r="J2009" t="str">
            <v>RORENT20DRECY</v>
          </cell>
          <cell r="K2009" t="str">
            <v>ROLL OFF RENT DAILY-RECYL</v>
          </cell>
        </row>
        <row r="2010">
          <cell r="J2010" t="str">
            <v>RECYHAUL</v>
          </cell>
          <cell r="K2010" t="str">
            <v>ROLL OFF RECYCLE HAUL</v>
          </cell>
        </row>
        <row r="2011">
          <cell r="J2011" t="str">
            <v>ROMILERECY</v>
          </cell>
          <cell r="K2011" t="str">
            <v>ROLL OFF MILEAGE RECYCLE</v>
          </cell>
        </row>
        <row r="2012">
          <cell r="J2012" t="str">
            <v>FUEL-COM MASON</v>
          </cell>
          <cell r="K2012" t="str">
            <v>FUEL &amp; MATERIAL SURCHARGE</v>
          </cell>
        </row>
        <row r="2013">
          <cell r="J2013" t="str">
            <v>FUEL-RECY MASON</v>
          </cell>
          <cell r="K2013" t="str">
            <v>FUEL &amp; MATERIAL SURCHARGE</v>
          </cell>
        </row>
        <row r="2014">
          <cell r="J2014" t="str">
            <v>REF</v>
          </cell>
          <cell r="K2014" t="str">
            <v>3.6% WA Refuse Tax</v>
          </cell>
        </row>
        <row r="2015">
          <cell r="J2015" t="str">
            <v>SALES TAX</v>
          </cell>
          <cell r="K2015" t="str">
            <v>8.5% Sales Tax</v>
          </cell>
        </row>
        <row r="2016">
          <cell r="J2016" t="str">
            <v>C19-ADJFIN</v>
          </cell>
          <cell r="K2016" t="str">
            <v>FINANCE CHARGE ADJUSTMENT</v>
          </cell>
        </row>
        <row r="2017">
          <cell r="J2017" t="str">
            <v>FINCHG</v>
          </cell>
          <cell r="K2017" t="str">
            <v>LATE FEE</v>
          </cell>
        </row>
        <row r="2018">
          <cell r="J2018" t="str">
            <v xml:space="preserve">BD </v>
          </cell>
          <cell r="K2018" t="str">
            <v>W\O BAD DEBT</v>
          </cell>
        </row>
        <row r="2019">
          <cell r="J2019" t="str">
            <v>BDR</v>
          </cell>
          <cell r="K2019" t="str">
            <v>BAD DEBT RECOVERY</v>
          </cell>
        </row>
        <row r="2020">
          <cell r="J2020" t="str">
            <v>FINCHG</v>
          </cell>
          <cell r="K2020" t="str">
            <v>LATE FEE</v>
          </cell>
        </row>
        <row r="2021">
          <cell r="J2021" t="str">
            <v>MM</v>
          </cell>
          <cell r="K2021" t="str">
            <v>MOVE MONEY</v>
          </cell>
        </row>
        <row r="2022">
          <cell r="J2022" t="str">
            <v>NSF FEES</v>
          </cell>
          <cell r="K2022" t="str">
            <v>RETURNED CHECK FEE</v>
          </cell>
        </row>
        <row r="2023">
          <cell r="J2023" t="str">
            <v>REFUND</v>
          </cell>
          <cell r="K2023" t="str">
            <v>REFUND</v>
          </cell>
        </row>
        <row r="2024">
          <cell r="J2024" t="str">
            <v>RETCK</v>
          </cell>
          <cell r="K2024" t="str">
            <v>RETURNED CHECK</v>
          </cell>
        </row>
        <row r="2025">
          <cell r="J2025" t="str">
            <v>C19-ADJFIN</v>
          </cell>
          <cell r="K2025" t="str">
            <v>FINANCE CHARGE ADJUSTMENT</v>
          </cell>
        </row>
        <row r="2026">
          <cell r="J2026" t="str">
            <v>FINCHG</v>
          </cell>
          <cell r="K2026" t="str">
            <v>LATE FEE</v>
          </cell>
        </row>
        <row r="2027">
          <cell r="J2027" t="str">
            <v>FINCHG</v>
          </cell>
          <cell r="K2027" t="str">
            <v>LATE FEE</v>
          </cell>
        </row>
        <row r="2028">
          <cell r="J2028" t="str">
            <v>MM</v>
          </cell>
          <cell r="K2028" t="str">
            <v>MOVE MONEY</v>
          </cell>
        </row>
        <row r="2029">
          <cell r="J2029" t="str">
            <v>REFUND</v>
          </cell>
          <cell r="K2029" t="str">
            <v>REFUND</v>
          </cell>
        </row>
        <row r="2030">
          <cell r="J2030" t="str">
            <v>WLKNRW2RECY</v>
          </cell>
          <cell r="K2030" t="str">
            <v>WALK IN OVER 25 ADDITIONA</v>
          </cell>
        </row>
        <row r="2031">
          <cell r="J2031" t="str">
            <v>WLKNRE1RECYMA</v>
          </cell>
          <cell r="K2031" t="str">
            <v>WALK IN 5-25FT EOW-RECYCL</v>
          </cell>
        </row>
        <row r="2032">
          <cell r="J2032" t="str">
            <v>DAMAGE</v>
          </cell>
          <cell r="K2032" t="str">
            <v>CHARGE FOR DAMAGE</v>
          </cell>
        </row>
        <row r="2033">
          <cell r="J2033" t="str">
            <v>R1.5YDEM</v>
          </cell>
          <cell r="K2033" t="str">
            <v>1.5 YD 1X EOW</v>
          </cell>
        </row>
        <row r="2034">
          <cell r="J2034" t="str">
            <v>R1.5YDRENTM</v>
          </cell>
          <cell r="K2034" t="str">
            <v>1.5YD CONTAINER RENT-MTH</v>
          </cell>
        </row>
        <row r="2035">
          <cell r="J2035" t="str">
            <v>R1.5YDRENTTM</v>
          </cell>
          <cell r="K2035" t="str">
            <v>1.5 YD TEMP CONT RENT MON</v>
          </cell>
        </row>
        <row r="2036">
          <cell r="J2036" t="str">
            <v>R1.5YDWM</v>
          </cell>
          <cell r="K2036" t="str">
            <v>1.5 YD 1X WEEKLY</v>
          </cell>
        </row>
        <row r="2037">
          <cell r="J2037" t="str">
            <v>R1YDEM</v>
          </cell>
          <cell r="K2037" t="str">
            <v>1 YD 1X EOW</v>
          </cell>
        </row>
        <row r="2038">
          <cell r="J2038" t="str">
            <v>R1YDRENTM</v>
          </cell>
          <cell r="K2038" t="str">
            <v>1YD CONTAINER RENT-MTHLY</v>
          </cell>
        </row>
        <row r="2039">
          <cell r="J2039" t="str">
            <v>R1YDWM</v>
          </cell>
          <cell r="K2039" t="str">
            <v>1 YD 1X WEEKLY</v>
          </cell>
        </row>
        <row r="2040">
          <cell r="J2040" t="str">
            <v>R2YDEM</v>
          </cell>
          <cell r="K2040" t="str">
            <v>2 YD 1X EOW</v>
          </cell>
        </row>
        <row r="2041">
          <cell r="J2041" t="str">
            <v>R2YDRENTM</v>
          </cell>
          <cell r="K2041" t="str">
            <v>2YD CONTAINER RENT-MTHLY</v>
          </cell>
        </row>
        <row r="2042">
          <cell r="J2042" t="str">
            <v>R2YDRENTT</v>
          </cell>
          <cell r="K2042" t="str">
            <v>2YD TEMP CONTAINER RENT</v>
          </cell>
        </row>
        <row r="2043">
          <cell r="J2043" t="str">
            <v>R2YDRENTTM</v>
          </cell>
          <cell r="K2043" t="str">
            <v>2 YD TEMP CONT RENT MONTH</v>
          </cell>
        </row>
        <row r="2044">
          <cell r="J2044" t="str">
            <v>R2YDWM</v>
          </cell>
          <cell r="K2044" t="str">
            <v>2 YD 1X WEEKLY</v>
          </cell>
        </row>
        <row r="2045">
          <cell r="J2045" t="str">
            <v>UNLOCKREF</v>
          </cell>
          <cell r="K2045" t="str">
            <v>UNLOCK / UNLATCH REFUSE</v>
          </cell>
        </row>
        <row r="2046">
          <cell r="J2046" t="str">
            <v>CDELC</v>
          </cell>
          <cell r="K2046" t="str">
            <v>CONTAINER DELIVERY CHARGE</v>
          </cell>
        </row>
        <row r="2047">
          <cell r="J2047" t="str">
            <v>CEXYD</v>
          </cell>
          <cell r="K2047" t="str">
            <v>CMML EXTRA YARDAGE</v>
          </cell>
        </row>
        <row r="2048">
          <cell r="J2048" t="str">
            <v>COMCAN</v>
          </cell>
          <cell r="K2048" t="str">
            <v>COMMERCIAL CAN EXTRA</v>
          </cell>
        </row>
        <row r="2049">
          <cell r="J2049" t="str">
            <v>R1.5YDPU</v>
          </cell>
          <cell r="K2049" t="str">
            <v>1.5YD CONTAINER PICKUP</v>
          </cell>
        </row>
        <row r="2050">
          <cell r="J2050" t="str">
            <v>R2YDPU</v>
          </cell>
          <cell r="K2050" t="str">
            <v>2YD CONTAINER PICKUP</v>
          </cell>
        </row>
        <row r="2051">
          <cell r="J2051" t="str">
            <v>ROLLOUTOC</v>
          </cell>
          <cell r="K2051" t="str">
            <v>ROLL OUT</v>
          </cell>
        </row>
        <row r="2052">
          <cell r="J2052" t="str">
            <v>UNLOCKREF</v>
          </cell>
          <cell r="K2052" t="str">
            <v>UNLOCK / UNLATCH REFUSE</v>
          </cell>
        </row>
        <row r="2053">
          <cell r="J2053" t="str">
            <v>WLKNRE1RECY</v>
          </cell>
          <cell r="K2053" t="str">
            <v>WALK IN 5-25FT EOW-RECYCL</v>
          </cell>
        </row>
        <row r="2054">
          <cell r="J2054" t="str">
            <v>RECYCLERMA</v>
          </cell>
          <cell r="K2054" t="str">
            <v>VALUE OF RECYCLEABLES</v>
          </cell>
        </row>
        <row r="2055">
          <cell r="J2055" t="str">
            <v>RECYCRMA</v>
          </cell>
          <cell r="K2055" t="str">
            <v>RECYCLE MONTHLY ARREARS</v>
          </cell>
        </row>
        <row r="2056">
          <cell r="J2056" t="str">
            <v>RECYRNBMA</v>
          </cell>
          <cell r="K2056" t="str">
            <v>RECYCLE NO BIN MONTHLY AR</v>
          </cell>
        </row>
        <row r="2057">
          <cell r="J2057" t="str">
            <v>CC-KOL</v>
          </cell>
          <cell r="K2057" t="str">
            <v>ONLINE PAYMENT-CC</v>
          </cell>
        </row>
        <row r="2058">
          <cell r="J2058" t="str">
            <v>CCREF-KOL</v>
          </cell>
          <cell r="K2058" t="str">
            <v>CREDIT CARD REFUND</v>
          </cell>
        </row>
        <row r="2059">
          <cell r="J2059" t="str">
            <v>PAY</v>
          </cell>
          <cell r="K2059" t="str">
            <v>PAYMENT-THANK YOU!</v>
          </cell>
        </row>
        <row r="2060">
          <cell r="J2060" t="str">
            <v>PAY ICT</v>
          </cell>
          <cell r="K2060" t="str">
            <v>I/C PAYMENT THANK YOU!</v>
          </cell>
        </row>
        <row r="2061">
          <cell r="J2061" t="str">
            <v>PAY-CFREE</v>
          </cell>
          <cell r="K2061" t="str">
            <v>PAYMENT-THANK YOU</v>
          </cell>
        </row>
        <row r="2062">
          <cell r="J2062" t="str">
            <v>PAY-KOL</v>
          </cell>
          <cell r="K2062" t="str">
            <v>PAYMENT-THANK YOU - OL</v>
          </cell>
        </row>
        <row r="2063">
          <cell r="J2063" t="str">
            <v>PAY-ORCC</v>
          </cell>
          <cell r="K2063" t="str">
            <v>ORCC PAYMENT</v>
          </cell>
        </row>
        <row r="2064">
          <cell r="J2064" t="str">
            <v>PAY-RPPS</v>
          </cell>
          <cell r="K2064" t="str">
            <v>RPSS PAYMENT</v>
          </cell>
        </row>
        <row r="2065">
          <cell r="J2065" t="str">
            <v>PAYMET</v>
          </cell>
          <cell r="K2065" t="str">
            <v>METAVANTE ONLINE PAYMENT</v>
          </cell>
        </row>
        <row r="2066">
          <cell r="J2066" t="str">
            <v>PAYPNCL</v>
          </cell>
          <cell r="K2066" t="str">
            <v>PAYMENT THANK YOU!</v>
          </cell>
        </row>
        <row r="2067">
          <cell r="J2067" t="str">
            <v>RET-KOL</v>
          </cell>
          <cell r="K2067" t="str">
            <v>ONLINE PAYMENT RETURN</v>
          </cell>
        </row>
        <row r="2068">
          <cell r="J2068" t="str">
            <v>CC-KOL</v>
          </cell>
          <cell r="K2068" t="str">
            <v>ONLINE PAYMENT-CC</v>
          </cell>
        </row>
        <row r="2069">
          <cell r="J2069" t="str">
            <v>CCREF-KOL</v>
          </cell>
          <cell r="K2069" t="str">
            <v>CREDIT CARD REFUND</v>
          </cell>
        </row>
        <row r="2070">
          <cell r="J2070" t="str">
            <v>PAY</v>
          </cell>
          <cell r="K2070" t="str">
            <v>PAYMENT-THANK YOU!</v>
          </cell>
        </row>
        <row r="2071">
          <cell r="J2071" t="str">
            <v>PAY EFT</v>
          </cell>
          <cell r="K2071" t="str">
            <v>ELECTRONIC PAYMENT</v>
          </cell>
        </row>
        <row r="2072">
          <cell r="J2072" t="str">
            <v>PAY-CFREE</v>
          </cell>
          <cell r="K2072" t="str">
            <v>PAYMENT-THANK YOU</v>
          </cell>
        </row>
        <row r="2073">
          <cell r="J2073" t="str">
            <v>PAY-KOL</v>
          </cell>
          <cell r="K2073" t="str">
            <v>PAYMENT-THANK YOU - OL</v>
          </cell>
        </row>
        <row r="2074">
          <cell r="J2074" t="str">
            <v>PAY-NATL</v>
          </cell>
          <cell r="K2074" t="str">
            <v>PAYMENT THANK YOU</v>
          </cell>
        </row>
        <row r="2075">
          <cell r="J2075" t="str">
            <v>PAY-RPPS</v>
          </cell>
          <cell r="K2075" t="str">
            <v>RPSS PAYMENT</v>
          </cell>
        </row>
        <row r="2076">
          <cell r="J2076" t="str">
            <v>PAYMET</v>
          </cell>
          <cell r="K2076" t="str">
            <v>METAVANTE ONLINE PAYMENT</v>
          </cell>
        </row>
        <row r="2077">
          <cell r="J2077" t="str">
            <v>PAYPNCL</v>
          </cell>
          <cell r="K2077" t="str">
            <v>PAYMENT THANK YOU!</v>
          </cell>
        </row>
        <row r="2078">
          <cell r="J2078" t="str">
            <v>RET-KOL</v>
          </cell>
          <cell r="K2078" t="str">
            <v>ONLINE PAYMENT RETURN</v>
          </cell>
        </row>
        <row r="2079">
          <cell r="J2079" t="str">
            <v>20RW1</v>
          </cell>
          <cell r="K2079" t="str">
            <v>1-20 GAL CART WEEKLY SVC</v>
          </cell>
        </row>
        <row r="2080">
          <cell r="J2080" t="str">
            <v>35RE1</v>
          </cell>
          <cell r="K2080" t="str">
            <v>1-35 GAL CART EOW SVC</v>
          </cell>
        </row>
        <row r="2081">
          <cell r="J2081" t="str">
            <v>35RM1</v>
          </cell>
          <cell r="K2081" t="str">
            <v>1-35 GAL MONTHLY</v>
          </cell>
        </row>
        <row r="2082">
          <cell r="J2082" t="str">
            <v>35RW1</v>
          </cell>
          <cell r="K2082" t="str">
            <v>1-35 GAL CART WEEKLY SVC</v>
          </cell>
        </row>
        <row r="2083">
          <cell r="J2083" t="str">
            <v>48RE1</v>
          </cell>
          <cell r="K2083" t="str">
            <v>1-48 GAL EOW</v>
          </cell>
        </row>
        <row r="2084">
          <cell r="J2084" t="str">
            <v>48RM1</v>
          </cell>
          <cell r="K2084" t="str">
            <v>1-48 GAL MONTHLY</v>
          </cell>
        </row>
        <row r="2085">
          <cell r="J2085" t="str">
            <v>48RW1</v>
          </cell>
          <cell r="K2085" t="str">
            <v>1-48 GAL WEEKLY</v>
          </cell>
        </row>
        <row r="2086">
          <cell r="J2086" t="str">
            <v>64RE1</v>
          </cell>
          <cell r="K2086" t="str">
            <v>1-64 GAL EOW</v>
          </cell>
        </row>
        <row r="2087">
          <cell r="J2087" t="str">
            <v>64RM1</v>
          </cell>
          <cell r="K2087" t="str">
            <v>1-64 GAL MONTHLY</v>
          </cell>
        </row>
        <row r="2088">
          <cell r="J2088" t="str">
            <v>64RW1</v>
          </cell>
          <cell r="K2088" t="str">
            <v>1-64 GAL CART WEEKLY SVC</v>
          </cell>
        </row>
        <row r="2089">
          <cell r="J2089" t="str">
            <v>96RE1</v>
          </cell>
          <cell r="K2089" t="str">
            <v>1-96 GAL EOW</v>
          </cell>
        </row>
        <row r="2090">
          <cell r="J2090" t="str">
            <v>96RM1</v>
          </cell>
          <cell r="K2090" t="str">
            <v>1-96 GAL MONTHLY</v>
          </cell>
        </row>
        <row r="2091">
          <cell r="J2091" t="str">
            <v>96RW1</v>
          </cell>
          <cell r="K2091" t="str">
            <v>1-96 GAL CART WEEKLY SVC</v>
          </cell>
        </row>
        <row r="2092">
          <cell r="J2092" t="str">
            <v>DRVNRE1</v>
          </cell>
          <cell r="K2092" t="str">
            <v>DRIVE IN UP TO 250'-EOW</v>
          </cell>
        </row>
        <row r="2093">
          <cell r="J2093" t="str">
            <v>DRVNRE1RECY</v>
          </cell>
          <cell r="K2093" t="str">
            <v>DRIVE IN UP TO 250 EOW-RE</v>
          </cell>
        </row>
        <row r="2094">
          <cell r="J2094" t="str">
            <v>DRVNRE2</v>
          </cell>
          <cell r="K2094" t="str">
            <v>DRIVE IN OVER 250'-EOW</v>
          </cell>
        </row>
        <row r="2095">
          <cell r="J2095" t="str">
            <v>DRVNRE2RECY</v>
          </cell>
          <cell r="K2095" t="str">
            <v>DRIVE IN OVER 250 EOW-REC</v>
          </cell>
        </row>
        <row r="2096">
          <cell r="J2096" t="str">
            <v>DRVNRM1</v>
          </cell>
          <cell r="K2096" t="str">
            <v>DRIVE IN UP TO 250'-MTHLY</v>
          </cell>
        </row>
        <row r="2097">
          <cell r="J2097" t="str">
            <v>DRVNRM2</v>
          </cell>
          <cell r="K2097" t="str">
            <v>DRIVE IN OVER 250'-MTHLY</v>
          </cell>
        </row>
        <row r="2098">
          <cell r="J2098" t="str">
            <v>DRVNRW1</v>
          </cell>
          <cell r="K2098" t="str">
            <v>DRIVE IN UP TO 250'</v>
          </cell>
        </row>
        <row r="2099">
          <cell r="J2099" t="str">
            <v>DRVNRW2</v>
          </cell>
          <cell r="K2099" t="str">
            <v>DRIVE IN OVER 250'</v>
          </cell>
        </row>
        <row r="2100">
          <cell r="J2100" t="str">
            <v>EMPLOYEER</v>
          </cell>
          <cell r="K2100" t="str">
            <v>EMPLOYEE SERVICE</v>
          </cell>
        </row>
        <row r="2101">
          <cell r="J2101" t="str">
            <v>RECYCLECR</v>
          </cell>
          <cell r="K2101" t="str">
            <v>VALUE OF RECYCLABLES</v>
          </cell>
        </row>
        <row r="2102">
          <cell r="J2102" t="str">
            <v>RECYONLY</v>
          </cell>
          <cell r="K2102" t="str">
            <v>RECYCLE SERVICE ONLY</v>
          </cell>
        </row>
        <row r="2103">
          <cell r="J2103" t="str">
            <v>RECYR</v>
          </cell>
          <cell r="K2103" t="str">
            <v>RESIDENTIAL RECYCLE</v>
          </cell>
        </row>
        <row r="2104">
          <cell r="J2104" t="str">
            <v>RECYRNB</v>
          </cell>
          <cell r="K2104" t="str">
            <v>RECYCLE PROGRAM W/O BINS</v>
          </cell>
        </row>
        <row r="2105">
          <cell r="J2105" t="str">
            <v>STAIR-RES</v>
          </cell>
          <cell r="K2105" t="str">
            <v>PER STAIR - RES</v>
          </cell>
        </row>
        <row r="2106">
          <cell r="J2106" t="str">
            <v>WLKNRE1</v>
          </cell>
          <cell r="K2106" t="str">
            <v>WALK IN 5'-25'-EOW</v>
          </cell>
        </row>
        <row r="2107">
          <cell r="J2107" t="str">
            <v>WLKNRM1</v>
          </cell>
          <cell r="K2107" t="str">
            <v>WALK IN 5'-25'-MTHLY</v>
          </cell>
        </row>
        <row r="2108">
          <cell r="J2108" t="str">
            <v>WLKNRW1</v>
          </cell>
          <cell r="K2108" t="str">
            <v>WALK IN 5'-25'</v>
          </cell>
        </row>
        <row r="2109">
          <cell r="J2109" t="str">
            <v>WLKNRW2</v>
          </cell>
          <cell r="K2109" t="str">
            <v>WALK IN OVER 25'</v>
          </cell>
        </row>
        <row r="2110">
          <cell r="J2110" t="str">
            <v>35ROCC1</v>
          </cell>
          <cell r="K2110" t="str">
            <v>1-35 GAL ON CALL PICKUP</v>
          </cell>
        </row>
        <row r="2111">
          <cell r="J2111" t="str">
            <v>35RW1</v>
          </cell>
          <cell r="K2111" t="str">
            <v>1-35 GAL CART WEEKLY SVC</v>
          </cell>
        </row>
        <row r="2112">
          <cell r="J2112" t="str">
            <v>48RE1</v>
          </cell>
          <cell r="K2112" t="str">
            <v>1-48 GAL EOW</v>
          </cell>
        </row>
        <row r="2113">
          <cell r="J2113" t="str">
            <v>48ROCC1</v>
          </cell>
          <cell r="K2113" t="str">
            <v>1-48 GAL ON CALL PICKUP</v>
          </cell>
        </row>
        <row r="2114">
          <cell r="J2114" t="str">
            <v>64ROCC1</v>
          </cell>
          <cell r="K2114" t="str">
            <v>1-64 GAL ON CALL PICKUP</v>
          </cell>
        </row>
        <row r="2115">
          <cell r="J2115" t="str">
            <v>96ROCC1</v>
          </cell>
          <cell r="K2115" t="str">
            <v>1-96 GAL ON CALL PICKUP</v>
          </cell>
        </row>
        <row r="2116">
          <cell r="J2116" t="str">
            <v>96RW1</v>
          </cell>
          <cell r="K2116" t="str">
            <v>1-96 GAL CART WEEKLY SVC</v>
          </cell>
        </row>
        <row r="2117">
          <cell r="J2117" t="str">
            <v>ADJOTHR</v>
          </cell>
          <cell r="K2117" t="str">
            <v>ADJUSTMENT</v>
          </cell>
        </row>
        <row r="2118">
          <cell r="J2118" t="str">
            <v>EXPUR</v>
          </cell>
          <cell r="K2118" t="str">
            <v>EXTRA PICKUP</v>
          </cell>
        </row>
        <row r="2119">
          <cell r="J2119" t="str">
            <v>EXTRAR</v>
          </cell>
          <cell r="K2119" t="str">
            <v>EXTRA CAN/BAGS</v>
          </cell>
        </row>
        <row r="2120">
          <cell r="J2120" t="str">
            <v>OFOWR</v>
          </cell>
          <cell r="K2120" t="str">
            <v>OVERFILL/OVERWEIGHT CHG</v>
          </cell>
        </row>
        <row r="2121">
          <cell r="J2121" t="str">
            <v>RECYCLECR</v>
          </cell>
          <cell r="K2121" t="str">
            <v>VALUE OF RECYCLABLES</v>
          </cell>
        </row>
        <row r="2122">
          <cell r="J2122" t="str">
            <v>RECYR</v>
          </cell>
          <cell r="K2122" t="str">
            <v>RESIDENTIAL RECYCLE</v>
          </cell>
        </row>
        <row r="2123">
          <cell r="J2123" t="str">
            <v>REDELIVER</v>
          </cell>
          <cell r="K2123" t="str">
            <v>DELIVERY CHARGE</v>
          </cell>
        </row>
        <row r="2124">
          <cell r="J2124" t="str">
            <v>RESTART</v>
          </cell>
          <cell r="K2124" t="str">
            <v>SERVICE RESTART FEE</v>
          </cell>
        </row>
        <row r="2125">
          <cell r="J2125" t="str">
            <v>35RE1</v>
          </cell>
          <cell r="K2125" t="str">
            <v>1-35 GAL CART EOW SVC</v>
          </cell>
        </row>
        <row r="2126">
          <cell r="J2126" t="str">
            <v>35ROCC1</v>
          </cell>
          <cell r="K2126" t="str">
            <v>1-35 GAL ON CALL PICKUP</v>
          </cell>
        </row>
        <row r="2127">
          <cell r="J2127" t="str">
            <v>35RW1</v>
          </cell>
          <cell r="K2127" t="str">
            <v>1-35 GAL CART WEEKLY SVC</v>
          </cell>
        </row>
        <row r="2128">
          <cell r="J2128" t="str">
            <v>64RE1</v>
          </cell>
          <cell r="K2128" t="str">
            <v>1-64 GAL EOW</v>
          </cell>
        </row>
        <row r="2129">
          <cell r="J2129" t="str">
            <v>96RW1</v>
          </cell>
          <cell r="K2129" t="str">
            <v>1-96 GAL CART WEEKLY SVC</v>
          </cell>
        </row>
        <row r="2130">
          <cell r="J2130" t="str">
            <v>DRVNRE1RECYMA</v>
          </cell>
          <cell r="K2130" t="str">
            <v>DRIVE IN UP TO 250 EOW-RE</v>
          </cell>
        </row>
        <row r="2131">
          <cell r="J2131" t="str">
            <v>DRVNRE2RECYMA</v>
          </cell>
          <cell r="K2131" t="str">
            <v>DRIVE IN OVER 250 EOW-REC</v>
          </cell>
        </row>
        <row r="2132">
          <cell r="J2132" t="str">
            <v>DRVNRM1RECYMA</v>
          </cell>
          <cell r="K2132" t="str">
            <v>DRIVE IN UP TO 125 MONTHL</v>
          </cell>
        </row>
        <row r="2133">
          <cell r="J2133" t="str">
            <v>EMPLOYEER</v>
          </cell>
          <cell r="K2133" t="str">
            <v>EMPLOYEE SERVICE</v>
          </cell>
        </row>
        <row r="2134">
          <cell r="J2134" t="str">
            <v>RECYCLECR</v>
          </cell>
          <cell r="K2134" t="str">
            <v>VALUE OF RECYCLABLES</v>
          </cell>
        </row>
        <row r="2135">
          <cell r="J2135" t="str">
            <v>RECYR</v>
          </cell>
          <cell r="K2135" t="str">
            <v>RESIDENTIAL RECYCLE</v>
          </cell>
        </row>
        <row r="2136">
          <cell r="J2136" t="str">
            <v>35ROCC1</v>
          </cell>
          <cell r="K2136" t="str">
            <v>1-35 GAL ON CALL PICKUP</v>
          </cell>
        </row>
        <row r="2137">
          <cell r="J2137" t="str">
            <v>48ROCC1</v>
          </cell>
          <cell r="K2137" t="str">
            <v>1-48 GAL ON CALL PICKUP</v>
          </cell>
        </row>
        <row r="2138">
          <cell r="J2138" t="str">
            <v>64ROCC1</v>
          </cell>
          <cell r="K2138" t="str">
            <v>1-64 GAL ON CALL PICKUP</v>
          </cell>
        </row>
        <row r="2139">
          <cell r="J2139" t="str">
            <v>96ROCC1</v>
          </cell>
          <cell r="K2139" t="str">
            <v>1-96 GAL ON CALL PICKUP</v>
          </cell>
        </row>
        <row r="2140">
          <cell r="J2140" t="str">
            <v>EXPUR</v>
          </cell>
          <cell r="K2140" t="str">
            <v>EXTRA PICKUP</v>
          </cell>
        </row>
        <row r="2141">
          <cell r="J2141" t="str">
            <v>EXTRAR</v>
          </cell>
          <cell r="K2141" t="str">
            <v>EXTRA CAN/BAGS</v>
          </cell>
        </row>
        <row r="2142">
          <cell r="J2142" t="str">
            <v>OFOWR</v>
          </cell>
          <cell r="K2142" t="str">
            <v>OVERFILL/OVERWEIGHT CHG</v>
          </cell>
        </row>
        <row r="2143">
          <cell r="J2143" t="str">
            <v>RESTART</v>
          </cell>
          <cell r="K2143" t="str">
            <v>SERVICE RESTART FEE</v>
          </cell>
        </row>
        <row r="2144">
          <cell r="J2144" t="str">
            <v>WLKNRM1</v>
          </cell>
          <cell r="K2144" t="str">
            <v>WALK IN 5'-25'-MTHLY</v>
          </cell>
        </row>
        <row r="2145">
          <cell r="J2145" t="str">
            <v>ROLID</v>
          </cell>
          <cell r="K2145" t="str">
            <v>ROLL OFF-LID</v>
          </cell>
        </row>
        <row r="2146">
          <cell r="J2146" t="str">
            <v>RORENT10D</v>
          </cell>
          <cell r="K2146" t="str">
            <v>10YD ROLL OFF DAILY RENT</v>
          </cell>
        </row>
        <row r="2147">
          <cell r="J2147" t="str">
            <v>RORENT20D</v>
          </cell>
          <cell r="K2147" t="str">
            <v>20YD ROLL OFF-DAILY RENT</v>
          </cell>
        </row>
        <row r="2148">
          <cell r="J2148" t="str">
            <v>RORENT20M</v>
          </cell>
          <cell r="K2148" t="str">
            <v>20YD ROLL OFF-MNTHLY RENT</v>
          </cell>
        </row>
        <row r="2149">
          <cell r="J2149" t="str">
            <v>RORENT40D</v>
          </cell>
          <cell r="K2149" t="str">
            <v>40YD ROLL OFF-DAILY RENT</v>
          </cell>
        </row>
        <row r="2150">
          <cell r="J2150" t="str">
            <v>RORENT40M</v>
          </cell>
          <cell r="K2150" t="str">
            <v>40YD ROLL OFF-MNTHLY RENT</v>
          </cell>
        </row>
        <row r="2151">
          <cell r="J2151" t="str">
            <v>CPHAUL10</v>
          </cell>
          <cell r="K2151" t="str">
            <v>10YD COMPACTOR-HAUL</v>
          </cell>
        </row>
        <row r="2152">
          <cell r="J2152" t="str">
            <v>CPHAUL15</v>
          </cell>
          <cell r="K2152" t="str">
            <v>15YD COMPACTOR-HAUL</v>
          </cell>
        </row>
        <row r="2153">
          <cell r="J2153" t="str">
            <v>CPHAUL20</v>
          </cell>
          <cell r="K2153" t="str">
            <v>20YD COMPACTOR-HAUL</v>
          </cell>
        </row>
        <row r="2154">
          <cell r="J2154" t="str">
            <v>CPHAUL25</v>
          </cell>
          <cell r="K2154" t="str">
            <v>25YD COMPACTOR-HAUL</v>
          </cell>
        </row>
        <row r="2155">
          <cell r="J2155" t="str">
            <v>DISPMC-TON</v>
          </cell>
          <cell r="K2155" t="str">
            <v>MC LANDFILL PER TON</v>
          </cell>
        </row>
        <row r="2156">
          <cell r="J2156" t="str">
            <v>DISPMCMISC</v>
          </cell>
          <cell r="K2156" t="str">
            <v>DISPOSAL MISCELLANOUS</v>
          </cell>
        </row>
        <row r="2157">
          <cell r="J2157" t="str">
            <v>RODEL</v>
          </cell>
          <cell r="K2157" t="str">
            <v>ROLL OFF-DELIVERY</v>
          </cell>
        </row>
        <row r="2158">
          <cell r="J2158" t="str">
            <v>ROHAUL10T</v>
          </cell>
          <cell r="K2158" t="str">
            <v>ROHAUL10T</v>
          </cell>
        </row>
        <row r="2159">
          <cell r="J2159" t="str">
            <v>ROHAUL20</v>
          </cell>
          <cell r="K2159" t="str">
            <v>20YD ROLL OFF-HAUL</v>
          </cell>
        </row>
        <row r="2160">
          <cell r="J2160" t="str">
            <v>ROHAUL20T</v>
          </cell>
          <cell r="K2160" t="str">
            <v>20YD ROLL OFF TEMP HAUL</v>
          </cell>
        </row>
        <row r="2161">
          <cell r="J2161" t="str">
            <v>ROHAUL30</v>
          </cell>
          <cell r="K2161" t="str">
            <v>30YD ROLL OFF-HAUL</v>
          </cell>
        </row>
        <row r="2162">
          <cell r="J2162" t="str">
            <v>ROHAUL40</v>
          </cell>
          <cell r="K2162" t="str">
            <v>40YD ROLL OFF-HAUL</v>
          </cell>
        </row>
        <row r="2163">
          <cell r="J2163" t="str">
            <v>ROHAUL40T</v>
          </cell>
          <cell r="K2163" t="str">
            <v>40YD ROLL OFF TEMP HAUL</v>
          </cell>
        </row>
        <row r="2164">
          <cell r="J2164" t="str">
            <v>ROMILE</v>
          </cell>
          <cell r="K2164" t="str">
            <v>ROLL OFF-MILEAGE</v>
          </cell>
        </row>
        <row r="2165">
          <cell r="J2165" t="str">
            <v>RORENT10D</v>
          </cell>
          <cell r="K2165" t="str">
            <v>10YD ROLL OFF DAILY RENT</v>
          </cell>
        </row>
        <row r="2166">
          <cell r="J2166" t="str">
            <v>RORENT20D</v>
          </cell>
          <cell r="K2166" t="str">
            <v>20YD ROLL OFF-DAILY RENT</v>
          </cell>
        </row>
        <row r="2167">
          <cell r="J2167" t="str">
            <v>RORENT40D</v>
          </cell>
          <cell r="K2167" t="str">
            <v>40YD ROLL OFF-DAILY RENT</v>
          </cell>
        </row>
        <row r="2168">
          <cell r="J2168" t="str">
            <v>STORENT22</v>
          </cell>
          <cell r="K2168" t="str">
            <v>PORTABLE STORAGE RENT 22</v>
          </cell>
        </row>
        <row r="2169">
          <cell r="J2169" t="str">
            <v>STODEL</v>
          </cell>
          <cell r="K2169" t="str">
            <v>STORAGE CONT DELIVERY</v>
          </cell>
        </row>
        <row r="2170">
          <cell r="J2170" t="str">
            <v>FUEL-RECY MASON</v>
          </cell>
          <cell r="K2170" t="str">
            <v>FUEL &amp; MATERIAL SURCHARGE</v>
          </cell>
        </row>
        <row r="2171">
          <cell r="J2171" t="str">
            <v>FUEL-RES MASON</v>
          </cell>
          <cell r="K2171" t="str">
            <v>FUEL &amp; MATERIAL SURCHARGE</v>
          </cell>
        </row>
        <row r="2172">
          <cell r="J2172" t="str">
            <v>FUEL-COM MASON</v>
          </cell>
          <cell r="K2172" t="str">
            <v>FUEL &amp; MATERIAL SURCHARGE</v>
          </cell>
        </row>
        <row r="2173">
          <cell r="J2173" t="str">
            <v>FUEL-RECY MASON</v>
          </cell>
          <cell r="K2173" t="str">
            <v>FUEL &amp; MATERIAL SURCHARGE</v>
          </cell>
        </row>
        <row r="2174">
          <cell r="J2174" t="str">
            <v>FUEL-RES MASON</v>
          </cell>
          <cell r="K2174" t="str">
            <v>FUEL &amp; MATERIAL SURCHARGE</v>
          </cell>
        </row>
        <row r="2175">
          <cell r="J2175" t="str">
            <v>FUEL-ACCTG MASON</v>
          </cell>
          <cell r="K2175" t="str">
            <v>FUEL &amp; MATERIAL SURCHARGE</v>
          </cell>
        </row>
        <row r="2176">
          <cell r="J2176" t="str">
            <v>FUEL-COM MASON</v>
          </cell>
          <cell r="K2176" t="str">
            <v>FUEL &amp; MATERIAL SURCHARGE</v>
          </cell>
        </row>
        <row r="2177">
          <cell r="J2177" t="str">
            <v>FUEL-RECY MASON</v>
          </cell>
          <cell r="K2177" t="str">
            <v>FUEL &amp; MATERIAL SURCHARGE</v>
          </cell>
        </row>
        <row r="2178">
          <cell r="J2178" t="str">
            <v>FUEL-RES MASON</v>
          </cell>
          <cell r="K2178" t="str">
            <v>FUEL &amp; MATERIAL SURCHARGE</v>
          </cell>
        </row>
        <row r="2179">
          <cell r="J2179" t="str">
            <v>FUEL-COM MASON</v>
          </cell>
          <cell r="K2179" t="str">
            <v>FUEL &amp; MATERIAL SURCHARGE</v>
          </cell>
        </row>
        <row r="2180">
          <cell r="J2180" t="str">
            <v>FUEL-RECY MASON</v>
          </cell>
          <cell r="K2180" t="str">
            <v>FUEL &amp; MATERIAL SURCHARGE</v>
          </cell>
        </row>
        <row r="2181">
          <cell r="J2181" t="str">
            <v>FUEL-RES MASON</v>
          </cell>
          <cell r="K2181" t="str">
            <v>FUEL &amp; MATERIAL SURCHARGE</v>
          </cell>
        </row>
        <row r="2182">
          <cell r="J2182" t="str">
            <v>FUEL-COM MASON</v>
          </cell>
          <cell r="K2182" t="str">
            <v>FUEL &amp; MATERIAL SURCHARGE</v>
          </cell>
        </row>
        <row r="2183">
          <cell r="J2183" t="str">
            <v>FUEL-RO MASON</v>
          </cell>
          <cell r="K2183" t="str">
            <v>FUEL &amp; MATERIAL SURCHARGE</v>
          </cell>
        </row>
        <row r="2184">
          <cell r="J2184" t="str">
            <v>REF</v>
          </cell>
          <cell r="K2184" t="str">
            <v>3.6% WA Refuse Tax</v>
          </cell>
        </row>
        <row r="2185">
          <cell r="J2185" t="str">
            <v>REF</v>
          </cell>
          <cell r="K2185" t="str">
            <v>3.6% WA Refuse Tax</v>
          </cell>
        </row>
        <row r="2186">
          <cell r="J2186" t="str">
            <v>SALES TAX</v>
          </cell>
          <cell r="K2186" t="str">
            <v>8.5% Sales Tax</v>
          </cell>
        </row>
        <row r="2187">
          <cell r="J2187" t="str">
            <v>SHELTON UNREG REFUSE</v>
          </cell>
          <cell r="K2187" t="str">
            <v>3.6% WA STATE REFUSE TAX</v>
          </cell>
        </row>
        <row r="2188">
          <cell r="J2188" t="str">
            <v>SHELTON UNREG SALES</v>
          </cell>
          <cell r="K2188" t="str">
            <v>WA STATE SALES TAX</v>
          </cell>
        </row>
        <row r="2189">
          <cell r="J2189" t="str">
            <v>REF</v>
          </cell>
          <cell r="K2189" t="str">
            <v>3.6% WA Refuse Tax</v>
          </cell>
        </row>
        <row r="2190">
          <cell r="J2190" t="str">
            <v>CITY OF SHELTON</v>
          </cell>
          <cell r="K2190" t="str">
            <v>41.9% CITY UTILITY TAX</v>
          </cell>
        </row>
        <row r="2191">
          <cell r="J2191" t="str">
            <v>REF</v>
          </cell>
          <cell r="K2191" t="str">
            <v>3.6% WA Refuse Tax</v>
          </cell>
        </row>
        <row r="2192">
          <cell r="J2192" t="str">
            <v>SALES TAX</v>
          </cell>
          <cell r="K2192" t="str">
            <v>8.5% Sales Tax</v>
          </cell>
        </row>
        <row r="2193">
          <cell r="J2193" t="str">
            <v>SHELTON WA REFUSE</v>
          </cell>
          <cell r="K2193" t="str">
            <v>3.6% WA Refuse Tax</v>
          </cell>
        </row>
        <row r="2194">
          <cell r="J2194" t="str">
            <v>MASON REFUSE</v>
          </cell>
          <cell r="K2194" t="str">
            <v>3.6% WA REFUSE TAX</v>
          </cell>
        </row>
        <row r="2195">
          <cell r="J2195" t="str">
            <v>REF</v>
          </cell>
          <cell r="K2195" t="str">
            <v>3.6% WA Refuse Tax</v>
          </cell>
        </row>
        <row r="2196">
          <cell r="J2196" t="str">
            <v>SALES TAX</v>
          </cell>
          <cell r="K2196" t="str">
            <v>8.5% Sales Tax</v>
          </cell>
        </row>
        <row r="2197">
          <cell r="J2197" t="str">
            <v>SHELTON UNREG REFUSE</v>
          </cell>
          <cell r="K2197" t="str">
            <v>3.6% WA STATE REFUSE TAX</v>
          </cell>
        </row>
        <row r="2198">
          <cell r="J2198" t="str">
            <v>SHELTON UNREG SALES</v>
          </cell>
          <cell r="K2198" t="str">
            <v>WA STATE SALES TAX</v>
          </cell>
        </row>
        <row r="2199">
          <cell r="J2199" t="str">
            <v>C19-ADJFIN</v>
          </cell>
          <cell r="K2199" t="str">
            <v>FINANCE CHARGE ADJUSTMENT</v>
          </cell>
        </row>
        <row r="2200">
          <cell r="J2200" t="str">
            <v>FINCHG</v>
          </cell>
          <cell r="K2200" t="str">
            <v>LATE FEE</v>
          </cell>
        </row>
        <row r="2201">
          <cell r="J2201" t="str">
            <v>FINCHG</v>
          </cell>
          <cell r="K2201" t="str">
            <v>LATE FEE</v>
          </cell>
        </row>
        <row r="2202">
          <cell r="J2202" t="str">
            <v>MM</v>
          </cell>
          <cell r="K2202" t="str">
            <v>MOVE MONEY</v>
          </cell>
        </row>
        <row r="2203">
          <cell r="J2203" t="str">
            <v>UNLOCKRECY</v>
          </cell>
          <cell r="K2203" t="str">
            <v>UNLOCK / UNLATCH RECY</v>
          </cell>
        </row>
        <row r="2204">
          <cell r="J2204" t="str">
            <v>SCI</v>
          </cell>
          <cell r="K2204" t="str">
            <v>SHRED CALL IN</v>
          </cell>
        </row>
        <row r="2205">
          <cell r="J2205" t="str">
            <v>SQUAX</v>
          </cell>
          <cell r="K2205" t="str">
            <v>SQUAXIN ISLAND CONTRACT</v>
          </cell>
        </row>
        <row r="2206">
          <cell r="J2206" t="str">
            <v>96CRCOGE1</v>
          </cell>
          <cell r="K2206" t="str">
            <v>96 COMMINGLE WG-EOW</v>
          </cell>
        </row>
        <row r="2207">
          <cell r="J2207" t="str">
            <v>96CRCOGM1</v>
          </cell>
          <cell r="K2207" t="str">
            <v>96 COMMINGLE WGMNTHLY</v>
          </cell>
        </row>
        <row r="2208">
          <cell r="J2208" t="str">
            <v>96CRCOGW1</v>
          </cell>
          <cell r="K2208" t="str">
            <v>96 COMMINGLE WG-WEEKLY</v>
          </cell>
        </row>
        <row r="2209">
          <cell r="J2209" t="str">
            <v>96CRCONGE1</v>
          </cell>
          <cell r="K2209" t="str">
            <v>96 COMMINGLE NG-EOW</v>
          </cell>
        </row>
        <row r="2210">
          <cell r="J2210" t="str">
            <v>96CRCONGM1</v>
          </cell>
          <cell r="K2210" t="str">
            <v>96 COMMINGLE NG-MNTHLY</v>
          </cell>
        </row>
        <row r="2211">
          <cell r="J2211" t="str">
            <v>96CRCONGW1</v>
          </cell>
          <cell r="K2211" t="str">
            <v>96 COMMINGLE NG-WEEKLY</v>
          </cell>
        </row>
        <row r="2212">
          <cell r="J2212" t="str">
            <v xml:space="preserve">R2YDOCCE </v>
          </cell>
          <cell r="K2212" t="str">
            <v>2YD OCC-EOW</v>
          </cell>
        </row>
        <row r="2213">
          <cell r="J2213" t="str">
            <v>R2YDOCCEX</v>
          </cell>
          <cell r="K2213" t="str">
            <v>2YD OCC-EXTRA CONTAINER</v>
          </cell>
        </row>
        <row r="2214">
          <cell r="J2214" t="str">
            <v>R2YDOCCM</v>
          </cell>
          <cell r="K2214" t="str">
            <v>2YD OCC-MNTHLY</v>
          </cell>
        </row>
        <row r="2215">
          <cell r="J2215" t="str">
            <v>R2YDOCCOC</v>
          </cell>
          <cell r="K2215" t="str">
            <v>2YD OCC-ON CALL</v>
          </cell>
        </row>
        <row r="2216">
          <cell r="J2216" t="str">
            <v>R2YDOCCW</v>
          </cell>
          <cell r="K2216" t="str">
            <v>2YD OCC-WEEKLY</v>
          </cell>
        </row>
        <row r="2217">
          <cell r="J2217" t="str">
            <v>RECYLOCK</v>
          </cell>
          <cell r="K2217" t="str">
            <v>LOCK/UNLOCK RECYCLING</v>
          </cell>
        </row>
        <row r="2218">
          <cell r="J2218" t="str">
            <v>ROLLOUTOCC</v>
          </cell>
          <cell r="K2218" t="str">
            <v>ROLL OUT FEE - RECYCLE</v>
          </cell>
        </row>
        <row r="2219">
          <cell r="J2219" t="str">
            <v>WLKNRECY</v>
          </cell>
          <cell r="K2219" t="str">
            <v>WALK IN RECYCLE</v>
          </cell>
        </row>
        <row r="2220">
          <cell r="J2220" t="str">
            <v>96CRCOGOC</v>
          </cell>
          <cell r="K2220" t="str">
            <v>96 COMMINGLE WGON CALL</v>
          </cell>
        </row>
        <row r="2221">
          <cell r="J2221" t="str">
            <v>96CRCONGOC</v>
          </cell>
          <cell r="K2221" t="str">
            <v>96 COMMINGLE NGON CALL</v>
          </cell>
        </row>
        <row r="2222">
          <cell r="J2222" t="str">
            <v>CDELOCC</v>
          </cell>
          <cell r="K2222" t="str">
            <v>CARDBOARD DELIVERY</v>
          </cell>
        </row>
        <row r="2223">
          <cell r="J2223" t="str">
            <v>DEL-REC</v>
          </cell>
          <cell r="K2223" t="str">
            <v>DELIVER RECYCLE BIN</v>
          </cell>
        </row>
        <row r="2224">
          <cell r="J2224" t="str">
            <v>R2YDOCCOC</v>
          </cell>
          <cell r="K2224" t="str">
            <v>2YD OCC-ON CALL</v>
          </cell>
        </row>
        <row r="2225">
          <cell r="J2225" t="str">
            <v>RECYLOCK</v>
          </cell>
          <cell r="K2225" t="str">
            <v>LOCK/UNLOCK RECYCLING</v>
          </cell>
        </row>
        <row r="2226">
          <cell r="J2226" t="str">
            <v>ROLLOUTOCC</v>
          </cell>
          <cell r="K2226" t="str">
            <v>ROLL OUT FEE - RECYCLE</v>
          </cell>
        </row>
        <row r="2227">
          <cell r="J2227" t="str">
            <v>WLKNRECY</v>
          </cell>
          <cell r="K2227" t="str">
            <v>WALK IN RECYCLE</v>
          </cell>
        </row>
        <row r="2228">
          <cell r="J2228" t="str">
            <v>CC-KOL</v>
          </cell>
          <cell r="K2228" t="str">
            <v>ONLINE PAYMENT-CC</v>
          </cell>
        </row>
        <row r="2229">
          <cell r="J2229" t="str">
            <v>PAY</v>
          </cell>
          <cell r="K2229" t="str">
            <v>PAYMENT-THANK YOU!</v>
          </cell>
        </row>
        <row r="2230">
          <cell r="J2230" t="str">
            <v>PAY-CFREE</v>
          </cell>
          <cell r="K2230" t="str">
            <v>PAYMENT-THANK YOU</v>
          </cell>
        </row>
        <row r="2231">
          <cell r="J2231" t="str">
            <v>PAY-KOL</v>
          </cell>
          <cell r="K2231" t="str">
            <v>PAYMENT-THANK YOU - OL</v>
          </cell>
        </row>
        <row r="2232">
          <cell r="J2232" t="str">
            <v>PAY-NATL</v>
          </cell>
          <cell r="K2232" t="str">
            <v>PAYMENT THANK YOU</v>
          </cell>
        </row>
        <row r="2233">
          <cell r="J2233" t="str">
            <v>PAY-OAK</v>
          </cell>
          <cell r="K2233" t="str">
            <v>OAKLEAF PAYMENT</v>
          </cell>
        </row>
        <row r="2234">
          <cell r="J2234" t="str">
            <v>PAY-RPPS</v>
          </cell>
          <cell r="K2234" t="str">
            <v>RPSS PAYMENT</v>
          </cell>
        </row>
        <row r="2235">
          <cell r="J2235" t="str">
            <v>PAYMET</v>
          </cell>
          <cell r="K2235" t="str">
            <v>METAVANTE ONLINE PAYMENT</v>
          </cell>
        </row>
        <row r="2236">
          <cell r="J2236" t="str">
            <v>PAYPNCL</v>
          </cell>
          <cell r="K2236" t="str">
            <v>PAYMENT THANK YOU!</v>
          </cell>
        </row>
        <row r="2237">
          <cell r="J2237" t="str">
            <v>EXTRAR</v>
          </cell>
          <cell r="K2237" t="str">
            <v>EXTRA CAN/BAGS</v>
          </cell>
        </row>
        <row r="2238">
          <cell r="J2238" t="str">
            <v>OFOWR</v>
          </cell>
          <cell r="K2238" t="str">
            <v>OVERFILL/OVERWEIGHT CHG</v>
          </cell>
        </row>
        <row r="2239">
          <cell r="J2239" t="str">
            <v>RESTART</v>
          </cell>
          <cell r="K2239" t="str">
            <v>SERVICE RESTART FEE</v>
          </cell>
        </row>
        <row r="2240">
          <cell r="J2240" t="str">
            <v>ROLID</v>
          </cell>
          <cell r="K2240" t="str">
            <v>ROLL OFF-LID</v>
          </cell>
        </row>
        <row r="2241">
          <cell r="J2241" t="str">
            <v>ROLIDRECY</v>
          </cell>
          <cell r="K2241" t="str">
            <v>ROLL OFF LID-RECYCLE</v>
          </cell>
        </row>
        <row r="2242">
          <cell r="J2242" t="str">
            <v>RORENT10MRECY</v>
          </cell>
          <cell r="K2242" t="str">
            <v>ROLL OFF RENT MONTHLY-REC</v>
          </cell>
        </row>
        <row r="2243">
          <cell r="J2243" t="str">
            <v>RORENT20DRECY</v>
          </cell>
          <cell r="K2243" t="str">
            <v>ROLL OFF RENT DAILY-RECYL</v>
          </cell>
        </row>
        <row r="2244">
          <cell r="J2244" t="str">
            <v>RORENT20MRECY</v>
          </cell>
          <cell r="K2244" t="str">
            <v>ROLL OFF RENT MONTHLY-REC</v>
          </cell>
        </row>
        <row r="2245">
          <cell r="J2245" t="str">
            <v>RORENT40M</v>
          </cell>
          <cell r="K2245" t="str">
            <v>40YD ROLL OFF-MNTHLY RENT</v>
          </cell>
        </row>
        <row r="2246">
          <cell r="J2246" t="str">
            <v>BELFAIR</v>
          </cell>
          <cell r="K2246" t="str">
            <v>BELFAIR TRANSFER BOX HAUL</v>
          </cell>
        </row>
        <row r="2247">
          <cell r="J2247" t="str">
            <v>BLUEBOX</v>
          </cell>
          <cell r="K2247" t="str">
            <v>RECYCLING BLUE BOX</v>
          </cell>
        </row>
        <row r="2248">
          <cell r="J2248" t="str">
            <v>HOODSPORT</v>
          </cell>
          <cell r="K2248" t="str">
            <v>HOODSPORT TRANSFER HAUL</v>
          </cell>
        </row>
        <row r="2249">
          <cell r="J2249" t="str">
            <v>RECYHAUL</v>
          </cell>
          <cell r="K2249" t="str">
            <v>ROLL OFF RECYCLE HAUL</v>
          </cell>
        </row>
        <row r="2250">
          <cell r="J2250" t="str">
            <v>ROMILERECY</v>
          </cell>
          <cell r="K2250" t="str">
            <v>ROLL OFF MILEAGE RECYCLE</v>
          </cell>
        </row>
        <row r="2251">
          <cell r="J2251" t="str">
            <v>SHELTON</v>
          </cell>
          <cell r="K2251" t="str">
            <v>SHELTON TRANSFER BOX HAUL</v>
          </cell>
        </row>
        <row r="2252">
          <cell r="J2252" t="str">
            <v>UNION</v>
          </cell>
          <cell r="K2252" t="str">
            <v>UNION TRANSFER BOX HAUL</v>
          </cell>
        </row>
        <row r="2253">
          <cell r="J2253" t="str">
            <v>STORENT22</v>
          </cell>
          <cell r="K2253" t="str">
            <v>PORTABLE STORAGE RENT 22</v>
          </cell>
        </row>
        <row r="2254">
          <cell r="J2254" t="str">
            <v>STORENT22</v>
          </cell>
          <cell r="K2254" t="str">
            <v>PORTABLE STORAGE RENT 22</v>
          </cell>
        </row>
        <row r="2255">
          <cell r="J2255" t="str">
            <v>FUEL-RECY MASON</v>
          </cell>
          <cell r="K2255" t="str">
            <v>FUEL &amp; MATERIAL SURCHARGE</v>
          </cell>
        </row>
        <row r="2256">
          <cell r="J2256" t="str">
            <v>FUEL-RES MASON</v>
          </cell>
          <cell r="K2256" t="str">
            <v>FUEL &amp; MATERIAL SURCHARGE</v>
          </cell>
        </row>
        <row r="2257">
          <cell r="J2257" t="str">
            <v>FUEL-RES MASON</v>
          </cell>
          <cell r="K2257" t="str">
            <v>FUEL &amp; MATERIAL SURCHARGE</v>
          </cell>
        </row>
        <row r="2258">
          <cell r="J2258" t="str">
            <v>FUEL-RECY MASON</v>
          </cell>
          <cell r="K2258" t="str">
            <v>FUEL &amp; MATERIAL SURCHARGE</v>
          </cell>
        </row>
        <row r="2259">
          <cell r="J2259" t="str">
            <v>FUEL-RO MASON</v>
          </cell>
          <cell r="K2259" t="str">
            <v>FUEL &amp; MATERIAL SURCHARGE</v>
          </cell>
        </row>
        <row r="2260">
          <cell r="J2260" t="str">
            <v>SALES TAX</v>
          </cell>
          <cell r="K2260" t="str">
            <v>8.5% Sales Tax</v>
          </cell>
        </row>
        <row r="2261">
          <cell r="J2261" t="str">
            <v>SALES TAX</v>
          </cell>
          <cell r="K2261" t="str">
            <v>8.5% Sales Tax</v>
          </cell>
        </row>
        <row r="2262">
          <cell r="J2262" t="str">
            <v>C19-ADJFIN</v>
          </cell>
          <cell r="K2262" t="str">
            <v>FINANCE CHARGE ADJUSTMENT</v>
          </cell>
        </row>
        <row r="2263">
          <cell r="J2263" t="str">
            <v>FINCHG</v>
          </cell>
          <cell r="K2263" t="str">
            <v>LATE FEE</v>
          </cell>
        </row>
        <row r="2264">
          <cell r="J2264" t="str">
            <v>FINCHG</v>
          </cell>
          <cell r="K2264" t="str">
            <v>LATE FEE</v>
          </cell>
        </row>
        <row r="2265">
          <cell r="J2265" t="str">
            <v>MM</v>
          </cell>
          <cell r="K2265" t="str">
            <v>MOVE MONEY</v>
          </cell>
        </row>
        <row r="2266">
          <cell r="J2266" t="str">
            <v>REFUND</v>
          </cell>
          <cell r="K2266" t="str">
            <v>REFUND</v>
          </cell>
        </row>
        <row r="2267">
          <cell r="J2267" t="str">
            <v>LOOSE-COMM</v>
          </cell>
          <cell r="K2267" t="str">
            <v>LOOSE MATERIAL - COMM</v>
          </cell>
        </row>
        <row r="2268">
          <cell r="J2268" t="str">
            <v>300CW1</v>
          </cell>
          <cell r="K2268" t="str">
            <v>1-300 GL CART WEEKLY SVC</v>
          </cell>
        </row>
        <row r="2269">
          <cell r="J2269" t="str">
            <v>64CW1</v>
          </cell>
          <cell r="K2269" t="str">
            <v>1-64 GL CART WEEKLY SVC</v>
          </cell>
        </row>
        <row r="2270">
          <cell r="J2270" t="str">
            <v>96CW1</v>
          </cell>
          <cell r="K2270" t="str">
            <v>1-96 GL CART WEEKLY SVC</v>
          </cell>
        </row>
        <row r="2271">
          <cell r="J2271" t="str">
            <v>SL096.0GEO001CGW</v>
          </cell>
          <cell r="K2271" t="str">
            <v>96 GL EOW COM GREENWASTE</v>
          </cell>
        </row>
        <row r="2272">
          <cell r="J2272" t="str">
            <v>UNLOCKREF</v>
          </cell>
          <cell r="K2272" t="str">
            <v>UNLOCK / UNLATCH REFUSE</v>
          </cell>
        </row>
        <row r="2273">
          <cell r="J2273" t="str">
            <v>EP300-COM</v>
          </cell>
          <cell r="K2273" t="str">
            <v>EXTRA PICKUP 300 GL - COM</v>
          </cell>
        </row>
        <row r="2274">
          <cell r="J2274" t="str">
            <v>EP64-COM</v>
          </cell>
          <cell r="K2274" t="str">
            <v>EXTRA PICKUP 64 GL - COM</v>
          </cell>
        </row>
        <row r="2275">
          <cell r="J2275" t="str">
            <v>EP96-COM</v>
          </cell>
          <cell r="K2275" t="str">
            <v>EXTRA PICKUP 96 GL - COM</v>
          </cell>
        </row>
        <row r="2276">
          <cell r="J2276" t="str">
            <v>UNLOCKREF</v>
          </cell>
          <cell r="K2276" t="str">
            <v>UNLOCK / UNLATCH REFUSE</v>
          </cell>
        </row>
        <row r="2277">
          <cell r="J2277" t="str">
            <v>CC-KOL</v>
          </cell>
          <cell r="K2277" t="str">
            <v>ONLINE PAYMENT-CC</v>
          </cell>
        </row>
        <row r="2278">
          <cell r="J2278" t="str">
            <v>PAY</v>
          </cell>
          <cell r="K2278" t="str">
            <v>PAYMENT-THANK YOU!</v>
          </cell>
        </row>
        <row r="2279">
          <cell r="J2279" t="str">
            <v>PAY EFT</v>
          </cell>
          <cell r="K2279" t="str">
            <v>ELECTRONIC PAYMENT</v>
          </cell>
        </row>
        <row r="2280">
          <cell r="J2280" t="str">
            <v>PAY-CFREE</v>
          </cell>
          <cell r="K2280" t="str">
            <v>PAYMENT-THANK YOU</v>
          </cell>
        </row>
        <row r="2281">
          <cell r="J2281" t="str">
            <v>PAY-KOL</v>
          </cell>
          <cell r="K2281" t="str">
            <v>PAYMENT-THANK YOU - OL</v>
          </cell>
        </row>
        <row r="2282">
          <cell r="J2282" t="str">
            <v>PAY-NATL</v>
          </cell>
          <cell r="K2282" t="str">
            <v>PAYMENT THANK YOU</v>
          </cell>
        </row>
        <row r="2283">
          <cell r="J2283" t="str">
            <v>PAY-OAK</v>
          </cell>
          <cell r="K2283" t="str">
            <v>OAKLEAF PAYMENT</v>
          </cell>
        </row>
        <row r="2284">
          <cell r="J2284" t="str">
            <v>PAY-RPPS</v>
          </cell>
          <cell r="K2284" t="str">
            <v>RPSS PAYMENT</v>
          </cell>
        </row>
        <row r="2285">
          <cell r="J2285" t="str">
            <v>PAYMET</v>
          </cell>
          <cell r="K2285" t="str">
            <v>METAVANTE ONLINE PAYMENT</v>
          </cell>
        </row>
        <row r="2286">
          <cell r="J2286" t="str">
            <v>PAYPNCL</v>
          </cell>
          <cell r="K2286" t="str">
            <v>PAYMENT THANK YOU!</v>
          </cell>
        </row>
        <row r="2287">
          <cell r="J2287" t="str">
            <v>RET-KOL</v>
          </cell>
          <cell r="K2287" t="str">
            <v>ONLINE PAYMENT RETURN</v>
          </cell>
        </row>
        <row r="2288">
          <cell r="J2288" t="str">
            <v>300RW1</v>
          </cell>
          <cell r="K2288" t="str">
            <v>1-300 GL CART WEEKLY SVC</v>
          </cell>
        </row>
        <row r="2289">
          <cell r="J2289" t="str">
            <v>35RE1</v>
          </cell>
          <cell r="K2289" t="str">
            <v>1-35 GAL CART EOW SVC</v>
          </cell>
        </row>
        <row r="2290">
          <cell r="J2290" t="str">
            <v>35RE1RR</v>
          </cell>
          <cell r="K2290" t="str">
            <v>1-35 GL CART EOW REDUCED RATE</v>
          </cell>
        </row>
        <row r="2291">
          <cell r="J2291" t="str">
            <v>64RE1</v>
          </cell>
          <cell r="K2291" t="str">
            <v>1-64 GAL EOW</v>
          </cell>
        </row>
        <row r="2292">
          <cell r="J2292" t="str">
            <v>64RE1RR</v>
          </cell>
          <cell r="K2292" t="str">
            <v>1-64 GL CART EOW REDUCED RATE</v>
          </cell>
        </row>
        <row r="2293">
          <cell r="J2293" t="str">
            <v>64RW1</v>
          </cell>
          <cell r="K2293" t="str">
            <v>1-64 GAL CART WEEKLY SVC</v>
          </cell>
        </row>
        <row r="2294">
          <cell r="J2294" t="str">
            <v>64RW1RR</v>
          </cell>
          <cell r="K2294" t="str">
            <v>1-64 GL CART WKLY REDUCED RATE</v>
          </cell>
        </row>
        <row r="2295">
          <cell r="J2295" t="str">
            <v>96RE1</v>
          </cell>
          <cell r="K2295" t="str">
            <v>1-96 GAL EOW</v>
          </cell>
        </row>
        <row r="2296">
          <cell r="J2296" t="str">
            <v>96RE1RR</v>
          </cell>
          <cell r="K2296" t="str">
            <v>1-96 GL CART EOW REDUCED RATE</v>
          </cell>
        </row>
        <row r="2297">
          <cell r="J2297" t="str">
            <v>96RW1</v>
          </cell>
          <cell r="K2297" t="str">
            <v>1-96 GAL CART WEEKLY SVC</v>
          </cell>
        </row>
        <row r="2298">
          <cell r="J2298" t="str">
            <v>96RW1RR</v>
          </cell>
          <cell r="K2298" t="str">
            <v>1-96 GL CART WKLY REDUCED RATE</v>
          </cell>
        </row>
        <row r="2299">
          <cell r="J2299" t="str">
            <v>EMPLOYEER</v>
          </cell>
          <cell r="K2299" t="str">
            <v>EMPLOYEE SERVICE</v>
          </cell>
        </row>
        <row r="2300">
          <cell r="J2300" t="str">
            <v>MINSVC-RESI</v>
          </cell>
          <cell r="K2300" t="str">
            <v>MINIMUM SERVICE</v>
          </cell>
        </row>
        <row r="2301">
          <cell r="J2301" t="str">
            <v>ROLLOUT 5-25</v>
          </cell>
          <cell r="K2301" t="str">
            <v>ROLL OUT FEE 5 - 25 FT</v>
          </cell>
        </row>
        <row r="2302">
          <cell r="J2302" t="str">
            <v>SL096.0GEO001GW</v>
          </cell>
          <cell r="K2302" t="str">
            <v>SL 96 GL EOW GREENWASTE 1</v>
          </cell>
        </row>
        <row r="2303">
          <cell r="J2303" t="str">
            <v>64RE1</v>
          </cell>
          <cell r="K2303" t="str">
            <v>1-64 GAL EOW</v>
          </cell>
        </row>
        <row r="2304">
          <cell r="J2304" t="str">
            <v>96RE1</v>
          </cell>
          <cell r="K2304" t="str">
            <v>1-96 GAL EOW</v>
          </cell>
        </row>
        <row r="2305">
          <cell r="J2305" t="str">
            <v>EP300-RES</v>
          </cell>
          <cell r="K2305" t="str">
            <v>EXTRA PICKUP 300 GL - RES</v>
          </cell>
        </row>
        <row r="2306">
          <cell r="J2306" t="str">
            <v>EP35-RES</v>
          </cell>
          <cell r="K2306" t="str">
            <v>EXTRA PICKUP 35 GL - RES</v>
          </cell>
        </row>
        <row r="2307">
          <cell r="J2307" t="str">
            <v>EP64-RES</v>
          </cell>
          <cell r="K2307" t="str">
            <v>EXTRA PICKUP 64 GL - RES</v>
          </cell>
        </row>
        <row r="2308">
          <cell r="J2308" t="str">
            <v>EP96-RES</v>
          </cell>
          <cell r="K2308" t="str">
            <v>EXTRA PICKUP 96 GL - RES</v>
          </cell>
        </row>
        <row r="2309">
          <cell r="J2309" t="str">
            <v>LOOSE-RES</v>
          </cell>
          <cell r="K2309" t="str">
            <v>LOOSE MATERIAL -RES</v>
          </cell>
        </row>
        <row r="2310">
          <cell r="J2310" t="str">
            <v>REDELIVER</v>
          </cell>
          <cell r="K2310" t="str">
            <v>DELIVERY CHARGE</v>
          </cell>
        </row>
        <row r="2311">
          <cell r="J2311" t="str">
            <v>RTRNCART35-RES</v>
          </cell>
          <cell r="K2311" t="str">
            <v>RETURN TRIP 35 GL</v>
          </cell>
        </row>
        <row r="2312">
          <cell r="J2312" t="str">
            <v>RTRNCART64-RES</v>
          </cell>
          <cell r="K2312" t="str">
            <v>RETURN TRIP 64 GL</v>
          </cell>
        </row>
        <row r="2313">
          <cell r="J2313" t="str">
            <v>SL096.0GEO001GW</v>
          </cell>
          <cell r="K2313" t="str">
            <v>SL 96 GL EOW GREENWASTE 1</v>
          </cell>
        </row>
        <row r="2314">
          <cell r="J2314" t="str">
            <v>FUEL-COM MASON</v>
          </cell>
          <cell r="K2314" t="str">
            <v>FUEL &amp; MATERIAL SURCHARGE</v>
          </cell>
        </row>
        <row r="2315">
          <cell r="J2315" t="str">
            <v>FUEL-RES MASON</v>
          </cell>
          <cell r="K2315" t="str">
            <v>FUEL &amp; MATERIAL SURCHARGE</v>
          </cell>
        </row>
        <row r="2316">
          <cell r="J2316" t="str">
            <v>FUEL-RES MASON</v>
          </cell>
          <cell r="K2316" t="str">
            <v>FUEL &amp; MATERIAL SURCHARGE</v>
          </cell>
        </row>
        <row r="2317">
          <cell r="J2317" t="str">
            <v>FUEL-RES MASON</v>
          </cell>
          <cell r="K2317" t="str">
            <v>FUEL &amp; MATERIAL SURCHARGE</v>
          </cell>
        </row>
        <row r="2318">
          <cell r="J2318" t="str">
            <v>CITY OF SHELTON</v>
          </cell>
          <cell r="K2318" t="str">
            <v>41.9% CITY UTILITY TAX</v>
          </cell>
        </row>
        <row r="2319">
          <cell r="J2319" t="str">
            <v>CITY OF SHELTON UTILITY</v>
          </cell>
          <cell r="K2319" t="str">
            <v>CONTRACT UTILITY ONLY</v>
          </cell>
        </row>
        <row r="2320">
          <cell r="J2320" t="str">
            <v>SHELTON WA REFUSE</v>
          </cell>
          <cell r="K2320" t="str">
            <v>3.6% WA Refuse Tax</v>
          </cell>
        </row>
        <row r="2321">
          <cell r="J2321" t="str">
            <v>CITY OF SHELTON</v>
          </cell>
          <cell r="K2321" t="str">
            <v>41.9% CITY UTILITY TAX</v>
          </cell>
        </row>
        <row r="2322">
          <cell r="J2322" t="str">
            <v>REF</v>
          </cell>
          <cell r="K2322" t="str">
            <v>3.6% WA Refuse Tax</v>
          </cell>
        </row>
        <row r="2323">
          <cell r="J2323" t="str">
            <v>SHELTON SALES TAX</v>
          </cell>
          <cell r="K2323" t="str">
            <v>8.8% Sales Tax</v>
          </cell>
        </row>
        <row r="2324">
          <cell r="J2324" t="str">
            <v>SHELTON WA REFUSE</v>
          </cell>
          <cell r="K2324" t="str">
            <v>3.6% WA Refuse Tax</v>
          </cell>
        </row>
        <row r="2325">
          <cell r="J2325" t="str">
            <v>CITY OF SHELTON</v>
          </cell>
          <cell r="K2325" t="str">
            <v>41.9% CITY UTILITY TAX</v>
          </cell>
        </row>
        <row r="2326">
          <cell r="J2326" t="str">
            <v>SHELTON WA REFUSE</v>
          </cell>
          <cell r="K2326" t="str">
            <v>3.6% WA Refuse Tax</v>
          </cell>
        </row>
        <row r="2327">
          <cell r="J2327" t="str">
            <v>C19-ADJFIN</v>
          </cell>
          <cell r="K2327" t="str">
            <v>FINANCE CHARGE ADJUSTMENT</v>
          </cell>
        </row>
        <row r="2328">
          <cell r="J2328" t="str">
            <v>FINCHG</v>
          </cell>
          <cell r="K2328" t="str">
            <v>LATE FEE</v>
          </cell>
        </row>
        <row r="2329">
          <cell r="J2329" t="str">
            <v>MM</v>
          </cell>
          <cell r="K2329" t="str">
            <v>MOVE MONEY</v>
          </cell>
        </row>
        <row r="2330">
          <cell r="J2330" t="str">
            <v>REFUND</v>
          </cell>
          <cell r="K2330" t="str">
            <v>REFUND</v>
          </cell>
        </row>
        <row r="2331">
          <cell r="J2331" t="str">
            <v>R1.5YDE</v>
          </cell>
          <cell r="K2331" t="str">
            <v>1.5 YD 1X EOW</v>
          </cell>
        </row>
        <row r="2332">
          <cell r="J2332" t="str">
            <v>R1.5YDRENTM</v>
          </cell>
          <cell r="K2332" t="str">
            <v>1.5YD CONTAINER RENT-MTH</v>
          </cell>
        </row>
        <row r="2333">
          <cell r="J2333" t="str">
            <v>R2YDRENTM</v>
          </cell>
          <cell r="K2333" t="str">
            <v>2YD CONTAINER RENT-MTHLY</v>
          </cell>
        </row>
        <row r="2334">
          <cell r="J2334" t="str">
            <v>R2YDW</v>
          </cell>
          <cell r="K2334" t="str">
            <v>2 YD 1X WEEKLY</v>
          </cell>
        </row>
        <row r="2335">
          <cell r="J2335" t="str">
            <v>UNLOCKREF</v>
          </cell>
          <cell r="K2335" t="str">
            <v>UNLOCK / UNLATCH REFUSE</v>
          </cell>
        </row>
        <row r="2336">
          <cell r="J2336" t="str">
            <v>CC-KOL</v>
          </cell>
          <cell r="K2336" t="str">
            <v>ONLINE PAYMENT-CC</v>
          </cell>
        </row>
        <row r="2337">
          <cell r="J2337" t="str">
            <v>CCREF-KOL</v>
          </cell>
          <cell r="K2337" t="str">
            <v>CREDIT CARD REFUND</v>
          </cell>
        </row>
        <row r="2338">
          <cell r="J2338" t="str">
            <v>PAY</v>
          </cell>
          <cell r="K2338" t="str">
            <v>PAYMENT-THANK YOU!</v>
          </cell>
        </row>
        <row r="2339">
          <cell r="J2339" t="str">
            <v>PAY-KOL</v>
          </cell>
          <cell r="K2339" t="str">
            <v>PAYMENT-THANK YOU - OL</v>
          </cell>
        </row>
        <row r="2340">
          <cell r="J2340" t="str">
            <v>PAY-NATL</v>
          </cell>
          <cell r="K2340" t="str">
            <v>PAYMENT THANK YOU</v>
          </cell>
        </row>
        <row r="2341">
          <cell r="J2341" t="str">
            <v>PAYPNCL</v>
          </cell>
          <cell r="K2341" t="str">
            <v>PAYMENT THANK YOU!</v>
          </cell>
        </row>
        <row r="2342">
          <cell r="J2342" t="str">
            <v>20RW1</v>
          </cell>
          <cell r="K2342" t="str">
            <v>1-20 GAL CART WEEKLY SVC</v>
          </cell>
        </row>
        <row r="2343">
          <cell r="J2343" t="str">
            <v>OFOWR</v>
          </cell>
          <cell r="K2343" t="str">
            <v>OVERFILL/OVERWEIGHT CHG</v>
          </cell>
        </row>
        <row r="2344">
          <cell r="J2344" t="str">
            <v>ROLID</v>
          </cell>
          <cell r="K2344" t="str">
            <v>ROLL OFF-LID</v>
          </cell>
        </row>
        <row r="2345">
          <cell r="J2345" t="str">
            <v>RORENT10M</v>
          </cell>
          <cell r="K2345" t="str">
            <v>10YD ROLL OFF MTHLY RENT</v>
          </cell>
        </row>
        <row r="2346">
          <cell r="J2346" t="str">
            <v>RORENT20D</v>
          </cell>
          <cell r="K2346" t="str">
            <v>20YD ROLL OFF-DAILY RENT</v>
          </cell>
        </row>
        <row r="2347">
          <cell r="J2347" t="str">
            <v>RORENT20M</v>
          </cell>
          <cell r="K2347" t="str">
            <v>20YD ROLL OFF-MNTHLY RENT</v>
          </cell>
        </row>
        <row r="2348">
          <cell r="J2348" t="str">
            <v>RORENT40D</v>
          </cell>
          <cell r="K2348" t="str">
            <v>40YD ROLL OFF-DAILY RENT</v>
          </cell>
        </row>
        <row r="2349">
          <cell r="J2349" t="str">
            <v>RORENT40M</v>
          </cell>
          <cell r="K2349" t="str">
            <v>40YD ROLL OFF-MNTHLY RENT</v>
          </cell>
        </row>
        <row r="2350">
          <cell r="J2350" t="str">
            <v>CPHAUL20</v>
          </cell>
          <cell r="K2350" t="str">
            <v>20YD COMPACTOR-HAUL</v>
          </cell>
        </row>
        <row r="2351">
          <cell r="J2351" t="str">
            <v>CPHAUL35</v>
          </cell>
          <cell r="K2351" t="str">
            <v>35YD COMPACTOR-HAUL</v>
          </cell>
        </row>
        <row r="2352">
          <cell r="J2352" t="str">
            <v>DISPMC-TON</v>
          </cell>
          <cell r="K2352" t="str">
            <v>MC LANDFILL PER TON</v>
          </cell>
        </row>
        <row r="2353">
          <cell r="J2353" t="str">
            <v>DISPMCMISC</v>
          </cell>
          <cell r="K2353" t="str">
            <v>DISPOSAL MISCELLANOUS</v>
          </cell>
        </row>
        <row r="2354">
          <cell r="J2354" t="str">
            <v>RODEL</v>
          </cell>
          <cell r="K2354" t="str">
            <v>ROLL OFF-DELIVERY</v>
          </cell>
        </row>
        <row r="2355">
          <cell r="J2355" t="str">
            <v>ROHAUL10</v>
          </cell>
          <cell r="K2355" t="str">
            <v>10YD ROLL OFF HAUL</v>
          </cell>
        </row>
        <row r="2356">
          <cell r="J2356" t="str">
            <v>ROHAUL10T</v>
          </cell>
          <cell r="K2356" t="str">
            <v>ROHAUL10T</v>
          </cell>
        </row>
        <row r="2357">
          <cell r="J2357" t="str">
            <v>ROHAUL20</v>
          </cell>
          <cell r="K2357" t="str">
            <v>20YD ROLL OFF-HAUL</v>
          </cell>
        </row>
        <row r="2358">
          <cell r="J2358" t="str">
            <v>ROHAUL20T</v>
          </cell>
          <cell r="K2358" t="str">
            <v>20YD ROLL OFF TEMP HAUL</v>
          </cell>
        </row>
        <row r="2359">
          <cell r="J2359" t="str">
            <v>ROHAUL40</v>
          </cell>
          <cell r="K2359" t="str">
            <v>40YD ROLL OFF-HAUL</v>
          </cell>
        </row>
        <row r="2360">
          <cell r="J2360" t="str">
            <v>ROHAUL40T</v>
          </cell>
          <cell r="K2360" t="str">
            <v>40YD ROLL OFF TEMP HAUL</v>
          </cell>
        </row>
        <row r="2361">
          <cell r="J2361" t="str">
            <v>RORENT10D</v>
          </cell>
          <cell r="K2361" t="str">
            <v>10YD ROLL OFF DAILY RENT</v>
          </cell>
        </row>
        <row r="2362">
          <cell r="J2362" t="str">
            <v>RORENT20D</v>
          </cell>
          <cell r="K2362" t="str">
            <v>20YD ROLL OFF-DAILY RENT</v>
          </cell>
        </row>
        <row r="2363">
          <cell r="J2363" t="str">
            <v>RORENT40D</v>
          </cell>
          <cell r="K2363" t="str">
            <v>40YD ROLL OFF-DAILY RENT</v>
          </cell>
        </row>
        <row r="2364">
          <cell r="J2364" t="str">
            <v>FUEL-COM MASON</v>
          </cell>
          <cell r="K2364" t="str">
            <v>FUEL &amp; MATERIAL SURCHARGE</v>
          </cell>
        </row>
        <row r="2365">
          <cell r="J2365" t="str">
            <v>FUEL-RES MASON</v>
          </cell>
          <cell r="K2365" t="str">
            <v>FUEL &amp; MATERIAL SURCHARGE</v>
          </cell>
        </row>
        <row r="2366">
          <cell r="J2366" t="str">
            <v>FUEL-RO MASON</v>
          </cell>
          <cell r="K2366" t="str">
            <v>FUEL &amp; MATERIAL SURCHARGE</v>
          </cell>
        </row>
        <row r="2367">
          <cell r="J2367" t="str">
            <v>SHELTON UNREG REFUSE</v>
          </cell>
          <cell r="K2367" t="str">
            <v>3.6% WA STATE REFUSE TAX</v>
          </cell>
        </row>
        <row r="2368">
          <cell r="J2368" t="str">
            <v>SHELTON UNREG SALES</v>
          </cell>
          <cell r="K2368" t="str">
            <v>WA STATE SALES TAX</v>
          </cell>
        </row>
        <row r="2369">
          <cell r="J2369" t="str">
            <v>REF</v>
          </cell>
          <cell r="K2369" t="str">
            <v>3.6% WA Refuse Tax</v>
          </cell>
        </row>
        <row r="2370">
          <cell r="J2370" t="str">
            <v>SALES TAX</v>
          </cell>
          <cell r="K2370" t="str">
            <v>8.5% Sales Tax</v>
          </cell>
        </row>
        <row r="2371">
          <cell r="J2371" t="str">
            <v>SHELTON UNREG REFUSE</v>
          </cell>
          <cell r="K2371" t="str">
            <v>3.6% WA STATE REFUSE TAX</v>
          </cell>
        </row>
        <row r="2372">
          <cell r="J2372" t="str">
            <v>SHELTON UNREG SALES</v>
          </cell>
          <cell r="K2372" t="str">
            <v>WA STATE SALES TAX</v>
          </cell>
        </row>
        <row r="2373">
          <cell r="J2373" t="str">
            <v>C19-ADJFIN</v>
          </cell>
          <cell r="K2373" t="str">
            <v>FINANCE CHARGE ADJUSTMENT</v>
          </cell>
        </row>
        <row r="2374">
          <cell r="J2374" t="str">
            <v>FINCHG</v>
          </cell>
          <cell r="K2374" t="str">
            <v>LATE FEE</v>
          </cell>
        </row>
        <row r="2375">
          <cell r="J2375" t="str">
            <v>UNLOCKRECY</v>
          </cell>
          <cell r="K2375" t="str">
            <v>UNLOCK / UNLATCH RECY</v>
          </cell>
        </row>
        <row r="2376">
          <cell r="J2376" t="str">
            <v>96CRCOGE1</v>
          </cell>
          <cell r="K2376" t="str">
            <v>96 COMMINGLE WG-EOW</v>
          </cell>
        </row>
        <row r="2377">
          <cell r="J2377" t="str">
            <v>96CRCOGM1</v>
          </cell>
          <cell r="K2377" t="str">
            <v>96 COMMINGLE WGMNTHLY</v>
          </cell>
        </row>
        <row r="2378">
          <cell r="J2378" t="str">
            <v>96CRCOGW1</v>
          </cell>
          <cell r="K2378" t="str">
            <v>96 COMMINGLE WG-WEEKLY</v>
          </cell>
        </row>
        <row r="2379">
          <cell r="J2379" t="str">
            <v>96CRCONGE1</v>
          </cell>
          <cell r="K2379" t="str">
            <v>96 COMMINGLE NG-EOW</v>
          </cell>
        </row>
        <row r="2380">
          <cell r="J2380" t="str">
            <v>96CRCONGM1</v>
          </cell>
          <cell r="K2380" t="str">
            <v>96 COMMINGLE NG-MNTHLY</v>
          </cell>
        </row>
        <row r="2381">
          <cell r="J2381" t="str">
            <v>96CRCONGW1</v>
          </cell>
          <cell r="K2381" t="str">
            <v>96 COMMINGLE NG-WEEKLY</v>
          </cell>
        </row>
        <row r="2382">
          <cell r="J2382" t="str">
            <v xml:space="preserve">R2YDOCCE </v>
          </cell>
          <cell r="K2382" t="str">
            <v>2YD OCC-EOW</v>
          </cell>
        </row>
        <row r="2383">
          <cell r="J2383" t="str">
            <v>R2YDOCCEX</v>
          </cell>
          <cell r="K2383" t="str">
            <v>2YD OCC-EXTRA CONTAINER</v>
          </cell>
        </row>
        <row r="2384">
          <cell r="J2384" t="str">
            <v>R2YDOCCM</v>
          </cell>
          <cell r="K2384" t="str">
            <v>2YD OCC-MNTHLY</v>
          </cell>
        </row>
        <row r="2385">
          <cell r="J2385" t="str">
            <v>R2YDOCCW</v>
          </cell>
          <cell r="K2385" t="str">
            <v>2YD OCC-WEEKLY</v>
          </cell>
        </row>
        <row r="2386">
          <cell r="J2386" t="str">
            <v>RECYLOCK</v>
          </cell>
          <cell r="K2386" t="str">
            <v>LOCK/UNLOCK RECYCLING</v>
          </cell>
        </row>
        <row r="2387">
          <cell r="J2387" t="str">
            <v>WLKNRECY</v>
          </cell>
          <cell r="K2387" t="str">
            <v>WALK IN RECYCLE</v>
          </cell>
        </row>
        <row r="2388">
          <cell r="J2388" t="str">
            <v>96CRCONGOC</v>
          </cell>
          <cell r="K2388" t="str">
            <v>96 COMMINGLE NGON CALL</v>
          </cell>
        </row>
        <row r="2389">
          <cell r="J2389" t="str">
            <v>RECYLOCK</v>
          </cell>
          <cell r="K2389" t="str">
            <v>LOCK/UNLOCK RECYCLING</v>
          </cell>
        </row>
        <row r="2390">
          <cell r="J2390" t="str">
            <v>ROLLOUTOCC</v>
          </cell>
          <cell r="K2390" t="str">
            <v>ROLL OUT FEE - RECYCLE</v>
          </cell>
        </row>
        <row r="2391">
          <cell r="J2391" t="str">
            <v>WLKNRECY</v>
          </cell>
          <cell r="K2391" t="str">
            <v>WALK IN RECYCLE</v>
          </cell>
        </row>
        <row r="2392">
          <cell r="J2392" t="str">
            <v>CC-KOL</v>
          </cell>
          <cell r="K2392" t="str">
            <v>ONLINE PAYMENT-CC</v>
          </cell>
        </row>
        <row r="2393">
          <cell r="J2393" t="str">
            <v>PAY</v>
          </cell>
          <cell r="K2393" t="str">
            <v>PAYMENT-THANK YOU!</v>
          </cell>
        </row>
        <row r="2394">
          <cell r="J2394" t="str">
            <v>PAY EFT</v>
          </cell>
          <cell r="K2394" t="str">
            <v>ELECTRONIC PAYMENT</v>
          </cell>
        </row>
        <row r="2395">
          <cell r="J2395" t="str">
            <v>PAY-CFREE</v>
          </cell>
          <cell r="K2395" t="str">
            <v>PAYMENT-THANK YOU</v>
          </cell>
        </row>
        <row r="2396">
          <cell r="J2396" t="str">
            <v>PAY-KOL</v>
          </cell>
          <cell r="K2396" t="str">
            <v>PAYMENT-THANK YOU - OL</v>
          </cell>
        </row>
        <row r="2397">
          <cell r="J2397" t="str">
            <v>PAY-NATL</v>
          </cell>
          <cell r="K2397" t="str">
            <v>PAYMENT THANK YOU</v>
          </cell>
        </row>
        <row r="2398">
          <cell r="J2398" t="str">
            <v>PAY-OAK</v>
          </cell>
          <cell r="K2398" t="str">
            <v>OAKLEAF PAYMENT</v>
          </cell>
        </row>
        <row r="2399">
          <cell r="J2399" t="str">
            <v>PAY-RPPS</v>
          </cell>
          <cell r="K2399" t="str">
            <v>RPSS PAYMENT</v>
          </cell>
        </row>
        <row r="2400">
          <cell r="J2400" t="str">
            <v>PAYPNCL</v>
          </cell>
          <cell r="K2400" t="str">
            <v>PAYMENT THANK YOU!</v>
          </cell>
        </row>
        <row r="2401">
          <cell r="J2401" t="str">
            <v>RORENT40DRECY</v>
          </cell>
          <cell r="K2401" t="str">
            <v>ROLL OFF RENT DAILY-RECYL</v>
          </cell>
        </row>
        <row r="2402">
          <cell r="J2402" t="str">
            <v>DISPORGANIC</v>
          </cell>
          <cell r="K2402" t="str">
            <v xml:space="preserve">DISPOSAL ORGANIC </v>
          </cell>
        </row>
        <row r="2403">
          <cell r="J2403" t="str">
            <v>RECYHAUL</v>
          </cell>
          <cell r="K2403" t="str">
            <v>ROLL OFF RECYCLE HAUL</v>
          </cell>
        </row>
        <row r="2404">
          <cell r="J2404" t="str">
            <v>RODELRECY</v>
          </cell>
          <cell r="K2404" t="str">
            <v>ROLL OFF DELIVER-RECYCLE</v>
          </cell>
        </row>
        <row r="2405">
          <cell r="J2405" t="str">
            <v>ROMILERECY</v>
          </cell>
          <cell r="K2405" t="str">
            <v>ROLL OFF MILEAGE RECYCLE</v>
          </cell>
        </row>
        <row r="2406">
          <cell r="J2406" t="str">
            <v>STORENT22</v>
          </cell>
          <cell r="K2406" t="str">
            <v>PORTABLE STORAGE RENT 22</v>
          </cell>
        </row>
        <row r="2407">
          <cell r="J2407" t="str">
            <v>FUEL-RECY MASON</v>
          </cell>
          <cell r="K2407" t="str">
            <v>FUEL &amp; MATERIAL SURCHARGE</v>
          </cell>
        </row>
        <row r="2408">
          <cell r="J2408" t="str">
            <v>FUEL-RECY MASON</v>
          </cell>
          <cell r="K2408" t="str">
            <v>FUEL &amp; MATERIAL SURCHARGE</v>
          </cell>
        </row>
        <row r="2409">
          <cell r="J2409" t="str">
            <v>FUEL-RO MASON</v>
          </cell>
          <cell r="K2409" t="str">
            <v>FUEL &amp; MATERIAL SURCHARGE</v>
          </cell>
        </row>
        <row r="2410">
          <cell r="J2410" t="str">
            <v>SALES TAX</v>
          </cell>
          <cell r="K2410" t="str">
            <v>8.5% Sales Tax</v>
          </cell>
        </row>
        <row r="2411">
          <cell r="J2411" t="str">
            <v>SHELTON UNREG SALES</v>
          </cell>
          <cell r="K2411" t="str">
            <v>WA STATE SALES TAX</v>
          </cell>
        </row>
        <row r="2412">
          <cell r="J2412" t="str">
            <v>MM</v>
          </cell>
          <cell r="K2412" t="str">
            <v>MOVE MONEY</v>
          </cell>
        </row>
        <row r="2413">
          <cell r="J2413" t="str">
            <v>REFUND</v>
          </cell>
          <cell r="K2413" t="str">
            <v>REFUND</v>
          </cell>
        </row>
        <row r="2414">
          <cell r="J2414" t="str">
            <v>C19-ADJFIN</v>
          </cell>
          <cell r="K2414" t="str">
            <v>FINANCE CHARGE ADJUSTMENT</v>
          </cell>
        </row>
        <row r="2415">
          <cell r="J2415" t="str">
            <v>FINCHG</v>
          </cell>
          <cell r="K2415" t="str">
            <v>LATE FEE</v>
          </cell>
        </row>
        <row r="2416">
          <cell r="J2416" t="str">
            <v>MM</v>
          </cell>
          <cell r="K2416" t="str">
            <v>MOVE MONEY</v>
          </cell>
        </row>
        <row r="2417">
          <cell r="J2417" t="str">
            <v>WLKNRE1RECYMA</v>
          </cell>
          <cell r="K2417" t="str">
            <v>WALK IN 5-25FT EOW-RECYCL</v>
          </cell>
        </row>
        <row r="2418">
          <cell r="J2418" t="str">
            <v>WLKNRW2RECYMA</v>
          </cell>
          <cell r="K2418" t="str">
            <v>WALK IN OVER 25 ADDITIONA</v>
          </cell>
        </row>
        <row r="2419">
          <cell r="J2419" t="str">
            <v>R1.5YDEK</v>
          </cell>
          <cell r="K2419" t="str">
            <v>1.5 YD 1X EOW</v>
          </cell>
        </row>
        <row r="2420">
          <cell r="J2420" t="str">
            <v>R1.5YDRENTM</v>
          </cell>
          <cell r="K2420" t="str">
            <v>1.5YD CONTAINER RENT-MTH</v>
          </cell>
        </row>
        <row r="2421">
          <cell r="J2421" t="str">
            <v>R1.5YDRENTT</v>
          </cell>
          <cell r="K2421" t="str">
            <v>1.5YD TEMP CONTAINER RENT</v>
          </cell>
        </row>
        <row r="2422">
          <cell r="J2422" t="str">
            <v>R1.5YDRENTTM</v>
          </cell>
          <cell r="K2422" t="str">
            <v>1.5 YD TEMP CONT RENT MON</v>
          </cell>
        </row>
        <row r="2423">
          <cell r="J2423" t="str">
            <v>R1.5YDWK</v>
          </cell>
          <cell r="K2423" t="str">
            <v>1.5 YD 1X WEEKLY</v>
          </cell>
        </row>
        <row r="2424">
          <cell r="J2424" t="str">
            <v>R1YDEK</v>
          </cell>
          <cell r="K2424" t="str">
            <v>1 YD 1X EOW</v>
          </cell>
        </row>
        <row r="2425">
          <cell r="J2425" t="str">
            <v>R1YDRENTM</v>
          </cell>
          <cell r="K2425" t="str">
            <v>1YD CONTAINER RENT-MTHLY</v>
          </cell>
        </row>
        <row r="2426">
          <cell r="J2426" t="str">
            <v>R1YDWK</v>
          </cell>
          <cell r="K2426" t="str">
            <v>1 YD 1X WEEKLY</v>
          </cell>
        </row>
        <row r="2427">
          <cell r="J2427" t="str">
            <v>R2YDEK</v>
          </cell>
          <cell r="K2427" t="str">
            <v>2 YD 1X EOW</v>
          </cell>
        </row>
        <row r="2428">
          <cell r="J2428" t="str">
            <v>R2YDRENTM</v>
          </cell>
          <cell r="K2428" t="str">
            <v>2YD CONTAINER RENT-MTHLY</v>
          </cell>
        </row>
        <row r="2429">
          <cell r="J2429" t="str">
            <v>R2YDRENTT</v>
          </cell>
          <cell r="K2429" t="str">
            <v>2YD TEMP CONTAINER RENT</v>
          </cell>
        </row>
        <row r="2430">
          <cell r="J2430" t="str">
            <v>R2YDRENTTM</v>
          </cell>
          <cell r="K2430" t="str">
            <v>2 YD TEMP CONT RENT MONTH</v>
          </cell>
        </row>
        <row r="2431">
          <cell r="J2431" t="str">
            <v>R2YDWK</v>
          </cell>
          <cell r="K2431" t="str">
            <v>2 YD 1X WEEKLY</v>
          </cell>
        </row>
        <row r="2432">
          <cell r="J2432" t="str">
            <v>UNLOCKREF</v>
          </cell>
          <cell r="K2432" t="str">
            <v>UNLOCK / UNLATCH REFUSE</v>
          </cell>
        </row>
        <row r="2433">
          <cell r="J2433" t="str">
            <v>CDELC</v>
          </cell>
          <cell r="K2433" t="str">
            <v>CONTAINER DELIVERY CHARGE</v>
          </cell>
        </row>
        <row r="2434">
          <cell r="J2434" t="str">
            <v>CEXYD</v>
          </cell>
          <cell r="K2434" t="str">
            <v>CMML EXTRA YARDAGE</v>
          </cell>
        </row>
        <row r="2435">
          <cell r="J2435" t="str">
            <v>R1.5YDPU</v>
          </cell>
          <cell r="K2435" t="str">
            <v>1.5YD CONTAINER PICKUP</v>
          </cell>
        </row>
        <row r="2436">
          <cell r="J2436" t="str">
            <v>R2YDPU</v>
          </cell>
          <cell r="K2436" t="str">
            <v>2YD CONTAINER PICKUP</v>
          </cell>
        </row>
        <row r="2437">
          <cell r="J2437" t="str">
            <v>ROLLOUTOC</v>
          </cell>
          <cell r="K2437" t="str">
            <v>ROLL OUT</v>
          </cell>
        </row>
        <row r="2438">
          <cell r="J2438" t="str">
            <v>UNLOCKREF</v>
          </cell>
          <cell r="K2438" t="str">
            <v>UNLOCK / UNLATCH REFUSE</v>
          </cell>
        </row>
        <row r="2439">
          <cell r="J2439" t="str">
            <v>RECYCLERMA</v>
          </cell>
          <cell r="K2439" t="str">
            <v>VALUE OF RECYCLEABLES</v>
          </cell>
        </row>
        <row r="2440">
          <cell r="J2440" t="str">
            <v>RECYCRMA</v>
          </cell>
          <cell r="K2440" t="str">
            <v>RECYCLE MONTHLY ARREARS</v>
          </cell>
        </row>
        <row r="2441">
          <cell r="J2441" t="str">
            <v>CC-KOL</v>
          </cell>
          <cell r="K2441" t="str">
            <v>ONLINE PAYMENT-CC</v>
          </cell>
        </row>
        <row r="2442">
          <cell r="J2442" t="str">
            <v>CCREF-KOL</v>
          </cell>
          <cell r="K2442" t="str">
            <v>CREDIT CARD REFUND</v>
          </cell>
        </row>
        <row r="2443">
          <cell r="J2443" t="str">
            <v>PAY</v>
          </cell>
          <cell r="K2443" t="str">
            <v>PAYMENT-THANK YOU!</v>
          </cell>
        </row>
        <row r="2444">
          <cell r="J2444" t="str">
            <v>PAY-CFREE</v>
          </cell>
          <cell r="K2444" t="str">
            <v>PAYMENT-THANK YOU</v>
          </cell>
        </row>
        <row r="2445">
          <cell r="J2445" t="str">
            <v>PAY-KOL</v>
          </cell>
          <cell r="K2445" t="str">
            <v>PAYMENT-THANK YOU - OL</v>
          </cell>
        </row>
        <row r="2446">
          <cell r="J2446" t="str">
            <v>PAY-NATL</v>
          </cell>
          <cell r="K2446" t="str">
            <v>PAYMENT THANK YOU</v>
          </cell>
        </row>
        <row r="2447">
          <cell r="J2447" t="str">
            <v>PAY-ORCC</v>
          </cell>
          <cell r="K2447" t="str">
            <v>ORCC PAYMENT</v>
          </cell>
        </row>
        <row r="2448">
          <cell r="J2448" t="str">
            <v>PAY-RPPS</v>
          </cell>
          <cell r="K2448" t="str">
            <v>RPSS PAYMENT</v>
          </cell>
        </row>
        <row r="2449">
          <cell r="J2449" t="str">
            <v>PAYMET</v>
          </cell>
          <cell r="K2449" t="str">
            <v>METAVANTE ONLINE PAYMENT</v>
          </cell>
        </row>
        <row r="2450">
          <cell r="J2450" t="str">
            <v>PAYPNCL</v>
          </cell>
          <cell r="K2450" t="str">
            <v>PAYMENT THANK YOU!</v>
          </cell>
        </row>
        <row r="2451">
          <cell r="J2451" t="str">
            <v>RET-KOL</v>
          </cell>
          <cell r="K2451" t="str">
            <v>ONLINE PAYMENT RETURN</v>
          </cell>
        </row>
        <row r="2452">
          <cell r="J2452" t="str">
            <v>CC-KOL</v>
          </cell>
          <cell r="K2452" t="str">
            <v>ONLINE PAYMENT-CC</v>
          </cell>
        </row>
        <row r="2453">
          <cell r="J2453" t="str">
            <v>CCREF-KOL</v>
          </cell>
          <cell r="K2453" t="str">
            <v>CREDIT CARD REFUND</v>
          </cell>
        </row>
        <row r="2454">
          <cell r="J2454" t="str">
            <v>PAY</v>
          </cell>
          <cell r="K2454" t="str">
            <v>PAYMENT-THANK YOU!</v>
          </cell>
        </row>
        <row r="2455">
          <cell r="J2455" t="str">
            <v>PAY-CFREE</v>
          </cell>
          <cell r="K2455" t="str">
            <v>PAYMENT-THANK YOU</v>
          </cell>
        </row>
        <row r="2456">
          <cell r="J2456" t="str">
            <v>PAY-KOL</v>
          </cell>
          <cell r="K2456" t="str">
            <v>PAYMENT-THANK YOU - OL</v>
          </cell>
        </row>
        <row r="2457">
          <cell r="J2457" t="str">
            <v>PAY-NATL</v>
          </cell>
          <cell r="K2457" t="str">
            <v>PAYMENT THANK YOU</v>
          </cell>
        </row>
        <row r="2458">
          <cell r="J2458" t="str">
            <v>PAY-OAK</v>
          </cell>
          <cell r="K2458" t="str">
            <v>OAKLEAF PAYMENT</v>
          </cell>
        </row>
        <row r="2459">
          <cell r="J2459" t="str">
            <v>PAY-RPPS</v>
          </cell>
          <cell r="K2459" t="str">
            <v>RPSS PAYMENT</v>
          </cell>
        </row>
        <row r="2460">
          <cell r="J2460" t="str">
            <v>PAYMET</v>
          </cell>
          <cell r="K2460" t="str">
            <v>METAVANTE ONLINE PAYMENT</v>
          </cell>
        </row>
        <row r="2461">
          <cell r="J2461" t="str">
            <v>PAYPNCL</v>
          </cell>
          <cell r="K2461" t="str">
            <v>PAYMENT THANK YOU!</v>
          </cell>
        </row>
        <row r="2462">
          <cell r="J2462" t="str">
            <v>RET-KOL</v>
          </cell>
          <cell r="K2462" t="str">
            <v>ONLINE PAYMENT RETURN</v>
          </cell>
        </row>
        <row r="2463">
          <cell r="J2463" t="str">
            <v>35RE1</v>
          </cell>
          <cell r="K2463" t="str">
            <v>1-35 GAL CART EOW SVC</v>
          </cell>
        </row>
        <row r="2464">
          <cell r="J2464" t="str">
            <v>35RW1</v>
          </cell>
          <cell r="K2464" t="str">
            <v>1-35 GAL CART WEEKLY SVC</v>
          </cell>
        </row>
        <row r="2465">
          <cell r="J2465" t="str">
            <v>48RE1</v>
          </cell>
          <cell r="K2465" t="str">
            <v>1-48 GAL EOW</v>
          </cell>
        </row>
        <row r="2466">
          <cell r="J2466" t="str">
            <v>48RW1</v>
          </cell>
          <cell r="K2466" t="str">
            <v>1-48 GAL WEEKLY</v>
          </cell>
        </row>
        <row r="2467">
          <cell r="J2467" t="str">
            <v>64RE1</v>
          </cell>
          <cell r="K2467" t="str">
            <v>1-64 GAL EOW</v>
          </cell>
        </row>
        <row r="2468">
          <cell r="J2468" t="str">
            <v>64RW1</v>
          </cell>
          <cell r="K2468" t="str">
            <v>1-64 GAL CART WEEKLY SVC</v>
          </cell>
        </row>
        <row r="2469">
          <cell r="J2469" t="str">
            <v>96RE1</v>
          </cell>
          <cell r="K2469" t="str">
            <v>1-96 GAL EOW</v>
          </cell>
        </row>
        <row r="2470">
          <cell r="J2470" t="str">
            <v>96RM1</v>
          </cell>
          <cell r="K2470" t="str">
            <v>1-96 GAL MONTHLY</v>
          </cell>
        </row>
        <row r="2471">
          <cell r="J2471" t="str">
            <v>96RW1</v>
          </cell>
          <cell r="K2471" t="str">
            <v>1-96 GAL CART WEEKLY SVC</v>
          </cell>
        </row>
        <row r="2472">
          <cell r="J2472" t="str">
            <v>DRVNRE1RECY</v>
          </cell>
          <cell r="K2472" t="str">
            <v>DRIVE IN UP TO 250 EOW-RE</v>
          </cell>
        </row>
        <row r="2473">
          <cell r="J2473" t="str">
            <v>DRVNRE2RECY</v>
          </cell>
          <cell r="K2473" t="str">
            <v>DRIVE IN OVER 250 EOW-REC</v>
          </cell>
        </row>
        <row r="2474">
          <cell r="J2474" t="str">
            <v>DRVNRW1</v>
          </cell>
          <cell r="K2474" t="str">
            <v>DRIVE IN UP TO 250'</v>
          </cell>
        </row>
        <row r="2475">
          <cell r="J2475" t="str">
            <v>DRVNRW2</v>
          </cell>
          <cell r="K2475" t="str">
            <v>DRIVE IN OVER 250'</v>
          </cell>
        </row>
        <row r="2476">
          <cell r="J2476" t="str">
            <v>RECYCLECR</v>
          </cell>
          <cell r="K2476" t="str">
            <v>VALUE OF RECYCLABLES</v>
          </cell>
        </row>
        <row r="2477">
          <cell r="J2477" t="str">
            <v>RECYR</v>
          </cell>
          <cell r="K2477" t="str">
            <v>RESIDENTIAL RECYCLE</v>
          </cell>
        </row>
        <row r="2478">
          <cell r="J2478" t="str">
            <v>35RE1</v>
          </cell>
          <cell r="K2478" t="str">
            <v>1-35 GAL CART EOW SVC</v>
          </cell>
        </row>
        <row r="2479">
          <cell r="J2479" t="str">
            <v>35RM1</v>
          </cell>
          <cell r="K2479" t="str">
            <v>1-35 GAL MONTHLY</v>
          </cell>
        </row>
        <row r="2480">
          <cell r="J2480" t="str">
            <v>35ROCC1</v>
          </cell>
          <cell r="K2480" t="str">
            <v>1-35 GAL ON CALL PICKUP</v>
          </cell>
        </row>
        <row r="2481">
          <cell r="J2481" t="str">
            <v>35RW1</v>
          </cell>
          <cell r="K2481" t="str">
            <v>1-35 GAL CART WEEKLY SVC</v>
          </cell>
        </row>
        <row r="2482">
          <cell r="J2482" t="str">
            <v>48ROCC1</v>
          </cell>
          <cell r="K2482" t="str">
            <v>1-48 GAL ON CALL PICKUP</v>
          </cell>
        </row>
        <row r="2483">
          <cell r="J2483" t="str">
            <v>48RW1</v>
          </cell>
          <cell r="K2483" t="str">
            <v>1-48 GAL WEEKLY</v>
          </cell>
        </row>
        <row r="2484">
          <cell r="J2484" t="str">
            <v>64ROCC1</v>
          </cell>
          <cell r="K2484" t="str">
            <v>1-64 GAL ON CALL PICKUP</v>
          </cell>
        </row>
        <row r="2485">
          <cell r="J2485" t="str">
            <v>64RW1</v>
          </cell>
          <cell r="K2485" t="str">
            <v>1-64 GAL CART WEEKLY SVC</v>
          </cell>
        </row>
        <row r="2486">
          <cell r="J2486" t="str">
            <v>96RE1</v>
          </cell>
          <cell r="K2486" t="str">
            <v>1-96 GAL EOW</v>
          </cell>
        </row>
        <row r="2487">
          <cell r="J2487" t="str">
            <v>96RW1</v>
          </cell>
          <cell r="K2487" t="str">
            <v>1-96 GAL CART WEEKLY SVC</v>
          </cell>
        </row>
        <row r="2488">
          <cell r="J2488" t="str">
            <v>EXPUR</v>
          </cell>
          <cell r="K2488" t="str">
            <v>EXTRA PICKUP</v>
          </cell>
        </row>
        <row r="2489">
          <cell r="J2489" t="str">
            <v>EXTRAR</v>
          </cell>
          <cell r="K2489" t="str">
            <v>EXTRA CAN/BAGS</v>
          </cell>
        </row>
        <row r="2490">
          <cell r="J2490" t="str">
            <v>OFOWR</v>
          </cell>
          <cell r="K2490" t="str">
            <v>OVERFILL/OVERWEIGHT CHG</v>
          </cell>
        </row>
        <row r="2491">
          <cell r="J2491" t="str">
            <v>RECYCLECR</v>
          </cell>
          <cell r="K2491" t="str">
            <v>VALUE OF RECYCLABLES</v>
          </cell>
        </row>
        <row r="2492">
          <cell r="J2492" t="str">
            <v>RECYR</v>
          </cell>
          <cell r="K2492" t="str">
            <v>RESIDENTIAL RECYCLE</v>
          </cell>
        </row>
        <row r="2493">
          <cell r="J2493" t="str">
            <v>REDELIVER</v>
          </cell>
          <cell r="K2493" t="str">
            <v>DELIVERY CHARGE</v>
          </cell>
        </row>
        <row r="2494">
          <cell r="J2494" t="str">
            <v>35ROCC1</v>
          </cell>
          <cell r="K2494" t="str">
            <v>1-35 GAL ON CALL PICKUP</v>
          </cell>
        </row>
        <row r="2495">
          <cell r="J2495" t="str">
            <v>DRVNRE1RECYMA</v>
          </cell>
          <cell r="K2495" t="str">
            <v>DRIVE IN UP TO 250 EOW-RE</v>
          </cell>
        </row>
        <row r="2496">
          <cell r="J2496" t="str">
            <v>35ROCC1</v>
          </cell>
          <cell r="K2496" t="str">
            <v>1-35 GAL ON CALL PICKUP</v>
          </cell>
        </row>
        <row r="2497">
          <cell r="J2497" t="str">
            <v>48ROCC1</v>
          </cell>
          <cell r="K2497" t="str">
            <v>1-48 GAL ON CALL PICKUP</v>
          </cell>
        </row>
        <row r="2498">
          <cell r="J2498" t="str">
            <v>64ROCC1</v>
          </cell>
          <cell r="K2498" t="str">
            <v>1-64 GAL ON CALL PICKUP</v>
          </cell>
        </row>
        <row r="2499">
          <cell r="J2499" t="str">
            <v>96ROCC1</v>
          </cell>
          <cell r="K2499" t="str">
            <v>1-96 GAL ON CALL PICKUP</v>
          </cell>
        </row>
        <row r="2500">
          <cell r="J2500" t="str">
            <v>EXTRAR</v>
          </cell>
          <cell r="K2500" t="str">
            <v>EXTRA CAN/BAGS</v>
          </cell>
        </row>
        <row r="2501">
          <cell r="J2501" t="str">
            <v>OFOWR</v>
          </cell>
          <cell r="K2501" t="str">
            <v>OVERFILL/OVERWEIGHT CHG</v>
          </cell>
        </row>
        <row r="2502">
          <cell r="J2502" t="str">
            <v>RORENT20D</v>
          </cell>
          <cell r="K2502" t="str">
            <v>20YD ROLL OFF-DAILY RENT</v>
          </cell>
        </row>
        <row r="2503">
          <cell r="J2503" t="str">
            <v>RODEL</v>
          </cell>
          <cell r="K2503" t="str">
            <v>ROLL OFF-DELIVERY</v>
          </cell>
        </row>
        <row r="2504">
          <cell r="J2504" t="str">
            <v>ROLID</v>
          </cell>
          <cell r="K2504" t="str">
            <v>ROLL OFF-LID</v>
          </cell>
        </row>
        <row r="2505">
          <cell r="J2505" t="str">
            <v>RORENT10M</v>
          </cell>
          <cell r="K2505" t="str">
            <v>10YD ROLL OFF MTHLY RENT</v>
          </cell>
        </row>
        <row r="2506">
          <cell r="J2506" t="str">
            <v>RORENT20D</v>
          </cell>
          <cell r="K2506" t="str">
            <v>20YD ROLL OFF-DAILY RENT</v>
          </cell>
        </row>
        <row r="2507">
          <cell r="J2507" t="str">
            <v>RORENT20M</v>
          </cell>
          <cell r="K2507" t="str">
            <v>20YD ROLL OFF-MNTHLY RENT</v>
          </cell>
        </row>
        <row r="2508">
          <cell r="J2508" t="str">
            <v>RORENT40D</v>
          </cell>
          <cell r="K2508" t="str">
            <v>40YD ROLL OFF-DAILY RENT</v>
          </cell>
        </row>
        <row r="2509">
          <cell r="J2509" t="str">
            <v>RORENT40M</v>
          </cell>
          <cell r="K2509" t="str">
            <v>40YD ROLL OFF-MNTHLY RENT</v>
          </cell>
        </row>
        <row r="2510">
          <cell r="J2510" t="str">
            <v>CPHAUL15</v>
          </cell>
          <cell r="K2510" t="str">
            <v>15YD COMPACTOR-HAUL</v>
          </cell>
        </row>
        <row r="2511">
          <cell r="J2511" t="str">
            <v>CPHAUL20</v>
          </cell>
          <cell r="K2511" t="str">
            <v>20YD COMPACTOR-HAUL</v>
          </cell>
        </row>
        <row r="2512">
          <cell r="J2512" t="str">
            <v>CPHAUL25</v>
          </cell>
          <cell r="K2512" t="str">
            <v>25YD COMPACTOR-HAUL</v>
          </cell>
        </row>
        <row r="2513">
          <cell r="J2513" t="str">
            <v>CPHAUL30</v>
          </cell>
          <cell r="K2513" t="str">
            <v>30YD COMPACTOR-HAUL</v>
          </cell>
        </row>
        <row r="2514">
          <cell r="J2514" t="str">
            <v>CPHAUL35</v>
          </cell>
          <cell r="K2514" t="str">
            <v>35YD COMPACTOR-HAUL</v>
          </cell>
        </row>
        <row r="2515">
          <cell r="J2515" t="str">
            <v>DISPMC-TON</v>
          </cell>
          <cell r="K2515" t="str">
            <v>MC LANDFILL PER TON</v>
          </cell>
        </row>
        <row r="2516">
          <cell r="J2516" t="str">
            <v>DISPMCMISC</v>
          </cell>
          <cell r="K2516" t="str">
            <v>DISPOSAL MISCELLANOUS</v>
          </cell>
        </row>
        <row r="2517">
          <cell r="J2517" t="str">
            <v>DISPOLY-TON</v>
          </cell>
          <cell r="K2517" t="str">
            <v>OLYMPIC LANDFILL PER TON</v>
          </cell>
        </row>
        <row r="2518">
          <cell r="J2518" t="str">
            <v>RODEL</v>
          </cell>
          <cell r="K2518" t="str">
            <v>ROLL OFF-DELIVERY</v>
          </cell>
        </row>
        <row r="2519">
          <cell r="J2519" t="str">
            <v>ROHAUL10</v>
          </cell>
          <cell r="K2519" t="str">
            <v>10YD ROLL OFF HAUL</v>
          </cell>
        </row>
        <row r="2520">
          <cell r="J2520" t="str">
            <v>ROHAUL10T</v>
          </cell>
          <cell r="K2520" t="str">
            <v>ROHAUL10T</v>
          </cell>
        </row>
        <row r="2521">
          <cell r="J2521" t="str">
            <v>ROHAUL20</v>
          </cell>
          <cell r="K2521" t="str">
            <v>20YD ROLL OFF-HAUL</v>
          </cell>
        </row>
        <row r="2522">
          <cell r="J2522" t="str">
            <v>ROHAUL20T</v>
          </cell>
          <cell r="K2522" t="str">
            <v>20YD ROLL OFF TEMP HAUL</v>
          </cell>
        </row>
        <row r="2523">
          <cell r="J2523" t="str">
            <v>ROHAUL40</v>
          </cell>
          <cell r="K2523" t="str">
            <v>40YD ROLL OFF-HAUL</v>
          </cell>
        </row>
        <row r="2524">
          <cell r="J2524" t="str">
            <v>ROHAUL40T</v>
          </cell>
          <cell r="K2524" t="str">
            <v>40YD ROLL OFF TEMP HAUL</v>
          </cell>
        </row>
        <row r="2525">
          <cell r="J2525" t="str">
            <v>ROMILE</v>
          </cell>
          <cell r="K2525" t="str">
            <v>ROLL OFF-MILEAGE</v>
          </cell>
        </row>
        <row r="2526">
          <cell r="J2526" t="str">
            <v>RORENT10D</v>
          </cell>
          <cell r="K2526" t="str">
            <v>10YD ROLL OFF DAILY RENT</v>
          </cell>
        </row>
        <row r="2527">
          <cell r="J2527" t="str">
            <v>RORENT20D</v>
          </cell>
          <cell r="K2527" t="str">
            <v>20YD ROLL OFF-DAILY RENT</v>
          </cell>
        </row>
        <row r="2528">
          <cell r="J2528" t="str">
            <v>RORENT40D</v>
          </cell>
          <cell r="K2528" t="str">
            <v>40YD ROLL OFF-DAILY RENT</v>
          </cell>
        </row>
        <row r="2529">
          <cell r="J2529" t="str">
            <v>FUEL-COM MASON</v>
          </cell>
          <cell r="K2529" t="str">
            <v>FUEL &amp; MATERIAL SURCHARGE</v>
          </cell>
        </row>
        <row r="2530">
          <cell r="J2530" t="str">
            <v>FUEL-RECY MASON</v>
          </cell>
          <cell r="K2530" t="str">
            <v>FUEL &amp; MATERIAL SURCHARGE</v>
          </cell>
        </row>
        <row r="2531">
          <cell r="J2531" t="str">
            <v>FUEL-RES MASON</v>
          </cell>
          <cell r="K2531" t="str">
            <v>FUEL &amp; MATERIAL SURCHARGE</v>
          </cell>
        </row>
        <row r="2532">
          <cell r="J2532" t="str">
            <v>FUEL-RO MASON</v>
          </cell>
          <cell r="K2532" t="str">
            <v>FUEL &amp; MATERIAL SURCHARGE</v>
          </cell>
        </row>
        <row r="2533">
          <cell r="J2533" t="str">
            <v>FUEL-RECY MASON</v>
          </cell>
          <cell r="K2533" t="str">
            <v>FUEL &amp; MATERIAL SURCHARGE</v>
          </cell>
        </row>
        <row r="2534">
          <cell r="J2534" t="str">
            <v>FUEL-RES MASON</v>
          </cell>
          <cell r="K2534" t="str">
            <v>FUEL &amp; MATERIAL SURCHARGE</v>
          </cell>
        </row>
        <row r="2535">
          <cell r="J2535" t="str">
            <v>FUEL-COM MASON</v>
          </cell>
          <cell r="K2535" t="str">
            <v>FUEL &amp; MATERIAL SURCHARGE</v>
          </cell>
        </row>
        <row r="2536">
          <cell r="J2536" t="str">
            <v>FUEL-RECY MASON</v>
          </cell>
          <cell r="K2536" t="str">
            <v>FUEL &amp; MATERIAL SURCHARGE</v>
          </cell>
        </row>
        <row r="2537">
          <cell r="J2537" t="str">
            <v>FUEL-RES MASON</v>
          </cell>
          <cell r="K2537" t="str">
            <v>FUEL &amp; MATERIAL SURCHARGE</v>
          </cell>
        </row>
        <row r="2538">
          <cell r="J2538" t="str">
            <v>FUEL-RO MASON</v>
          </cell>
          <cell r="K2538" t="str">
            <v>FUEL &amp; MATERIAL SURCHARGE</v>
          </cell>
        </row>
        <row r="2539">
          <cell r="J2539" t="str">
            <v>FUEL-RO MASON</v>
          </cell>
          <cell r="K2539" t="str">
            <v>FUEL &amp; MATERIAL SURCHARGE</v>
          </cell>
        </row>
        <row r="2540">
          <cell r="J2540" t="str">
            <v>REF</v>
          </cell>
          <cell r="K2540" t="str">
            <v>3.6% WA Refuse Tax</v>
          </cell>
        </row>
        <row r="2541">
          <cell r="J2541" t="str">
            <v>SALES TAX</v>
          </cell>
          <cell r="K2541" t="str">
            <v>8.5% Sales Tax</v>
          </cell>
        </row>
        <row r="2542">
          <cell r="J2542" t="str">
            <v>REF</v>
          </cell>
          <cell r="K2542" t="str">
            <v>3.6% WA Refuse Tax</v>
          </cell>
        </row>
        <row r="2543">
          <cell r="J2543" t="str">
            <v>REF</v>
          </cell>
          <cell r="K2543" t="str">
            <v>3.6% WA Refuse Tax</v>
          </cell>
        </row>
        <row r="2544">
          <cell r="J2544" t="str">
            <v>SALES TAX</v>
          </cell>
          <cell r="K2544" t="str">
            <v>8.5% Sales Tax</v>
          </cell>
        </row>
        <row r="2545">
          <cell r="J2545" t="str">
            <v>SALES TAX</v>
          </cell>
          <cell r="K2545" t="str">
            <v>8.5% Sales Tax</v>
          </cell>
        </row>
        <row r="2546">
          <cell r="J2546" t="str">
            <v>MASON REFUSE</v>
          </cell>
          <cell r="K2546" t="str">
            <v>3.6% WA REFUSE TAX</v>
          </cell>
        </row>
        <row r="2547">
          <cell r="J2547" t="str">
            <v>REF</v>
          </cell>
          <cell r="K2547" t="str">
            <v>3.6% WA Refuse Tax</v>
          </cell>
        </row>
        <row r="2548">
          <cell r="J2548" t="str">
            <v>SALES TAX</v>
          </cell>
          <cell r="K2548" t="str">
            <v>8.5% Sales Tax</v>
          </cell>
        </row>
        <row r="2549">
          <cell r="J2549" t="str">
            <v>C19-ADJFIN</v>
          </cell>
          <cell r="K2549" t="str">
            <v>FINANCE CHARGE ADJUSTMENT</v>
          </cell>
        </row>
        <row r="2550">
          <cell r="J2550" t="str">
            <v>FINCHG</v>
          </cell>
          <cell r="K2550" t="str">
            <v>LATE FEE</v>
          </cell>
        </row>
        <row r="2551">
          <cell r="J2551" t="str">
            <v>96CRCOGE1</v>
          </cell>
          <cell r="K2551" t="str">
            <v>96 COMMINGLE WG-EOW</v>
          </cell>
        </row>
        <row r="2552">
          <cell r="J2552" t="str">
            <v>96CRCOGM1</v>
          </cell>
          <cell r="K2552" t="str">
            <v>96 COMMINGLE WGMNTHLY</v>
          </cell>
        </row>
        <row r="2553">
          <cell r="J2553" t="str">
            <v>96CRCOGOC</v>
          </cell>
          <cell r="K2553" t="str">
            <v>96 COMMINGLE WGON CALL</v>
          </cell>
        </row>
        <row r="2554">
          <cell r="J2554" t="str">
            <v>96CRCOGW1</v>
          </cell>
          <cell r="K2554" t="str">
            <v>96 COMMINGLE WG-WEEKLY</v>
          </cell>
        </row>
        <row r="2555">
          <cell r="J2555" t="str">
            <v>96CRCONGE1</v>
          </cell>
          <cell r="K2555" t="str">
            <v>96 COMMINGLE NG-EOW</v>
          </cell>
        </row>
        <row r="2556">
          <cell r="J2556" t="str">
            <v>96CRCONGM1</v>
          </cell>
          <cell r="K2556" t="str">
            <v>96 COMMINGLE NG-MNTHLY</v>
          </cell>
        </row>
        <row r="2557">
          <cell r="J2557" t="str">
            <v>96CRCONGW1</v>
          </cell>
          <cell r="K2557" t="str">
            <v>96 COMMINGLE NG-WEEKLY</v>
          </cell>
        </row>
        <row r="2558">
          <cell r="J2558" t="str">
            <v xml:space="preserve">R2YDOCCE </v>
          </cell>
          <cell r="K2558" t="str">
            <v>2YD OCC-EOW</v>
          </cell>
        </row>
        <row r="2559">
          <cell r="J2559" t="str">
            <v>R2YDOCCEX</v>
          </cell>
          <cell r="K2559" t="str">
            <v>2YD OCC-EXTRA CONTAINER</v>
          </cell>
        </row>
        <row r="2560">
          <cell r="J2560" t="str">
            <v>R2YDOCCM</v>
          </cell>
          <cell r="K2560" t="str">
            <v>2YD OCC-MNTHLY</v>
          </cell>
        </row>
        <row r="2561">
          <cell r="J2561" t="str">
            <v>R2YDOCCW</v>
          </cell>
          <cell r="K2561" t="str">
            <v>2YD OCC-WEEKLY</v>
          </cell>
        </row>
        <row r="2562">
          <cell r="J2562" t="str">
            <v>RECYLOCK</v>
          </cell>
          <cell r="K2562" t="str">
            <v>LOCK/UNLOCK RECYCLING</v>
          </cell>
        </row>
        <row r="2563">
          <cell r="J2563" t="str">
            <v>96CRCONGOC</v>
          </cell>
          <cell r="K2563" t="str">
            <v>96 COMMINGLE NGON CALL</v>
          </cell>
        </row>
        <row r="2564">
          <cell r="J2564" t="str">
            <v>R2YDOCCOC</v>
          </cell>
          <cell r="K2564" t="str">
            <v>2YD OCC-ON CALL</v>
          </cell>
        </row>
        <row r="2565">
          <cell r="J2565" t="str">
            <v>RECYLOCK</v>
          </cell>
          <cell r="K2565" t="str">
            <v>LOCK/UNLOCK RECYCLING</v>
          </cell>
        </row>
        <row r="2566">
          <cell r="J2566" t="str">
            <v>ROLLOUTOCC</v>
          </cell>
          <cell r="K2566" t="str">
            <v>ROLL OUT FEE - RECYCLE</v>
          </cell>
        </row>
        <row r="2567">
          <cell r="J2567" t="str">
            <v>WLKNRECY</v>
          </cell>
          <cell r="K2567" t="str">
            <v>WALK IN RECYCLE</v>
          </cell>
        </row>
        <row r="2568">
          <cell r="J2568" t="str">
            <v>CC-KOL</v>
          </cell>
          <cell r="K2568" t="str">
            <v>ONLINE PAYMENT-CC</v>
          </cell>
        </row>
        <row r="2569">
          <cell r="J2569" t="str">
            <v>PAY</v>
          </cell>
          <cell r="K2569" t="str">
            <v>PAYMENT-THANK YOU!</v>
          </cell>
        </row>
        <row r="2570">
          <cell r="J2570" t="str">
            <v>PAY-CFREE</v>
          </cell>
          <cell r="K2570" t="str">
            <v>PAYMENT-THANK YOU</v>
          </cell>
        </row>
        <row r="2571">
          <cell r="J2571" t="str">
            <v>PAY-KOL</v>
          </cell>
          <cell r="K2571" t="str">
            <v>PAYMENT-THANK YOU - OL</v>
          </cell>
        </row>
        <row r="2572">
          <cell r="J2572" t="str">
            <v>PAY-OAK</v>
          </cell>
          <cell r="K2572" t="str">
            <v>OAKLEAF PAYMENT</v>
          </cell>
        </row>
        <row r="2573">
          <cell r="J2573" t="str">
            <v>PAYMET</v>
          </cell>
          <cell r="K2573" t="str">
            <v>METAVANTE ONLINE PAYMENT</v>
          </cell>
        </row>
        <row r="2574">
          <cell r="J2574" t="str">
            <v>PAYPNCL</v>
          </cell>
          <cell r="K2574" t="str">
            <v>PAYMENT THANK YOU!</v>
          </cell>
        </row>
        <row r="2575">
          <cell r="J2575" t="str">
            <v>RET-KOL</v>
          </cell>
          <cell r="K2575" t="str">
            <v>ONLINE PAYMENT RETURN</v>
          </cell>
        </row>
        <row r="2576">
          <cell r="J2576" t="str">
            <v>ROLIDRECY</v>
          </cell>
          <cell r="K2576" t="str">
            <v>ROLL OFF LID-RECYCLE</v>
          </cell>
        </row>
        <row r="2577">
          <cell r="J2577" t="str">
            <v>RORENT20DRECY</v>
          </cell>
          <cell r="K2577" t="str">
            <v>ROLL OFF RENT DAILY-RECYL</v>
          </cell>
        </row>
        <row r="2578">
          <cell r="J2578" t="str">
            <v>RORENT40D</v>
          </cell>
          <cell r="K2578" t="str">
            <v>40YD ROLL OFF-DAILY RENT</v>
          </cell>
        </row>
        <row r="2579">
          <cell r="J2579" t="str">
            <v>RECYHAUL</v>
          </cell>
          <cell r="K2579" t="str">
            <v>ROLL OFF RECYCLE HAUL</v>
          </cell>
        </row>
        <row r="2580">
          <cell r="J2580" t="str">
            <v>RODEL</v>
          </cell>
          <cell r="K2580" t="str">
            <v>ROLL OFF-DELIVERY</v>
          </cell>
        </row>
        <row r="2581">
          <cell r="J2581" t="str">
            <v>ROMILERECY</v>
          </cell>
          <cell r="K2581" t="str">
            <v>ROLL OFF MILEAGE RECYCLE</v>
          </cell>
        </row>
        <row r="2582">
          <cell r="J2582" t="str">
            <v>FUEL-RECY MASON</v>
          </cell>
          <cell r="K2582" t="str">
            <v>FUEL &amp; MATERIAL SURCHARGE</v>
          </cell>
        </row>
        <row r="2583">
          <cell r="J2583" t="str">
            <v>FUEL-RO MASON</v>
          </cell>
          <cell r="K2583" t="str">
            <v>FUEL &amp; MATERIAL SURCHARGE</v>
          </cell>
        </row>
        <row r="2584">
          <cell r="J2584" t="str">
            <v>SALES TAX</v>
          </cell>
          <cell r="K2584" t="str">
            <v>8.5% Sales Tax</v>
          </cell>
        </row>
        <row r="2585">
          <cell r="J2585" t="str">
            <v>MM</v>
          </cell>
          <cell r="K2585" t="str">
            <v>MOVE MONEY</v>
          </cell>
        </row>
        <row r="2586">
          <cell r="J2586" t="str">
            <v>REFUND</v>
          </cell>
          <cell r="K2586" t="str">
            <v>REFUND</v>
          </cell>
        </row>
        <row r="2587">
          <cell r="J2587" t="str">
            <v>C19-ADJFIN</v>
          </cell>
          <cell r="K2587" t="str">
            <v>FINANCE CHARGE ADJUSTMENT</v>
          </cell>
        </row>
        <row r="2588">
          <cell r="J2588" t="str">
            <v>FINCHG</v>
          </cell>
          <cell r="K2588" t="str">
            <v>LATE FEE</v>
          </cell>
        </row>
        <row r="2589">
          <cell r="J2589" t="str">
            <v>MM</v>
          </cell>
          <cell r="K2589" t="str">
            <v>MOVE MONEY</v>
          </cell>
        </row>
        <row r="2590">
          <cell r="J2590" t="str">
            <v>WLKNRE1RECYMA</v>
          </cell>
          <cell r="K2590" t="str">
            <v>WALK IN 5-25FT EOW-RECYCL</v>
          </cell>
        </row>
        <row r="2591">
          <cell r="J2591" t="str">
            <v>CTRIPCAN</v>
          </cell>
          <cell r="K2591" t="str">
            <v>RETURN TRIP CHG - CANS</v>
          </cell>
        </row>
        <row r="2592">
          <cell r="J2592" t="str">
            <v>DAMAGE</v>
          </cell>
          <cell r="K2592" t="str">
            <v>CHARGE FOR DAMAGE</v>
          </cell>
        </row>
        <row r="2593">
          <cell r="J2593" t="str">
            <v>R1.5YDEM</v>
          </cell>
          <cell r="K2593" t="str">
            <v>1.5 YD 1X EOW</v>
          </cell>
        </row>
        <row r="2594">
          <cell r="J2594" t="str">
            <v>R1.5YDRENTM</v>
          </cell>
          <cell r="K2594" t="str">
            <v>1.5YD CONTAINER RENT-MTH</v>
          </cell>
        </row>
        <row r="2595">
          <cell r="J2595" t="str">
            <v>R1.5YDRENTTM</v>
          </cell>
          <cell r="K2595" t="str">
            <v>1.5 YD TEMP CONT RENT MON</v>
          </cell>
        </row>
        <row r="2596">
          <cell r="J2596" t="str">
            <v>R1.5YDWM</v>
          </cell>
          <cell r="K2596" t="str">
            <v>1.5 YD 1X WEEKLY</v>
          </cell>
        </row>
        <row r="2597">
          <cell r="J2597" t="str">
            <v>R1YDEM</v>
          </cell>
          <cell r="K2597" t="str">
            <v>1 YD 1X EOW</v>
          </cell>
        </row>
        <row r="2598">
          <cell r="J2598" t="str">
            <v>R1YDRENTM</v>
          </cell>
          <cell r="K2598" t="str">
            <v>1YD CONTAINER RENT-MTHLY</v>
          </cell>
        </row>
        <row r="2599">
          <cell r="J2599" t="str">
            <v>R1YDWM</v>
          </cell>
          <cell r="K2599" t="str">
            <v>1 YD 1X WEEKLY</v>
          </cell>
        </row>
        <row r="2600">
          <cell r="J2600" t="str">
            <v>R2YDEM</v>
          </cell>
          <cell r="K2600" t="str">
            <v>2 YD 1X EOW</v>
          </cell>
        </row>
        <row r="2601">
          <cell r="J2601" t="str">
            <v>R2YDRENTM</v>
          </cell>
          <cell r="K2601" t="str">
            <v>2YD CONTAINER RENT-MTHLY</v>
          </cell>
        </row>
        <row r="2602">
          <cell r="J2602" t="str">
            <v>R2YDRENTT</v>
          </cell>
          <cell r="K2602" t="str">
            <v>2YD TEMP CONTAINER RENT</v>
          </cell>
        </row>
        <row r="2603">
          <cell r="J2603" t="str">
            <v>R2YDRENTTM</v>
          </cell>
          <cell r="K2603" t="str">
            <v>2 YD TEMP CONT RENT MONTH</v>
          </cell>
        </row>
        <row r="2604">
          <cell r="J2604" t="str">
            <v>R2YDWM</v>
          </cell>
          <cell r="K2604" t="str">
            <v>2 YD 1X WEEKLY</v>
          </cell>
        </row>
        <row r="2605">
          <cell r="J2605" t="str">
            <v>UNLOCKREF</v>
          </cell>
          <cell r="K2605" t="str">
            <v>UNLOCK / UNLATCH REFUSE</v>
          </cell>
        </row>
        <row r="2606">
          <cell r="J2606" t="str">
            <v>CDELC</v>
          </cell>
          <cell r="K2606" t="str">
            <v>CONTAINER DELIVERY CHARGE</v>
          </cell>
        </row>
        <row r="2607">
          <cell r="J2607" t="str">
            <v>CEXYD</v>
          </cell>
          <cell r="K2607" t="str">
            <v>CMML EXTRA YARDAGE</v>
          </cell>
        </row>
        <row r="2608">
          <cell r="J2608" t="str">
            <v>R1.5YDPU</v>
          </cell>
          <cell r="K2608" t="str">
            <v>1.5YD CONTAINER PICKUP</v>
          </cell>
        </row>
        <row r="2609">
          <cell r="J2609" t="str">
            <v>R2YDPU</v>
          </cell>
          <cell r="K2609" t="str">
            <v>2YD CONTAINER PICKUP</v>
          </cell>
        </row>
        <row r="2610">
          <cell r="J2610" t="str">
            <v>ROLLOUTOC</v>
          </cell>
          <cell r="K2610" t="str">
            <v>ROLL OUT</v>
          </cell>
        </row>
        <row r="2611">
          <cell r="J2611" t="str">
            <v>UNLOCKREF</v>
          </cell>
          <cell r="K2611" t="str">
            <v>UNLOCK / UNLATCH REFUSE</v>
          </cell>
        </row>
        <row r="2612">
          <cell r="J2612" t="str">
            <v>WLKNRE1RECY</v>
          </cell>
          <cell r="K2612" t="str">
            <v>WALK IN 5-25FT EOW-RECYCL</v>
          </cell>
        </row>
        <row r="2613">
          <cell r="J2613" t="str">
            <v>WLKNRE1RECY</v>
          </cell>
          <cell r="K2613" t="str">
            <v>WALK IN 5-25FT EOW-RECYCL</v>
          </cell>
        </row>
        <row r="2614">
          <cell r="J2614" t="str">
            <v>RECYCLERMA</v>
          </cell>
          <cell r="K2614" t="str">
            <v>VALUE OF RECYCLEABLES</v>
          </cell>
        </row>
        <row r="2615">
          <cell r="J2615" t="str">
            <v>RECYCRMA</v>
          </cell>
          <cell r="K2615" t="str">
            <v>RECYCLE MONTHLY ARREARS</v>
          </cell>
        </row>
        <row r="2616">
          <cell r="J2616" t="str">
            <v>RECYRNBMA</v>
          </cell>
          <cell r="K2616" t="str">
            <v>RECYCLE NO BIN MONTHLY AR</v>
          </cell>
        </row>
        <row r="2617">
          <cell r="J2617" t="str">
            <v>RECYCLERMA</v>
          </cell>
          <cell r="K2617" t="str">
            <v>VALUE OF RECYCLEABLES</v>
          </cell>
        </row>
        <row r="2618">
          <cell r="J2618" t="str">
            <v>CC-KOL</v>
          </cell>
          <cell r="K2618" t="str">
            <v>ONLINE PAYMENT-CC</v>
          </cell>
        </row>
        <row r="2619">
          <cell r="J2619" t="str">
            <v>CCREF-KOL</v>
          </cell>
          <cell r="K2619" t="str">
            <v>CREDIT CARD REFUND</v>
          </cell>
        </row>
        <row r="2620">
          <cell r="J2620" t="str">
            <v>PAY</v>
          </cell>
          <cell r="K2620" t="str">
            <v>PAYMENT-THANK YOU!</v>
          </cell>
        </row>
        <row r="2621">
          <cell r="J2621" t="str">
            <v>PAY-CFREE</v>
          </cell>
          <cell r="K2621" t="str">
            <v>PAYMENT-THANK YOU</v>
          </cell>
        </row>
        <row r="2622">
          <cell r="J2622" t="str">
            <v>PAY-KOL</v>
          </cell>
          <cell r="K2622" t="str">
            <v>PAYMENT-THANK YOU - OL</v>
          </cell>
        </row>
        <row r="2623">
          <cell r="J2623" t="str">
            <v>PAY-ORCC</v>
          </cell>
          <cell r="K2623" t="str">
            <v>ORCC PAYMENT</v>
          </cell>
        </row>
        <row r="2624">
          <cell r="J2624" t="str">
            <v>PAY-RPPS</v>
          </cell>
          <cell r="K2624" t="str">
            <v>RPSS PAYMENT</v>
          </cell>
        </row>
        <row r="2625">
          <cell r="J2625" t="str">
            <v>PAYMET</v>
          </cell>
          <cell r="K2625" t="str">
            <v>METAVANTE ONLINE PAYMENT</v>
          </cell>
        </row>
        <row r="2626">
          <cell r="J2626" t="str">
            <v>PAYPNCL</v>
          </cell>
          <cell r="K2626" t="str">
            <v>PAYMENT THANK YOU!</v>
          </cell>
        </row>
        <row r="2627">
          <cell r="J2627" t="str">
            <v>RET-KOL</v>
          </cell>
          <cell r="K2627" t="str">
            <v>ONLINE PAYMENT RETURN</v>
          </cell>
        </row>
        <row r="2628">
          <cell r="J2628" t="str">
            <v>CC-KOL</v>
          </cell>
          <cell r="K2628" t="str">
            <v>ONLINE PAYMENT-CC</v>
          </cell>
        </row>
        <row r="2629">
          <cell r="J2629" t="str">
            <v>CCREF-KOL</v>
          </cell>
          <cell r="K2629" t="str">
            <v>CREDIT CARD REFUND</v>
          </cell>
        </row>
        <row r="2630">
          <cell r="J2630" t="str">
            <v>PAY</v>
          </cell>
          <cell r="K2630" t="str">
            <v>PAYMENT-THANK YOU!</v>
          </cell>
        </row>
        <row r="2631">
          <cell r="J2631" t="str">
            <v>PAY EFT</v>
          </cell>
          <cell r="K2631" t="str">
            <v>ELECTRONIC PAYMENT</v>
          </cell>
        </row>
        <row r="2632">
          <cell r="J2632" t="str">
            <v>PAY-CFREE</v>
          </cell>
          <cell r="K2632" t="str">
            <v>PAYMENT-THANK YOU</v>
          </cell>
        </row>
        <row r="2633">
          <cell r="J2633" t="str">
            <v>PAY-KOL</v>
          </cell>
          <cell r="K2633" t="str">
            <v>PAYMENT-THANK YOU - OL</v>
          </cell>
        </row>
        <row r="2634">
          <cell r="J2634" t="str">
            <v>PAY-RPPS</v>
          </cell>
          <cell r="K2634" t="str">
            <v>RPSS PAYMENT</v>
          </cell>
        </row>
        <row r="2635">
          <cell r="J2635" t="str">
            <v>PAYMET</v>
          </cell>
          <cell r="K2635" t="str">
            <v>METAVANTE ONLINE PAYMENT</v>
          </cell>
        </row>
        <row r="2636">
          <cell r="J2636" t="str">
            <v>PAYPNCL</v>
          </cell>
          <cell r="K2636" t="str">
            <v>PAYMENT THANK YOU!</v>
          </cell>
        </row>
        <row r="2637">
          <cell r="J2637" t="str">
            <v>RET-KOL</v>
          </cell>
          <cell r="K2637" t="str">
            <v>ONLINE PAYMENT RETURN</v>
          </cell>
        </row>
        <row r="2638">
          <cell r="J2638" t="str">
            <v>35RE1</v>
          </cell>
          <cell r="K2638" t="str">
            <v>1-35 GAL CART EOW SVC</v>
          </cell>
        </row>
        <row r="2639">
          <cell r="J2639" t="str">
            <v>35RM1</v>
          </cell>
          <cell r="K2639" t="str">
            <v>1-35 GAL MONTHLY</v>
          </cell>
        </row>
        <row r="2640">
          <cell r="J2640" t="str">
            <v>35RW1</v>
          </cell>
          <cell r="K2640" t="str">
            <v>1-35 GAL CART WEEKLY SVC</v>
          </cell>
        </row>
        <row r="2641">
          <cell r="J2641" t="str">
            <v>48RE1</v>
          </cell>
          <cell r="K2641" t="str">
            <v>1-48 GAL EOW</v>
          </cell>
        </row>
        <row r="2642">
          <cell r="J2642" t="str">
            <v>48RW1</v>
          </cell>
          <cell r="K2642" t="str">
            <v>1-48 GAL WEEKLY</v>
          </cell>
        </row>
        <row r="2643">
          <cell r="J2643" t="str">
            <v>64RE1</v>
          </cell>
          <cell r="K2643" t="str">
            <v>1-64 GAL EOW</v>
          </cell>
        </row>
        <row r="2644">
          <cell r="J2644" t="str">
            <v>64RM1</v>
          </cell>
          <cell r="K2644" t="str">
            <v>1-64 GAL MONTHLY</v>
          </cell>
        </row>
        <row r="2645">
          <cell r="J2645" t="str">
            <v>64RW1</v>
          </cell>
          <cell r="K2645" t="str">
            <v>1-64 GAL CART WEEKLY SVC</v>
          </cell>
        </row>
        <row r="2646">
          <cell r="J2646" t="str">
            <v>96RE1</v>
          </cell>
          <cell r="K2646" t="str">
            <v>1-96 GAL EOW</v>
          </cell>
        </row>
        <row r="2647">
          <cell r="J2647" t="str">
            <v>96RW1</v>
          </cell>
          <cell r="K2647" t="str">
            <v>1-96 GAL CART WEEKLY SVC</v>
          </cell>
        </row>
        <row r="2648">
          <cell r="J2648" t="str">
            <v>DRVNRE1RECY</v>
          </cell>
          <cell r="K2648" t="str">
            <v>DRIVE IN UP TO 250 EOW-RE</v>
          </cell>
        </row>
        <row r="2649">
          <cell r="J2649" t="str">
            <v>DRVNRW1</v>
          </cell>
          <cell r="K2649" t="str">
            <v>DRIVE IN UP TO 250'</v>
          </cell>
        </row>
        <row r="2650">
          <cell r="J2650" t="str">
            <v>RECYCLECR</v>
          </cell>
          <cell r="K2650" t="str">
            <v>VALUE OF RECYCLABLES</v>
          </cell>
        </row>
        <row r="2651">
          <cell r="J2651" t="str">
            <v>RECYONLY</v>
          </cell>
          <cell r="K2651" t="str">
            <v>RECYCLE SERVICE ONLY</v>
          </cell>
        </row>
        <row r="2652">
          <cell r="J2652" t="str">
            <v>RECYR</v>
          </cell>
          <cell r="K2652" t="str">
            <v>RESIDENTIAL RECYCLE</v>
          </cell>
        </row>
        <row r="2653">
          <cell r="J2653" t="str">
            <v>WLKNRE1</v>
          </cell>
          <cell r="K2653" t="str">
            <v>WALK IN 5'-25'-EOW</v>
          </cell>
        </row>
        <row r="2654">
          <cell r="J2654" t="str">
            <v>WLKNRW1</v>
          </cell>
          <cell r="K2654" t="str">
            <v>WALK IN 5'-25'</v>
          </cell>
        </row>
        <row r="2655">
          <cell r="J2655" t="str">
            <v>35RE1</v>
          </cell>
          <cell r="K2655" t="str">
            <v>1-35 GAL CART EOW SVC</v>
          </cell>
        </row>
        <row r="2656">
          <cell r="J2656" t="str">
            <v>35RM1</v>
          </cell>
          <cell r="K2656" t="str">
            <v>1-35 GAL MONTHLY</v>
          </cell>
        </row>
        <row r="2657">
          <cell r="J2657" t="str">
            <v>35ROCC1</v>
          </cell>
          <cell r="K2657" t="str">
            <v>1-35 GAL ON CALL PICKUP</v>
          </cell>
        </row>
        <row r="2658">
          <cell r="J2658" t="str">
            <v>35RW1</v>
          </cell>
          <cell r="K2658" t="str">
            <v>1-35 GAL CART WEEKLY SVC</v>
          </cell>
        </row>
        <row r="2659">
          <cell r="J2659" t="str">
            <v>48RE1</v>
          </cell>
          <cell r="K2659" t="str">
            <v>1-48 GAL EOW</v>
          </cell>
        </row>
        <row r="2660">
          <cell r="J2660" t="str">
            <v>48ROCC1</v>
          </cell>
          <cell r="K2660" t="str">
            <v>1-48 GAL ON CALL PICKUP</v>
          </cell>
        </row>
        <row r="2661">
          <cell r="J2661" t="str">
            <v>48RW1</v>
          </cell>
          <cell r="K2661" t="str">
            <v>1-48 GAL WEEKLY</v>
          </cell>
        </row>
        <row r="2662">
          <cell r="J2662" t="str">
            <v>64RE1</v>
          </cell>
          <cell r="K2662" t="str">
            <v>1-64 GAL EOW</v>
          </cell>
        </row>
        <row r="2663">
          <cell r="J2663" t="str">
            <v>64RM1</v>
          </cell>
          <cell r="K2663" t="str">
            <v>1-64 GAL MONTHLY</v>
          </cell>
        </row>
        <row r="2664">
          <cell r="J2664" t="str">
            <v>64ROCC1</v>
          </cell>
          <cell r="K2664" t="str">
            <v>1-64 GAL ON CALL PICKUP</v>
          </cell>
        </row>
        <row r="2665">
          <cell r="J2665" t="str">
            <v>64RW1</v>
          </cell>
          <cell r="K2665" t="str">
            <v>1-64 GAL CART WEEKLY SVC</v>
          </cell>
        </row>
        <row r="2666">
          <cell r="J2666" t="str">
            <v>96RE1</v>
          </cell>
          <cell r="K2666" t="str">
            <v>1-96 GAL EOW</v>
          </cell>
        </row>
        <row r="2667">
          <cell r="J2667" t="str">
            <v>96ROCC1</v>
          </cell>
          <cell r="K2667" t="str">
            <v>1-96 GAL ON CALL PICKUP</v>
          </cell>
        </row>
        <row r="2668">
          <cell r="J2668" t="str">
            <v>96RW1</v>
          </cell>
          <cell r="K2668" t="str">
            <v>1-96 GAL CART WEEKLY SVC</v>
          </cell>
        </row>
        <row r="2669">
          <cell r="J2669" t="str">
            <v>DRVNRE1</v>
          </cell>
          <cell r="K2669" t="str">
            <v>DRIVE IN UP TO 250'-EOW</v>
          </cell>
        </row>
        <row r="2670">
          <cell r="J2670" t="str">
            <v>DRVNRE2</v>
          </cell>
          <cell r="K2670" t="str">
            <v>DRIVE IN OVER 250'-EOW</v>
          </cell>
        </row>
        <row r="2671">
          <cell r="J2671" t="str">
            <v>EXPUR</v>
          </cell>
          <cell r="K2671" t="str">
            <v>EXTRA PICKUP</v>
          </cell>
        </row>
        <row r="2672">
          <cell r="J2672" t="str">
            <v>EXTRAR</v>
          </cell>
          <cell r="K2672" t="str">
            <v>EXTRA CAN/BAGS</v>
          </cell>
        </row>
        <row r="2673">
          <cell r="J2673" t="str">
            <v>OFOWR</v>
          </cell>
          <cell r="K2673" t="str">
            <v>OVERFILL/OVERWEIGHT CHG</v>
          </cell>
        </row>
        <row r="2674">
          <cell r="J2674" t="str">
            <v>RECYCLECR</v>
          </cell>
          <cell r="K2674" t="str">
            <v>VALUE OF RECYCLABLES</v>
          </cell>
        </row>
        <row r="2675">
          <cell r="J2675" t="str">
            <v>RECYONLY</v>
          </cell>
          <cell r="K2675" t="str">
            <v>RECYCLE SERVICE ONLY</v>
          </cell>
        </row>
        <row r="2676">
          <cell r="J2676" t="str">
            <v>RECYR</v>
          </cell>
          <cell r="K2676" t="str">
            <v>RESIDENTIAL RECYCLE</v>
          </cell>
        </row>
        <row r="2677">
          <cell r="J2677" t="str">
            <v>REDELIVER</v>
          </cell>
          <cell r="K2677" t="str">
            <v>DELIVERY CHARGE</v>
          </cell>
        </row>
        <row r="2678">
          <cell r="J2678" t="str">
            <v>RESTART</v>
          </cell>
          <cell r="K2678" t="str">
            <v>SERVICE RESTART FEE</v>
          </cell>
        </row>
        <row r="2679">
          <cell r="J2679" t="str">
            <v>WLKNRE1</v>
          </cell>
          <cell r="K2679" t="str">
            <v>WALK IN 5'-25'-EOW</v>
          </cell>
        </row>
        <row r="2680">
          <cell r="J2680" t="str">
            <v>WLKNRM1</v>
          </cell>
          <cell r="K2680" t="str">
            <v>WALK IN 5'-25'-MTHLY</v>
          </cell>
        </row>
        <row r="2681">
          <cell r="J2681" t="str">
            <v>WLKNRW1</v>
          </cell>
          <cell r="K2681" t="str">
            <v>WALK IN 5'-25'</v>
          </cell>
        </row>
        <row r="2682">
          <cell r="J2682" t="str">
            <v>WLKNRW2</v>
          </cell>
          <cell r="K2682" t="str">
            <v>WALK IN OVER 25'</v>
          </cell>
        </row>
        <row r="2683">
          <cell r="J2683" t="str">
            <v>35ROCC1</v>
          </cell>
          <cell r="K2683" t="str">
            <v>1-35 GAL ON CALL PICKUP</v>
          </cell>
        </row>
        <row r="2684">
          <cell r="J2684" t="str">
            <v>64RE1</v>
          </cell>
          <cell r="K2684" t="str">
            <v>1-64 GAL EOW</v>
          </cell>
        </row>
        <row r="2685">
          <cell r="J2685" t="str">
            <v>DRVNRE1RECYMA</v>
          </cell>
          <cell r="K2685" t="str">
            <v>DRIVE IN UP TO 250 EOW-RE</v>
          </cell>
        </row>
        <row r="2686">
          <cell r="J2686" t="str">
            <v>DRVNRE2RECYMA</v>
          </cell>
          <cell r="K2686" t="str">
            <v>DRIVE IN OVER 250 EOW-REC</v>
          </cell>
        </row>
        <row r="2687">
          <cell r="J2687" t="str">
            <v>DRVNRM1RECYMA</v>
          </cell>
          <cell r="K2687" t="str">
            <v>DRIVE IN UP TO 125 MONTHL</v>
          </cell>
        </row>
        <row r="2688">
          <cell r="J2688" t="str">
            <v>EMPLOYEER</v>
          </cell>
          <cell r="K2688" t="str">
            <v>EMPLOYEE SERVICE</v>
          </cell>
        </row>
        <row r="2689">
          <cell r="J2689" t="str">
            <v>RECYCLECR</v>
          </cell>
          <cell r="K2689" t="str">
            <v>VALUE OF RECYCLABLES</v>
          </cell>
        </row>
        <row r="2690">
          <cell r="J2690" t="str">
            <v>RECYR</v>
          </cell>
          <cell r="K2690" t="str">
            <v>RESIDENTIAL RECYCLE</v>
          </cell>
        </row>
        <row r="2691">
          <cell r="J2691" t="str">
            <v>35ROCC1</v>
          </cell>
          <cell r="K2691" t="str">
            <v>1-35 GAL ON CALL PICKUP</v>
          </cell>
        </row>
        <row r="2692">
          <cell r="J2692" t="str">
            <v>48ROCC1</v>
          </cell>
          <cell r="K2692" t="str">
            <v>1-48 GAL ON CALL PICKUP</v>
          </cell>
        </row>
        <row r="2693">
          <cell r="J2693" t="str">
            <v>64ROCC1</v>
          </cell>
          <cell r="K2693" t="str">
            <v>1-64 GAL ON CALL PICKUP</v>
          </cell>
        </row>
        <row r="2694">
          <cell r="J2694" t="str">
            <v>96ROCC1</v>
          </cell>
          <cell r="K2694" t="str">
            <v>1-96 GAL ON CALL PICKUP</v>
          </cell>
        </row>
        <row r="2695">
          <cell r="J2695" t="str">
            <v>DRVNRM1</v>
          </cell>
          <cell r="K2695" t="str">
            <v>DRIVE IN UP TO 250'-MTHLY</v>
          </cell>
        </row>
        <row r="2696">
          <cell r="J2696" t="str">
            <v>EXPUR</v>
          </cell>
          <cell r="K2696" t="str">
            <v>EXTRA PICKUP</v>
          </cell>
        </row>
        <row r="2697">
          <cell r="J2697" t="str">
            <v>EXTRAR</v>
          </cell>
          <cell r="K2697" t="str">
            <v>EXTRA CAN/BAGS</v>
          </cell>
        </row>
        <row r="2698">
          <cell r="J2698" t="str">
            <v>OFOWR</v>
          </cell>
          <cell r="K2698" t="str">
            <v>OVERFILL/OVERWEIGHT CHG</v>
          </cell>
        </row>
        <row r="2699">
          <cell r="J2699" t="str">
            <v>RESTART</v>
          </cell>
          <cell r="K2699" t="str">
            <v>SERVICE RESTART FEE</v>
          </cell>
        </row>
        <row r="2700">
          <cell r="J2700" t="str">
            <v>RORENT20D</v>
          </cell>
          <cell r="K2700" t="str">
            <v>20YD ROLL OFF-DAILY RENT</v>
          </cell>
        </row>
        <row r="2701">
          <cell r="J2701" t="str">
            <v>DISPMC-TON</v>
          </cell>
          <cell r="K2701" t="str">
            <v>MC LANDFILL PER TON</v>
          </cell>
        </row>
        <row r="2702">
          <cell r="J2702" t="str">
            <v>RODEL</v>
          </cell>
          <cell r="K2702" t="str">
            <v>ROLL OFF-DELIVERY</v>
          </cell>
        </row>
        <row r="2703">
          <cell r="J2703" t="str">
            <v>ROHAUL20T</v>
          </cell>
          <cell r="K2703" t="str">
            <v>20YD ROLL OFF TEMP HAUL</v>
          </cell>
        </row>
        <row r="2704">
          <cell r="J2704" t="str">
            <v>ROMILE</v>
          </cell>
          <cell r="K2704" t="str">
            <v>ROLL OFF-MILEAGE</v>
          </cell>
        </row>
        <row r="2705">
          <cell r="J2705" t="str">
            <v>RORENT20D</v>
          </cell>
          <cell r="K2705" t="str">
            <v>20YD ROLL OFF-DAILY RENT</v>
          </cell>
        </row>
        <row r="2706">
          <cell r="J2706" t="str">
            <v>ROLID</v>
          </cell>
          <cell r="K2706" t="str">
            <v>ROLL OFF-LID</v>
          </cell>
        </row>
        <row r="2707">
          <cell r="J2707" t="str">
            <v>RORENT10D</v>
          </cell>
          <cell r="K2707" t="str">
            <v>10YD ROLL OFF DAILY RENT</v>
          </cell>
        </row>
        <row r="2708">
          <cell r="J2708" t="str">
            <v>RORENT10M</v>
          </cell>
          <cell r="K2708" t="str">
            <v>10YD ROLL OFF MTHLY RENT</v>
          </cell>
        </row>
        <row r="2709">
          <cell r="J2709" t="str">
            <v>RORENT20D</v>
          </cell>
          <cell r="K2709" t="str">
            <v>20YD ROLL OFF-DAILY RENT</v>
          </cell>
        </row>
        <row r="2710">
          <cell r="J2710" t="str">
            <v>RORENT20M</v>
          </cell>
          <cell r="K2710" t="str">
            <v>20YD ROLL OFF-MNTHLY RENT</v>
          </cell>
        </row>
        <row r="2711">
          <cell r="J2711" t="str">
            <v>RORENT40D</v>
          </cell>
          <cell r="K2711" t="str">
            <v>40YD ROLL OFF-DAILY RENT</v>
          </cell>
        </row>
        <row r="2712">
          <cell r="J2712" t="str">
            <v>RORENT40M</v>
          </cell>
          <cell r="K2712" t="str">
            <v>40YD ROLL OFF-MNTHLY RENT</v>
          </cell>
        </row>
        <row r="2713">
          <cell r="J2713" t="str">
            <v>CPHAUL10</v>
          </cell>
          <cell r="K2713" t="str">
            <v>10YD COMPACTOR-HAUL</v>
          </cell>
        </row>
        <row r="2714">
          <cell r="J2714" t="str">
            <v>CPHAUL15</v>
          </cell>
          <cell r="K2714" t="str">
            <v>15YD COMPACTOR-HAUL</v>
          </cell>
        </row>
        <row r="2715">
          <cell r="J2715" t="str">
            <v>CPHAUL25</v>
          </cell>
          <cell r="K2715" t="str">
            <v>25YD COMPACTOR-HAUL</v>
          </cell>
        </row>
        <row r="2716">
          <cell r="J2716" t="str">
            <v>DISPMC-TON</v>
          </cell>
          <cell r="K2716" t="str">
            <v>MC LANDFILL PER TON</v>
          </cell>
        </row>
        <row r="2717">
          <cell r="J2717" t="str">
            <v>DISPMCMISC</v>
          </cell>
          <cell r="K2717" t="str">
            <v>DISPOSAL MISCELLANOUS</v>
          </cell>
        </row>
        <row r="2718">
          <cell r="J2718" t="str">
            <v>RODEL</v>
          </cell>
          <cell r="K2718" t="str">
            <v>ROLL OFF-DELIVERY</v>
          </cell>
        </row>
        <row r="2719">
          <cell r="J2719" t="str">
            <v>ROHAUL10</v>
          </cell>
          <cell r="K2719" t="str">
            <v>10YD ROLL OFF HAUL</v>
          </cell>
        </row>
        <row r="2720">
          <cell r="J2720" t="str">
            <v>ROHAUL10T</v>
          </cell>
          <cell r="K2720" t="str">
            <v>ROHAUL10T</v>
          </cell>
        </row>
        <row r="2721">
          <cell r="J2721" t="str">
            <v>ROHAUL20</v>
          </cell>
          <cell r="K2721" t="str">
            <v>20YD ROLL OFF-HAUL</v>
          </cell>
        </row>
        <row r="2722">
          <cell r="J2722" t="str">
            <v>ROHAUL20T</v>
          </cell>
          <cell r="K2722" t="str">
            <v>20YD ROLL OFF TEMP HAUL</v>
          </cell>
        </row>
        <row r="2723">
          <cell r="J2723" t="str">
            <v>ROHAUL30</v>
          </cell>
          <cell r="K2723" t="str">
            <v>30YD ROLL OFF-HAUL</v>
          </cell>
        </row>
        <row r="2724">
          <cell r="J2724" t="str">
            <v>ROHAUL40</v>
          </cell>
          <cell r="K2724" t="str">
            <v>40YD ROLL OFF-HAUL</v>
          </cell>
        </row>
        <row r="2725">
          <cell r="J2725" t="str">
            <v>ROHAUL40T</v>
          </cell>
          <cell r="K2725" t="str">
            <v>40YD ROLL OFF TEMP HAUL</v>
          </cell>
        </row>
        <row r="2726">
          <cell r="J2726" t="str">
            <v>ROLID</v>
          </cell>
          <cell r="K2726" t="str">
            <v>ROLL OFF-LID</v>
          </cell>
        </row>
        <row r="2727">
          <cell r="J2727" t="str">
            <v>ROMILE</v>
          </cell>
          <cell r="K2727" t="str">
            <v>ROLL OFF-MILEAGE</v>
          </cell>
        </row>
        <row r="2728">
          <cell r="J2728" t="str">
            <v>RORENT10D</v>
          </cell>
          <cell r="K2728" t="str">
            <v>10YD ROLL OFF DAILY RENT</v>
          </cell>
        </row>
        <row r="2729">
          <cell r="J2729" t="str">
            <v>RORENT20D</v>
          </cell>
          <cell r="K2729" t="str">
            <v>20YD ROLL OFF-DAILY RENT</v>
          </cell>
        </row>
        <row r="2730">
          <cell r="J2730" t="str">
            <v>RORENT40D</v>
          </cell>
          <cell r="K2730" t="str">
            <v>40YD ROLL OFF-DAILY RENT</v>
          </cell>
        </row>
        <row r="2731">
          <cell r="J2731" t="str">
            <v>STORENT22</v>
          </cell>
          <cell r="K2731" t="str">
            <v>PORTABLE STORAGE RENT 22</v>
          </cell>
        </row>
        <row r="2732">
          <cell r="J2732" t="str">
            <v>FUEL-RECY MASON</v>
          </cell>
          <cell r="K2732" t="str">
            <v>FUEL &amp; MATERIAL SURCHARGE</v>
          </cell>
        </row>
        <row r="2733">
          <cell r="J2733" t="str">
            <v>FUEL-RES MASON</v>
          </cell>
          <cell r="K2733" t="str">
            <v>FUEL &amp; MATERIAL SURCHARGE</v>
          </cell>
        </row>
        <row r="2734">
          <cell r="J2734" t="str">
            <v>FUEL-COM MASON</v>
          </cell>
          <cell r="K2734" t="str">
            <v>FUEL &amp; MATERIAL SURCHARGE</v>
          </cell>
        </row>
        <row r="2735">
          <cell r="J2735" t="str">
            <v>FUEL-RECY MASON</v>
          </cell>
          <cell r="K2735" t="str">
            <v>FUEL &amp; MATERIAL SURCHARGE</v>
          </cell>
        </row>
        <row r="2736">
          <cell r="J2736" t="str">
            <v>FUEL-RES MASON</v>
          </cell>
          <cell r="K2736" t="str">
            <v>FUEL &amp; MATERIAL SURCHARGE</v>
          </cell>
        </row>
        <row r="2737">
          <cell r="J2737" t="str">
            <v>FUEL-COM MASON</v>
          </cell>
          <cell r="K2737" t="str">
            <v>FUEL &amp; MATERIAL SURCHARGE</v>
          </cell>
        </row>
        <row r="2738">
          <cell r="J2738" t="str">
            <v>FUEL-RECY MASON</v>
          </cell>
          <cell r="K2738" t="str">
            <v>FUEL &amp; MATERIAL SURCHARGE</v>
          </cell>
        </row>
        <row r="2739">
          <cell r="J2739" t="str">
            <v>FUEL-RES MASON</v>
          </cell>
          <cell r="K2739" t="str">
            <v>FUEL &amp; MATERIAL SURCHARGE</v>
          </cell>
        </row>
        <row r="2740">
          <cell r="J2740" t="str">
            <v>FUEL-COM MASON</v>
          </cell>
          <cell r="K2740" t="str">
            <v>FUEL &amp; MATERIAL SURCHARGE</v>
          </cell>
        </row>
        <row r="2741">
          <cell r="J2741" t="str">
            <v>FUEL-RECY MASON</v>
          </cell>
          <cell r="K2741" t="str">
            <v>FUEL &amp; MATERIAL SURCHARGE</v>
          </cell>
        </row>
        <row r="2742">
          <cell r="J2742" t="str">
            <v>FUEL-RES MASON</v>
          </cell>
          <cell r="K2742" t="str">
            <v>FUEL &amp; MATERIAL SURCHARGE</v>
          </cell>
        </row>
        <row r="2743">
          <cell r="J2743" t="str">
            <v>FUEL-RO MASON</v>
          </cell>
          <cell r="K2743" t="str">
            <v>FUEL &amp; MATERIAL SURCHARGE</v>
          </cell>
        </row>
        <row r="2744">
          <cell r="J2744" t="str">
            <v>FUEL-COM MASON</v>
          </cell>
          <cell r="K2744" t="str">
            <v>FUEL &amp; MATERIAL SURCHARGE</v>
          </cell>
        </row>
        <row r="2745">
          <cell r="J2745" t="str">
            <v>FUEL-RO MASON</v>
          </cell>
          <cell r="K2745" t="str">
            <v>FUEL &amp; MATERIAL SURCHARGE</v>
          </cell>
        </row>
        <row r="2746">
          <cell r="J2746" t="str">
            <v>REF</v>
          </cell>
          <cell r="K2746" t="str">
            <v>3.6% WA Refuse Tax</v>
          </cell>
        </row>
        <row r="2747">
          <cell r="J2747" t="str">
            <v>REF</v>
          </cell>
          <cell r="K2747" t="str">
            <v>3.6% WA Refuse Tax</v>
          </cell>
        </row>
        <row r="2748">
          <cell r="J2748" t="str">
            <v>SALES TAX</v>
          </cell>
          <cell r="K2748" t="str">
            <v>8.5% Sales Tax</v>
          </cell>
        </row>
        <row r="2749">
          <cell r="J2749" t="str">
            <v>SHELTON UNREG REFUSE</v>
          </cell>
          <cell r="K2749" t="str">
            <v>3.6% WA STATE REFUSE TAX</v>
          </cell>
        </row>
        <row r="2750">
          <cell r="J2750" t="str">
            <v>SHELTON UNREG SALES</v>
          </cell>
          <cell r="K2750" t="str">
            <v>WA STATE SALES TAX</v>
          </cell>
        </row>
        <row r="2751">
          <cell r="J2751" t="str">
            <v>REF</v>
          </cell>
          <cell r="K2751" t="str">
            <v>3.6% WA Refuse Tax</v>
          </cell>
        </row>
        <row r="2752">
          <cell r="J2752" t="str">
            <v>CITY OF SHELTON</v>
          </cell>
          <cell r="K2752" t="str">
            <v>41.9% CITY UTILITY TAX</v>
          </cell>
        </row>
        <row r="2753">
          <cell r="J2753" t="str">
            <v>REF</v>
          </cell>
          <cell r="K2753" t="str">
            <v>3.6% WA Refuse Tax</v>
          </cell>
        </row>
        <row r="2754">
          <cell r="J2754" t="str">
            <v>SALES TAX</v>
          </cell>
          <cell r="K2754" t="str">
            <v>8.5% Sales Tax</v>
          </cell>
        </row>
        <row r="2755">
          <cell r="J2755" t="str">
            <v>SHELTON WA REFUSE</v>
          </cell>
          <cell r="K2755" t="str">
            <v>3.6% WA Refuse Tax</v>
          </cell>
        </row>
        <row r="2756">
          <cell r="J2756" t="str">
            <v>REF</v>
          </cell>
          <cell r="K2756" t="str">
            <v>3.6% WA Refuse Tax</v>
          </cell>
        </row>
        <row r="2757">
          <cell r="J2757" t="str">
            <v>SALES TAX</v>
          </cell>
          <cell r="K2757" t="str">
            <v>8.5% Sales Tax</v>
          </cell>
        </row>
        <row r="2758">
          <cell r="J2758" t="str">
            <v>REF</v>
          </cell>
          <cell r="K2758" t="str">
            <v>3.6% WA Refuse Tax</v>
          </cell>
        </row>
        <row r="2759">
          <cell r="J2759" t="str">
            <v>SALES TAX</v>
          </cell>
          <cell r="K2759" t="str">
            <v>8.5% Sales Tax</v>
          </cell>
        </row>
        <row r="2760">
          <cell r="J2760" t="str">
            <v>C19-ADJFIN</v>
          </cell>
          <cell r="K2760" t="str">
            <v>FINANCE CHARGE ADJUSTMENT</v>
          </cell>
        </row>
        <row r="2761">
          <cell r="J2761" t="str">
            <v>FINCHG</v>
          </cell>
          <cell r="K2761" t="str">
            <v>LATE FEE</v>
          </cell>
        </row>
        <row r="2762">
          <cell r="J2762" t="str">
            <v>UNLOCKRECY</v>
          </cell>
          <cell r="K2762" t="str">
            <v>UNLOCK / UNLATCH RECY</v>
          </cell>
        </row>
        <row r="2763">
          <cell r="J2763" t="str">
            <v>SQUAX</v>
          </cell>
          <cell r="K2763" t="str">
            <v>SQUAXIN ISLAND CONTRACT</v>
          </cell>
        </row>
        <row r="2764">
          <cell r="J2764" t="str">
            <v>96CRCOGE1</v>
          </cell>
          <cell r="K2764" t="str">
            <v>96 COMMINGLE WG-EOW</v>
          </cell>
        </row>
        <row r="2765">
          <cell r="J2765" t="str">
            <v>96CRCOGM1</v>
          </cell>
          <cell r="K2765" t="str">
            <v>96 COMMINGLE WGMNTHLY</v>
          </cell>
        </row>
        <row r="2766">
          <cell r="J2766" t="str">
            <v>96CRCOGW1</v>
          </cell>
          <cell r="K2766" t="str">
            <v>96 COMMINGLE WG-WEEKLY</v>
          </cell>
        </row>
        <row r="2767">
          <cell r="J2767" t="str">
            <v>96CRCONGE1</v>
          </cell>
          <cell r="K2767" t="str">
            <v>96 COMMINGLE NG-EOW</v>
          </cell>
        </row>
        <row r="2768">
          <cell r="J2768" t="str">
            <v>96CRCONGM1</v>
          </cell>
          <cell r="K2768" t="str">
            <v>96 COMMINGLE NG-MNTHLY</v>
          </cell>
        </row>
        <row r="2769">
          <cell r="J2769" t="str">
            <v>96CRCONGW1</v>
          </cell>
          <cell r="K2769" t="str">
            <v>96 COMMINGLE NG-WEEKLY</v>
          </cell>
        </row>
        <row r="2770">
          <cell r="J2770" t="str">
            <v xml:space="preserve">R2YDOCCE </v>
          </cell>
          <cell r="K2770" t="str">
            <v>2YD OCC-EOW</v>
          </cell>
        </row>
        <row r="2771">
          <cell r="J2771" t="str">
            <v>R2YDOCCEX</v>
          </cell>
          <cell r="K2771" t="str">
            <v>2YD OCC-EXTRA CONTAINER</v>
          </cell>
        </row>
        <row r="2772">
          <cell r="J2772" t="str">
            <v>R2YDOCCM</v>
          </cell>
          <cell r="K2772" t="str">
            <v>2YD OCC-MNTHLY</v>
          </cell>
        </row>
        <row r="2773">
          <cell r="J2773" t="str">
            <v>R2YDOCCOC</v>
          </cell>
          <cell r="K2773" t="str">
            <v>2YD OCC-ON CALL</v>
          </cell>
        </row>
        <row r="2774">
          <cell r="J2774" t="str">
            <v>R2YDOCCW</v>
          </cell>
          <cell r="K2774" t="str">
            <v>2YD OCC-WEEKLY</v>
          </cell>
        </row>
        <row r="2775">
          <cell r="J2775" t="str">
            <v>RECYLOCK</v>
          </cell>
          <cell r="K2775" t="str">
            <v>LOCK/UNLOCK RECYCLING</v>
          </cell>
        </row>
        <row r="2776">
          <cell r="J2776" t="str">
            <v>WLKNRECY</v>
          </cell>
          <cell r="K2776" t="str">
            <v>WALK IN RECYCLE</v>
          </cell>
        </row>
        <row r="2777">
          <cell r="J2777" t="str">
            <v>96CRCOGOC</v>
          </cell>
          <cell r="K2777" t="str">
            <v>96 COMMINGLE WGON CALL</v>
          </cell>
        </row>
        <row r="2778">
          <cell r="J2778" t="str">
            <v>96CRCONGOC</v>
          </cell>
          <cell r="K2778" t="str">
            <v>96 COMMINGLE NGON CALL</v>
          </cell>
        </row>
        <row r="2779">
          <cell r="J2779" t="str">
            <v>DEL-REC</v>
          </cell>
          <cell r="K2779" t="str">
            <v>DELIVER RECYCLE BIN</v>
          </cell>
        </row>
        <row r="2780">
          <cell r="J2780" t="str">
            <v>R2YDOCCOC</v>
          </cell>
          <cell r="K2780" t="str">
            <v>2YD OCC-ON CALL</v>
          </cell>
        </row>
        <row r="2781">
          <cell r="J2781" t="str">
            <v>RECYLOCK</v>
          </cell>
          <cell r="K2781" t="str">
            <v>LOCK/UNLOCK RECYCLING</v>
          </cell>
        </row>
        <row r="2782">
          <cell r="J2782" t="str">
            <v>ROLLOUTOCC</v>
          </cell>
          <cell r="K2782" t="str">
            <v>ROLL OUT FEE - RECYCLE</v>
          </cell>
        </row>
        <row r="2783">
          <cell r="J2783" t="str">
            <v>WLKNRECY</v>
          </cell>
          <cell r="K2783" t="str">
            <v>WALK IN RECYCLE</v>
          </cell>
        </row>
        <row r="2784">
          <cell r="J2784" t="str">
            <v>CC-KOL</v>
          </cell>
          <cell r="K2784" t="str">
            <v>ONLINE PAYMENT-CC</v>
          </cell>
        </row>
        <row r="2785">
          <cell r="J2785" t="str">
            <v>PAY</v>
          </cell>
          <cell r="K2785" t="str">
            <v>PAYMENT-THANK YOU!</v>
          </cell>
        </row>
        <row r="2786">
          <cell r="J2786" t="str">
            <v>PAY-CFREE</v>
          </cell>
          <cell r="K2786" t="str">
            <v>PAYMENT-THANK YOU</v>
          </cell>
        </row>
        <row r="2787">
          <cell r="J2787" t="str">
            <v>PAY-KOL</v>
          </cell>
          <cell r="K2787" t="str">
            <v>PAYMENT-THANK YOU - OL</v>
          </cell>
        </row>
        <row r="2788">
          <cell r="J2788" t="str">
            <v>PAY-NATL</v>
          </cell>
          <cell r="K2788" t="str">
            <v>PAYMENT THANK YOU</v>
          </cell>
        </row>
        <row r="2789">
          <cell r="J2789" t="str">
            <v>PAY-OAK</v>
          </cell>
          <cell r="K2789" t="str">
            <v>OAKLEAF PAYMENT</v>
          </cell>
        </row>
        <row r="2790">
          <cell r="J2790" t="str">
            <v>PAY-RPPS</v>
          </cell>
          <cell r="K2790" t="str">
            <v>RPSS PAYMENT</v>
          </cell>
        </row>
        <row r="2791">
          <cell r="J2791" t="str">
            <v>PAYMET</v>
          </cell>
          <cell r="K2791" t="str">
            <v>METAVANTE ONLINE PAYMENT</v>
          </cell>
        </row>
        <row r="2792">
          <cell r="J2792" t="str">
            <v>PAYPNCL</v>
          </cell>
          <cell r="K2792" t="str">
            <v>PAYMENT THANK YOU!</v>
          </cell>
        </row>
        <row r="2793">
          <cell r="J2793" t="str">
            <v>OFOWR</v>
          </cell>
          <cell r="K2793" t="str">
            <v>OVERFILL/OVERWEIGHT CHG</v>
          </cell>
        </row>
        <row r="2794">
          <cell r="J2794" t="str">
            <v>ROLID</v>
          </cell>
          <cell r="K2794" t="str">
            <v>ROLL OFF-LID</v>
          </cell>
        </row>
        <row r="2795">
          <cell r="J2795" t="str">
            <v>ROLIDRECY</v>
          </cell>
          <cell r="K2795" t="str">
            <v>ROLL OFF LID-RECYCLE</v>
          </cell>
        </row>
        <row r="2796">
          <cell r="J2796" t="str">
            <v>RORENT10MRECY</v>
          </cell>
          <cell r="K2796" t="str">
            <v>ROLL OFF RENT MONTHLY-REC</v>
          </cell>
        </row>
        <row r="2797">
          <cell r="J2797" t="str">
            <v>RORENT20DRECY</v>
          </cell>
          <cell r="K2797" t="str">
            <v>ROLL OFF RENT DAILY-RECYL</v>
          </cell>
        </row>
        <row r="2798">
          <cell r="J2798" t="str">
            <v>RORENT20MRECY</v>
          </cell>
          <cell r="K2798" t="str">
            <v>ROLL OFF RENT MONTHLY-REC</v>
          </cell>
        </row>
        <row r="2799">
          <cell r="J2799" t="str">
            <v>RORENT40M</v>
          </cell>
          <cell r="K2799" t="str">
            <v>40YD ROLL OFF-MNTHLY RENT</v>
          </cell>
        </row>
        <row r="2800">
          <cell r="J2800" t="str">
            <v>BELFAIR</v>
          </cell>
          <cell r="K2800" t="str">
            <v>BELFAIR TRANSFER BOX HAUL</v>
          </cell>
        </row>
        <row r="2801">
          <cell r="J2801" t="str">
            <v>BLUEBOX</v>
          </cell>
          <cell r="K2801" t="str">
            <v>RECYCLING BLUE BOX</v>
          </cell>
        </row>
        <row r="2802">
          <cell r="J2802" t="str">
            <v>RECYHAUL</v>
          </cell>
          <cell r="K2802" t="str">
            <v>ROLL OFF RECYCLE HAUL</v>
          </cell>
        </row>
        <row r="2803">
          <cell r="J2803" t="str">
            <v>RODELRECY</v>
          </cell>
          <cell r="K2803" t="str">
            <v>ROLL OFF DELIVER-RECYCLE</v>
          </cell>
        </row>
        <row r="2804">
          <cell r="J2804" t="str">
            <v>ROMILERECY</v>
          </cell>
          <cell r="K2804" t="str">
            <v>ROLL OFF MILEAGE RECYCLE</v>
          </cell>
        </row>
        <row r="2805">
          <cell r="J2805" t="str">
            <v>STORENT22</v>
          </cell>
          <cell r="K2805" t="str">
            <v>PORTABLE STORAGE RENT 22</v>
          </cell>
        </row>
        <row r="2806">
          <cell r="J2806" t="str">
            <v>STO22</v>
          </cell>
          <cell r="K2806" t="str">
            <v>22FT STORAGE CONT PU</v>
          </cell>
        </row>
        <row r="2807">
          <cell r="J2807" t="str">
            <v>STORENT22</v>
          </cell>
          <cell r="K2807" t="str">
            <v>PORTABLE STORAGE RENT 22</v>
          </cell>
        </row>
        <row r="2808">
          <cell r="J2808" t="str">
            <v>FUEL-RECY MASON</v>
          </cell>
          <cell r="K2808" t="str">
            <v>FUEL &amp; MATERIAL SURCHARGE</v>
          </cell>
        </row>
        <row r="2809">
          <cell r="J2809" t="str">
            <v>FUEL-RES MASON</v>
          </cell>
          <cell r="K2809" t="str">
            <v>FUEL &amp; MATERIAL SURCHARGE</v>
          </cell>
        </row>
        <row r="2810">
          <cell r="J2810" t="str">
            <v>FUEL-RECY MASON</v>
          </cell>
          <cell r="K2810" t="str">
            <v>FUEL &amp; MATERIAL SURCHARGE</v>
          </cell>
        </row>
        <row r="2811">
          <cell r="J2811" t="str">
            <v>FUEL-RO MASON</v>
          </cell>
          <cell r="K2811" t="str">
            <v>FUEL &amp; MATERIAL SURCHARGE</v>
          </cell>
        </row>
        <row r="2812">
          <cell r="J2812" t="str">
            <v>SALES TAX</v>
          </cell>
          <cell r="K2812" t="str">
            <v>8.5% Sales Tax</v>
          </cell>
        </row>
        <row r="2813">
          <cell r="J2813" t="str">
            <v>SALES TAX</v>
          </cell>
          <cell r="K2813" t="str">
            <v>8.5% Sales Tax</v>
          </cell>
        </row>
        <row r="2814">
          <cell r="J2814" t="str">
            <v>C19-ADJFIN</v>
          </cell>
          <cell r="K2814" t="str">
            <v>FINANCE CHARGE ADJUSTMENT</v>
          </cell>
        </row>
        <row r="2815">
          <cell r="J2815" t="str">
            <v>FINCHG</v>
          </cell>
          <cell r="K2815" t="str">
            <v>LATE FEE</v>
          </cell>
        </row>
        <row r="2816">
          <cell r="J2816" t="str">
            <v>FINCHG</v>
          </cell>
          <cell r="K2816" t="str">
            <v>LATE FEE</v>
          </cell>
        </row>
        <row r="2817">
          <cell r="J2817" t="str">
            <v>MM</v>
          </cell>
          <cell r="K2817" t="str">
            <v>MOVE MONEY</v>
          </cell>
        </row>
        <row r="2818">
          <cell r="J2818" t="str">
            <v>REFUND</v>
          </cell>
          <cell r="K2818" t="str">
            <v>REFUND</v>
          </cell>
        </row>
        <row r="2819">
          <cell r="J2819" t="str">
            <v>LOOSE-COMM</v>
          </cell>
          <cell r="K2819" t="str">
            <v>LOOSE MATERIAL - COMM</v>
          </cell>
        </row>
        <row r="2820">
          <cell r="J2820" t="str">
            <v>300CW1</v>
          </cell>
          <cell r="K2820" t="str">
            <v>1-300 GL CART WEEKLY SVC</v>
          </cell>
        </row>
        <row r="2821">
          <cell r="J2821" t="str">
            <v>64CW1</v>
          </cell>
          <cell r="K2821" t="str">
            <v>1-64 GL CART WEEKLY SVC</v>
          </cell>
        </row>
        <row r="2822">
          <cell r="J2822" t="str">
            <v>96CW1</v>
          </cell>
          <cell r="K2822" t="str">
            <v>1-96 GL CART WEEKLY SVC</v>
          </cell>
        </row>
        <row r="2823">
          <cell r="J2823" t="str">
            <v>SL096.0GEO001CGW</v>
          </cell>
          <cell r="K2823" t="str">
            <v>96 GL EOW COM GREENWASTE</v>
          </cell>
        </row>
        <row r="2824">
          <cell r="J2824" t="str">
            <v>UNLOCKREF</v>
          </cell>
          <cell r="K2824" t="str">
            <v>UNLOCK / UNLATCH REFUSE</v>
          </cell>
        </row>
        <row r="2825">
          <cell r="J2825" t="str">
            <v>CLOCK</v>
          </cell>
          <cell r="K2825" t="str">
            <v>CLOCK ON CALL</v>
          </cell>
        </row>
        <row r="2826">
          <cell r="J2826" t="str">
            <v>EP300-COM</v>
          </cell>
          <cell r="K2826" t="str">
            <v>EXTRA PICKUP 300 GL - COM</v>
          </cell>
        </row>
        <row r="2827">
          <cell r="J2827" t="str">
            <v>EP64-COM</v>
          </cell>
          <cell r="K2827" t="str">
            <v>EXTRA PICKUP 64 GL - COM</v>
          </cell>
        </row>
        <row r="2828">
          <cell r="J2828" t="str">
            <v>EP96-COM</v>
          </cell>
          <cell r="K2828" t="str">
            <v>EXTRA PICKUP 96 GL - COM</v>
          </cell>
        </row>
        <row r="2829">
          <cell r="J2829" t="str">
            <v>UNLOCKREF</v>
          </cell>
          <cell r="K2829" t="str">
            <v>UNLOCK / UNLATCH REFUSE</v>
          </cell>
        </row>
        <row r="2830">
          <cell r="J2830" t="str">
            <v>CC-KOL</v>
          </cell>
          <cell r="K2830" t="str">
            <v>ONLINE PAYMENT-CC</v>
          </cell>
        </row>
        <row r="2831">
          <cell r="J2831" t="str">
            <v>PAY</v>
          </cell>
          <cell r="K2831" t="str">
            <v>PAYMENT-THANK YOU!</v>
          </cell>
        </row>
        <row r="2832">
          <cell r="J2832" t="str">
            <v>PAY EFT</v>
          </cell>
          <cell r="K2832" t="str">
            <v>ELECTRONIC PAYMENT</v>
          </cell>
        </row>
        <row r="2833">
          <cell r="J2833" t="str">
            <v>PAY ICT</v>
          </cell>
          <cell r="K2833" t="str">
            <v>I/C PAYMENT THANK YOU!</v>
          </cell>
        </row>
        <row r="2834">
          <cell r="J2834" t="str">
            <v>PAY-CFREE</v>
          </cell>
          <cell r="K2834" t="str">
            <v>PAYMENT-THANK YOU</v>
          </cell>
        </row>
        <row r="2835">
          <cell r="J2835" t="str">
            <v>PAY-KOL</v>
          </cell>
          <cell r="K2835" t="str">
            <v>PAYMENT-THANK YOU - OL</v>
          </cell>
        </row>
        <row r="2836">
          <cell r="J2836" t="str">
            <v>PAY-NATL</v>
          </cell>
          <cell r="K2836" t="str">
            <v>PAYMENT THANK YOU</v>
          </cell>
        </row>
        <row r="2837">
          <cell r="J2837" t="str">
            <v>PAY-OAK</v>
          </cell>
          <cell r="K2837" t="str">
            <v>OAKLEAF PAYMENT</v>
          </cell>
        </row>
        <row r="2838">
          <cell r="J2838" t="str">
            <v>PAY-RPPS</v>
          </cell>
          <cell r="K2838" t="str">
            <v>RPSS PAYMENT</v>
          </cell>
        </row>
        <row r="2839">
          <cell r="J2839" t="str">
            <v>PAYMET</v>
          </cell>
          <cell r="K2839" t="str">
            <v>METAVANTE ONLINE PAYMENT</v>
          </cell>
        </row>
        <row r="2840">
          <cell r="J2840" t="str">
            <v>PAYPNCL</v>
          </cell>
          <cell r="K2840" t="str">
            <v>PAYMENT THANK YOU!</v>
          </cell>
        </row>
        <row r="2841">
          <cell r="J2841" t="str">
            <v>RET-KOL</v>
          </cell>
          <cell r="K2841" t="str">
            <v>ONLINE PAYMENT RETURN</v>
          </cell>
        </row>
        <row r="2842">
          <cell r="J2842" t="str">
            <v>300RW1</v>
          </cell>
          <cell r="K2842" t="str">
            <v>1-300 GL CART WEEKLY SVC</v>
          </cell>
        </row>
        <row r="2843">
          <cell r="J2843" t="str">
            <v>35RE1</v>
          </cell>
          <cell r="K2843" t="str">
            <v>1-35 GAL CART EOW SVC</v>
          </cell>
        </row>
        <row r="2844">
          <cell r="J2844" t="str">
            <v>35RE1RR</v>
          </cell>
          <cell r="K2844" t="str">
            <v>1-35 GL CART EOW REDUCED RATE</v>
          </cell>
        </row>
        <row r="2845">
          <cell r="J2845" t="str">
            <v>64RE1</v>
          </cell>
          <cell r="K2845" t="str">
            <v>1-64 GAL EOW</v>
          </cell>
        </row>
        <row r="2846">
          <cell r="J2846" t="str">
            <v>64RE1RR</v>
          </cell>
          <cell r="K2846" t="str">
            <v>1-64 GL CART EOW REDUCED RATE</v>
          </cell>
        </row>
        <row r="2847">
          <cell r="J2847" t="str">
            <v>64RW1</v>
          </cell>
          <cell r="K2847" t="str">
            <v>1-64 GAL CART WEEKLY SVC</v>
          </cell>
        </row>
        <row r="2848">
          <cell r="J2848" t="str">
            <v>64RW1RR</v>
          </cell>
          <cell r="K2848" t="str">
            <v>1-64 GL CART WKLY REDUCED RATE</v>
          </cell>
        </row>
        <row r="2849">
          <cell r="J2849" t="str">
            <v>96RE1</v>
          </cell>
          <cell r="K2849" t="str">
            <v>1-96 GAL EOW</v>
          </cell>
        </row>
        <row r="2850">
          <cell r="J2850" t="str">
            <v>96RE1RR</v>
          </cell>
          <cell r="K2850" t="str">
            <v>1-96 GL CART EOW REDUCED RATE</v>
          </cell>
        </row>
        <row r="2851">
          <cell r="J2851" t="str">
            <v>96RW1</v>
          </cell>
          <cell r="K2851" t="str">
            <v>1-96 GAL CART WEEKLY SVC</v>
          </cell>
        </row>
        <row r="2852">
          <cell r="J2852" t="str">
            <v>96RW1RR</v>
          </cell>
          <cell r="K2852" t="str">
            <v>1-96 GL CART WKLY REDUCED RATE</v>
          </cell>
        </row>
        <row r="2853">
          <cell r="J2853" t="str">
            <v>EMPLOYEER</v>
          </cell>
          <cell r="K2853" t="str">
            <v>EMPLOYEE SERVICE</v>
          </cell>
        </row>
        <row r="2854">
          <cell r="J2854" t="str">
            <v>MINSVC-RESI</v>
          </cell>
          <cell r="K2854" t="str">
            <v>MINIMUM SERVICE</v>
          </cell>
        </row>
        <row r="2855">
          <cell r="J2855" t="str">
            <v>ROLLOUT 5-25</v>
          </cell>
          <cell r="K2855" t="str">
            <v>ROLL OUT FEE 5 - 25 FT</v>
          </cell>
        </row>
        <row r="2856">
          <cell r="J2856" t="str">
            <v>SL096.0GEO001GW</v>
          </cell>
          <cell r="K2856" t="str">
            <v>SL 96 GL EOW GREENWASTE 1</v>
          </cell>
        </row>
        <row r="2857">
          <cell r="J2857" t="str">
            <v>35RE1</v>
          </cell>
          <cell r="K2857" t="str">
            <v>1-35 GAL CART EOW SVC</v>
          </cell>
        </row>
        <row r="2858">
          <cell r="J2858" t="str">
            <v>35RE1RR</v>
          </cell>
          <cell r="K2858" t="str">
            <v>1-35 GL CART EOW REDUCED RATE</v>
          </cell>
        </row>
        <row r="2859">
          <cell r="J2859" t="str">
            <v>64RE1</v>
          </cell>
          <cell r="K2859" t="str">
            <v>1-64 GAL EOW</v>
          </cell>
        </row>
        <row r="2860">
          <cell r="J2860" t="str">
            <v>ADJOTHR</v>
          </cell>
          <cell r="K2860" t="str">
            <v>ADJUSTMENT</v>
          </cell>
        </row>
        <row r="2861">
          <cell r="J2861" t="str">
            <v>ADMINFEE-RES</v>
          </cell>
          <cell r="K2861" t="str">
            <v>NEW ACCT / VACANCY FEE</v>
          </cell>
        </row>
        <row r="2862">
          <cell r="J2862" t="str">
            <v>EP300-RES</v>
          </cell>
          <cell r="K2862" t="str">
            <v>EXTRA PICKUP 300 GL - RES</v>
          </cell>
        </row>
        <row r="2863">
          <cell r="J2863" t="str">
            <v>EP35-RES</v>
          </cell>
          <cell r="K2863" t="str">
            <v>EXTRA PICKUP 35 GL - RES</v>
          </cell>
        </row>
        <row r="2864">
          <cell r="J2864" t="str">
            <v>EP64-RES</v>
          </cell>
          <cell r="K2864" t="str">
            <v>EXTRA PICKUP 64 GL - RES</v>
          </cell>
        </row>
        <row r="2865">
          <cell r="J2865" t="str">
            <v>EP96-RES</v>
          </cell>
          <cell r="K2865" t="str">
            <v>EXTRA PICKUP 96 GL - RES</v>
          </cell>
        </row>
        <row r="2866">
          <cell r="J2866" t="str">
            <v>LOOSE-RES</v>
          </cell>
          <cell r="K2866" t="str">
            <v>LOOSE MATERIAL -RES</v>
          </cell>
        </row>
        <row r="2867">
          <cell r="J2867" t="str">
            <v>REDELIVER</v>
          </cell>
          <cell r="K2867" t="str">
            <v>DELIVERY CHARGE</v>
          </cell>
        </row>
        <row r="2868">
          <cell r="J2868" t="str">
            <v>RTRNCART96-RES</v>
          </cell>
          <cell r="K2868" t="str">
            <v>RETURN TRIP 96 GL</v>
          </cell>
        </row>
        <row r="2869">
          <cell r="J2869" t="str">
            <v>SL096.0GEO001GW</v>
          </cell>
          <cell r="K2869" t="str">
            <v>SL 96 GL EOW GREENWASTE 1</v>
          </cell>
        </row>
        <row r="2870">
          <cell r="J2870" t="str">
            <v>FUEL-COM MASON</v>
          </cell>
          <cell r="K2870" t="str">
            <v>FUEL &amp; MATERIAL SURCHARGE</v>
          </cell>
        </row>
        <row r="2871">
          <cell r="J2871" t="str">
            <v>FUEL-RES MASON</v>
          </cell>
          <cell r="K2871" t="str">
            <v>FUEL &amp; MATERIAL SURCHARGE</v>
          </cell>
        </row>
        <row r="2872">
          <cell r="J2872" t="str">
            <v>FUEL-RES MASON</v>
          </cell>
          <cell r="K2872" t="str">
            <v>FUEL &amp; MATERIAL SURCHARGE</v>
          </cell>
        </row>
        <row r="2873">
          <cell r="J2873" t="str">
            <v>FUEL-RES MASON</v>
          </cell>
          <cell r="K2873" t="str">
            <v>FUEL &amp; MATERIAL SURCHARGE</v>
          </cell>
        </row>
        <row r="2874">
          <cell r="J2874" t="str">
            <v>CITY OF SHELTON</v>
          </cell>
          <cell r="K2874" t="str">
            <v>41.9% CITY UTILITY TAX</v>
          </cell>
        </row>
        <row r="2875">
          <cell r="J2875" t="str">
            <v>CITY OF SHELTON UTILITY</v>
          </cell>
          <cell r="K2875" t="str">
            <v>CONTRACT UTILITY ONLY</v>
          </cell>
        </row>
        <row r="2876">
          <cell r="J2876" t="str">
            <v>SHELTON WA REFUSE</v>
          </cell>
          <cell r="K2876" t="str">
            <v>3.6% WA Refuse Tax</v>
          </cell>
        </row>
        <row r="2877">
          <cell r="J2877" t="str">
            <v>CITY OF SHELTON</v>
          </cell>
          <cell r="K2877" t="str">
            <v>41.9% CITY UTILITY TAX</v>
          </cell>
        </row>
        <row r="2878">
          <cell r="J2878" t="str">
            <v>REF</v>
          </cell>
          <cell r="K2878" t="str">
            <v>3.6% WA Refuse Tax</v>
          </cell>
        </row>
        <row r="2879">
          <cell r="J2879" t="str">
            <v>SHELTON SALES TAX</v>
          </cell>
          <cell r="K2879" t="str">
            <v>8.8% Sales Tax</v>
          </cell>
        </row>
        <row r="2880">
          <cell r="J2880" t="str">
            <v>SHELTON WA REFUSE</v>
          </cell>
          <cell r="K2880" t="str">
            <v>3.6% WA Refuse Tax</v>
          </cell>
        </row>
        <row r="2881">
          <cell r="J2881" t="str">
            <v>CITY OF SHELTON</v>
          </cell>
          <cell r="K2881" t="str">
            <v>41.9% CITY UTILITY TAX</v>
          </cell>
        </row>
        <row r="2882">
          <cell r="J2882" t="str">
            <v>SHELTON WA REFUSE</v>
          </cell>
          <cell r="K2882" t="str">
            <v>3.6% WA Refuse Tax</v>
          </cell>
        </row>
        <row r="2883">
          <cell r="J2883" t="str">
            <v>C19-ADJFIN</v>
          </cell>
          <cell r="K2883" t="str">
            <v>FINANCE CHARGE ADJUSTMENT</v>
          </cell>
        </row>
        <row r="2884">
          <cell r="J2884" t="str">
            <v>FINCHG</v>
          </cell>
          <cell r="K2884" t="str">
            <v>LATE FEE</v>
          </cell>
        </row>
        <row r="2885">
          <cell r="J2885" t="str">
            <v>R1.5YDE</v>
          </cell>
          <cell r="K2885" t="str">
            <v>1.5 YD 1X EOW</v>
          </cell>
        </row>
        <row r="2886">
          <cell r="J2886" t="str">
            <v>R1.5YDRENTM</v>
          </cell>
          <cell r="K2886" t="str">
            <v>1.5YD CONTAINER RENT-MTH</v>
          </cell>
        </row>
        <row r="2887">
          <cell r="J2887" t="str">
            <v>R2YDRENTM</v>
          </cell>
          <cell r="K2887" t="str">
            <v>2YD CONTAINER RENT-MTHLY</v>
          </cell>
        </row>
        <row r="2888">
          <cell r="J2888" t="str">
            <v>R2YDW</v>
          </cell>
          <cell r="K2888" t="str">
            <v>2 YD 1X WEEKLY</v>
          </cell>
        </row>
        <row r="2889">
          <cell r="J2889" t="str">
            <v>UNLOCKREF</v>
          </cell>
          <cell r="K2889" t="str">
            <v>UNLOCK / UNLATCH REFUSE</v>
          </cell>
        </row>
        <row r="2890">
          <cell r="J2890" t="str">
            <v>R1.5YDE</v>
          </cell>
          <cell r="K2890" t="str">
            <v>1.5 YD 1X EOW</v>
          </cell>
        </row>
        <row r="2891">
          <cell r="J2891" t="str">
            <v>R2YDPU</v>
          </cell>
          <cell r="K2891" t="str">
            <v>2YD CONTAINER PICKUP</v>
          </cell>
        </row>
        <row r="2892">
          <cell r="J2892" t="str">
            <v>CC-KOL</v>
          </cell>
          <cell r="K2892" t="str">
            <v>ONLINE PAYMENT-CC</v>
          </cell>
        </row>
        <row r="2893">
          <cell r="J2893" t="str">
            <v>CCREF-KOL</v>
          </cell>
          <cell r="K2893" t="str">
            <v>CREDIT CARD REFUND</v>
          </cell>
        </row>
        <row r="2894">
          <cell r="J2894" t="str">
            <v>PAY</v>
          </cell>
          <cell r="K2894" t="str">
            <v>PAYMENT-THANK YOU!</v>
          </cell>
        </row>
        <row r="2895">
          <cell r="J2895" t="str">
            <v>PAY-KOL</v>
          </cell>
          <cell r="K2895" t="str">
            <v>PAYMENT-THANK YOU - OL</v>
          </cell>
        </row>
        <row r="2896">
          <cell r="J2896" t="str">
            <v>PAY-NATL</v>
          </cell>
          <cell r="K2896" t="str">
            <v>PAYMENT THANK YOU</v>
          </cell>
        </row>
        <row r="2897">
          <cell r="J2897" t="str">
            <v>PAY-RPPS</v>
          </cell>
          <cell r="K2897" t="str">
            <v>RPSS PAYMENT</v>
          </cell>
        </row>
        <row r="2898">
          <cell r="J2898" t="str">
            <v>PAYPNCL</v>
          </cell>
          <cell r="K2898" t="str">
            <v>PAYMENT THANK YOU!</v>
          </cell>
        </row>
        <row r="2899">
          <cell r="J2899" t="str">
            <v>ROLID</v>
          </cell>
          <cell r="K2899" t="str">
            <v>ROLL OFF-LID</v>
          </cell>
        </row>
        <row r="2900">
          <cell r="J2900" t="str">
            <v>RORENT10M</v>
          </cell>
          <cell r="K2900" t="str">
            <v>10YD ROLL OFF MTHLY RENT</v>
          </cell>
        </row>
        <row r="2901">
          <cell r="J2901" t="str">
            <v>RORENT20D</v>
          </cell>
          <cell r="K2901" t="str">
            <v>20YD ROLL OFF-DAILY RENT</v>
          </cell>
        </row>
        <row r="2902">
          <cell r="J2902" t="str">
            <v>RORENT20M</v>
          </cell>
          <cell r="K2902" t="str">
            <v>20YD ROLL OFF-MNTHLY RENT</v>
          </cell>
        </row>
        <row r="2903">
          <cell r="J2903" t="str">
            <v>RORENT40D</v>
          </cell>
          <cell r="K2903" t="str">
            <v>40YD ROLL OFF-DAILY RENT</v>
          </cell>
        </row>
        <row r="2904">
          <cell r="J2904" t="str">
            <v>RORENT40M</v>
          </cell>
          <cell r="K2904" t="str">
            <v>40YD ROLL OFF-MNTHLY RENT</v>
          </cell>
        </row>
        <row r="2905">
          <cell r="J2905" t="str">
            <v>CPHAUL20</v>
          </cell>
          <cell r="K2905" t="str">
            <v>20YD COMPACTOR-HAUL</v>
          </cell>
        </row>
        <row r="2906">
          <cell r="J2906" t="str">
            <v>CPHAUL35</v>
          </cell>
          <cell r="K2906" t="str">
            <v>35YD COMPACTOR-HAUL</v>
          </cell>
        </row>
        <row r="2907">
          <cell r="J2907" t="str">
            <v>DISPMC-TON</v>
          </cell>
          <cell r="K2907" t="str">
            <v>MC LANDFILL PER TON</v>
          </cell>
        </row>
        <row r="2908">
          <cell r="J2908" t="str">
            <v>DISPMCMISC</v>
          </cell>
          <cell r="K2908" t="str">
            <v>DISPOSAL MISCELLANOUS</v>
          </cell>
        </row>
        <row r="2909">
          <cell r="J2909" t="str">
            <v>RODEL</v>
          </cell>
          <cell r="K2909" t="str">
            <v>ROLL OFF-DELIVERY</v>
          </cell>
        </row>
        <row r="2910">
          <cell r="J2910" t="str">
            <v>ROHAUL10</v>
          </cell>
          <cell r="K2910" t="str">
            <v>10YD ROLL OFF HAUL</v>
          </cell>
        </row>
        <row r="2911">
          <cell r="J2911" t="str">
            <v>ROHAUL20</v>
          </cell>
          <cell r="K2911" t="str">
            <v>20YD ROLL OFF-HAUL</v>
          </cell>
        </row>
        <row r="2912">
          <cell r="J2912" t="str">
            <v>ROHAUL20T</v>
          </cell>
          <cell r="K2912" t="str">
            <v>20YD ROLL OFF TEMP HAUL</v>
          </cell>
        </row>
        <row r="2913">
          <cell r="J2913" t="str">
            <v>ROHAUL40</v>
          </cell>
          <cell r="K2913" t="str">
            <v>40YD ROLL OFF-HAUL</v>
          </cell>
        </row>
        <row r="2914">
          <cell r="J2914" t="str">
            <v>ROHAUL40T</v>
          </cell>
          <cell r="K2914" t="str">
            <v>40YD ROLL OFF TEMP HAUL</v>
          </cell>
        </row>
        <row r="2915">
          <cell r="J2915" t="str">
            <v>RORENT20D</v>
          </cell>
          <cell r="K2915" t="str">
            <v>20YD ROLL OFF-DAILY RENT</v>
          </cell>
        </row>
        <row r="2916">
          <cell r="J2916" t="str">
            <v>FUEL-COM MASON</v>
          </cell>
          <cell r="K2916" t="str">
            <v>FUEL &amp; MATERIAL SURCHARGE</v>
          </cell>
        </row>
        <row r="2917">
          <cell r="J2917" t="str">
            <v>FUEL-RO MASON</v>
          </cell>
          <cell r="K2917" t="str">
            <v>FUEL &amp; MATERIAL SURCHARGE</v>
          </cell>
        </row>
        <row r="2918">
          <cell r="J2918" t="str">
            <v>REF</v>
          </cell>
          <cell r="K2918" t="str">
            <v>3.6% WA Refuse Tax</v>
          </cell>
        </row>
        <row r="2919">
          <cell r="J2919" t="str">
            <v>SHELTON UNREG REFUSE</v>
          </cell>
          <cell r="K2919" t="str">
            <v>3.6% WA STATE REFUSE TAX</v>
          </cell>
        </row>
        <row r="2920">
          <cell r="J2920" t="str">
            <v>SHELTON UNREG SALES</v>
          </cell>
          <cell r="K2920" t="str">
            <v>WA STATE SALES TAX</v>
          </cell>
        </row>
        <row r="2921">
          <cell r="J2921" t="str">
            <v>SHELTON UNREG REFUSE</v>
          </cell>
          <cell r="K2921" t="str">
            <v>3.6% WA STATE REFUSE TAX</v>
          </cell>
        </row>
        <row r="2922">
          <cell r="J2922" t="str">
            <v>SHELTON UNREG SALES</v>
          </cell>
          <cell r="K2922" t="str">
            <v>WA STATE SALES TAX</v>
          </cell>
        </row>
        <row r="2923">
          <cell r="J2923" t="str">
            <v>C19-ADJFIN</v>
          </cell>
          <cell r="K2923" t="str">
            <v>FINANCE CHARGE ADJUSTMENT</v>
          </cell>
        </row>
        <row r="2924">
          <cell r="J2924" t="str">
            <v>FINCHG</v>
          </cell>
          <cell r="K2924" t="str">
            <v>LATE FEE</v>
          </cell>
        </row>
        <row r="2925">
          <cell r="J2925" t="str">
            <v>UNLOCKRECY</v>
          </cell>
          <cell r="K2925" t="str">
            <v>UNLOCK / UNLATCH RECY</v>
          </cell>
        </row>
        <row r="2926">
          <cell r="J2926" t="str">
            <v>96CRCOGE1</v>
          </cell>
          <cell r="K2926" t="str">
            <v>96 COMMINGLE WG-EOW</v>
          </cell>
        </row>
        <row r="2927">
          <cell r="J2927" t="str">
            <v>96CRCOGM1</v>
          </cell>
          <cell r="K2927" t="str">
            <v>96 COMMINGLE WGMNTHLY</v>
          </cell>
        </row>
        <row r="2928">
          <cell r="J2928" t="str">
            <v>96CRCOGOC</v>
          </cell>
          <cell r="K2928" t="str">
            <v>96 COMMINGLE WGON CALL</v>
          </cell>
        </row>
        <row r="2929">
          <cell r="J2929" t="str">
            <v>96CRCOGW1</v>
          </cell>
          <cell r="K2929" t="str">
            <v>96 COMMINGLE WG-WEEKLY</v>
          </cell>
        </row>
        <row r="2930">
          <cell r="J2930" t="str">
            <v>96CRCONGE1</v>
          </cell>
          <cell r="K2930" t="str">
            <v>96 COMMINGLE NG-EOW</v>
          </cell>
        </row>
        <row r="2931">
          <cell r="J2931" t="str">
            <v>96CRCONGM1</v>
          </cell>
          <cell r="K2931" t="str">
            <v>96 COMMINGLE NG-MNTHLY</v>
          </cell>
        </row>
        <row r="2932">
          <cell r="J2932" t="str">
            <v>96CRCONGW1</v>
          </cell>
          <cell r="K2932" t="str">
            <v>96 COMMINGLE NG-WEEKLY</v>
          </cell>
        </row>
        <row r="2933">
          <cell r="J2933" t="str">
            <v xml:space="preserve">R2YDOCCE </v>
          </cell>
          <cell r="K2933" t="str">
            <v>2YD OCC-EOW</v>
          </cell>
        </row>
        <row r="2934">
          <cell r="J2934" t="str">
            <v>R2YDOCCEX</v>
          </cell>
          <cell r="K2934" t="str">
            <v>2YD OCC-EXTRA CONTAINER</v>
          </cell>
        </row>
        <row r="2935">
          <cell r="J2935" t="str">
            <v>R2YDOCCM</v>
          </cell>
          <cell r="K2935" t="str">
            <v>2YD OCC-MNTHLY</v>
          </cell>
        </row>
        <row r="2936">
          <cell r="J2936" t="str">
            <v>R2YDOCCW</v>
          </cell>
          <cell r="K2936" t="str">
            <v>2YD OCC-WEEKLY</v>
          </cell>
        </row>
        <row r="2937">
          <cell r="J2937" t="str">
            <v>RECYLOCK</v>
          </cell>
          <cell r="K2937" t="str">
            <v>LOCK/UNLOCK RECYCLING</v>
          </cell>
        </row>
        <row r="2938">
          <cell r="J2938" t="str">
            <v>WLKNRECY</v>
          </cell>
          <cell r="K2938" t="str">
            <v>WALK IN RECYCLE</v>
          </cell>
        </row>
        <row r="2939">
          <cell r="J2939" t="str">
            <v>RECYLOCK</v>
          </cell>
          <cell r="K2939" t="str">
            <v>LOCK/UNLOCK RECYCLING</v>
          </cell>
        </row>
        <row r="2940">
          <cell r="J2940" t="str">
            <v>ROLLOUTOCC</v>
          </cell>
          <cell r="K2940" t="str">
            <v>ROLL OUT FEE - RECYCLE</v>
          </cell>
        </row>
        <row r="2941">
          <cell r="J2941" t="str">
            <v>WLKNRECY</v>
          </cell>
          <cell r="K2941" t="str">
            <v>WALK IN RECYCLE</v>
          </cell>
        </row>
        <row r="2942">
          <cell r="J2942" t="str">
            <v>CC-KOL</v>
          </cell>
          <cell r="K2942" t="str">
            <v>ONLINE PAYMENT-CC</v>
          </cell>
        </row>
        <row r="2943">
          <cell r="J2943" t="str">
            <v>PAY</v>
          </cell>
          <cell r="K2943" t="str">
            <v>PAYMENT-THANK YOU!</v>
          </cell>
        </row>
        <row r="2944">
          <cell r="J2944" t="str">
            <v>PAY EFT</v>
          </cell>
          <cell r="K2944" t="str">
            <v>ELECTRONIC PAYMENT</v>
          </cell>
        </row>
        <row r="2945">
          <cell r="J2945" t="str">
            <v>PAY ICT</v>
          </cell>
          <cell r="K2945" t="str">
            <v>I/C PAYMENT THANK YOU!</v>
          </cell>
        </row>
        <row r="2946">
          <cell r="J2946" t="str">
            <v>PAY-CFREE</v>
          </cell>
          <cell r="K2946" t="str">
            <v>PAYMENT-THANK YOU</v>
          </cell>
        </row>
        <row r="2947">
          <cell r="J2947" t="str">
            <v>PAY-KOL</v>
          </cell>
          <cell r="K2947" t="str">
            <v>PAYMENT-THANK YOU - OL</v>
          </cell>
        </row>
        <row r="2948">
          <cell r="J2948" t="str">
            <v>PAY-NATL</v>
          </cell>
          <cell r="K2948" t="str">
            <v>PAYMENT THANK YOU</v>
          </cell>
        </row>
        <row r="2949">
          <cell r="J2949" t="str">
            <v>PAY-OAK</v>
          </cell>
          <cell r="K2949" t="str">
            <v>OAKLEAF PAYMENT</v>
          </cell>
        </row>
        <row r="2950">
          <cell r="J2950" t="str">
            <v>PAY-RPPS</v>
          </cell>
          <cell r="K2950" t="str">
            <v>RPSS PAYMENT</v>
          </cell>
        </row>
        <row r="2951">
          <cell r="J2951" t="str">
            <v>PAYPNCL</v>
          </cell>
          <cell r="K2951" t="str">
            <v>PAYMENT THANK YOU!</v>
          </cell>
        </row>
        <row r="2952">
          <cell r="J2952" t="str">
            <v>RORENT40DRECY</v>
          </cell>
          <cell r="K2952" t="str">
            <v>ROLL OFF RENT DAILY-RECYL</v>
          </cell>
        </row>
        <row r="2953">
          <cell r="J2953" t="str">
            <v>DISPORGANIC</v>
          </cell>
          <cell r="K2953" t="str">
            <v xml:space="preserve">DISPOSAL ORGANIC </v>
          </cell>
        </row>
        <row r="2954">
          <cell r="J2954" t="str">
            <v>RECYHAUL</v>
          </cell>
          <cell r="K2954" t="str">
            <v>ROLL OFF RECYCLE HAUL</v>
          </cell>
        </row>
        <row r="2955">
          <cell r="J2955" t="str">
            <v>ROMILERECY</v>
          </cell>
          <cell r="K2955" t="str">
            <v>ROLL OFF MILEAGE RECYCLE</v>
          </cell>
        </row>
        <row r="2956">
          <cell r="J2956" t="str">
            <v>STORENT22</v>
          </cell>
          <cell r="K2956" t="str">
            <v>PORTABLE STORAGE RENT 22</v>
          </cell>
        </row>
        <row r="2957">
          <cell r="J2957" t="str">
            <v>FUEL-RECY MASON</v>
          </cell>
          <cell r="K2957" t="str">
            <v>FUEL &amp; MATERIAL SURCHARGE</v>
          </cell>
        </row>
        <row r="2958">
          <cell r="J2958" t="str">
            <v>FUEL-RECY MASON</v>
          </cell>
          <cell r="K2958" t="str">
            <v>FUEL &amp; MATERIAL SURCHARGE</v>
          </cell>
        </row>
        <row r="2959">
          <cell r="J2959" t="str">
            <v>FUEL-RO MASON</v>
          </cell>
          <cell r="K2959" t="str">
            <v>FUEL &amp; MATERIAL SURCHARGE</v>
          </cell>
        </row>
        <row r="2960">
          <cell r="J2960" t="str">
            <v>SALES TAX</v>
          </cell>
          <cell r="K2960" t="str">
            <v>8.5% Sales Tax</v>
          </cell>
        </row>
        <row r="2961">
          <cell r="J2961" t="str">
            <v>SHELTON UNREG SALES</v>
          </cell>
          <cell r="K2961" t="str">
            <v>WA STATE SALES TAX</v>
          </cell>
        </row>
        <row r="2962">
          <cell r="J2962" t="str">
            <v>C19-ADJFIN</v>
          </cell>
          <cell r="K2962" t="str">
            <v>FINANCE CHARGE ADJUSTMENT</v>
          </cell>
        </row>
        <row r="2963">
          <cell r="J2963" t="str">
            <v>FINCHG</v>
          </cell>
          <cell r="K2963" t="str">
            <v>LATE FEE</v>
          </cell>
        </row>
        <row r="2964">
          <cell r="J2964" t="str">
            <v>MM</v>
          </cell>
          <cell r="K2964" t="str">
            <v>MOVE MONEY</v>
          </cell>
        </row>
        <row r="2965">
          <cell r="J2965" t="str">
            <v>REFUND</v>
          </cell>
          <cell r="K2965" t="str">
            <v>REFUND</v>
          </cell>
        </row>
        <row r="2966">
          <cell r="J2966" t="str">
            <v>C19-ADJFIN</v>
          </cell>
          <cell r="K2966" t="str">
            <v>FINANCE CHARGE ADJUSTMENT</v>
          </cell>
        </row>
        <row r="2967">
          <cell r="J2967" t="str">
            <v>FINCHG</v>
          </cell>
          <cell r="K2967" t="str">
            <v>LATE FEE</v>
          </cell>
        </row>
        <row r="2968">
          <cell r="J2968" t="str">
            <v>MM</v>
          </cell>
          <cell r="K2968" t="str">
            <v>MOVE MONEY</v>
          </cell>
        </row>
        <row r="2969">
          <cell r="J2969" t="str">
            <v>WLKNRW2RECY</v>
          </cell>
          <cell r="K2969" t="str">
            <v>WALK IN OVER 25 ADDITIONA</v>
          </cell>
        </row>
        <row r="2970">
          <cell r="J2970" t="str">
            <v>WLKNRE1RECYMA</v>
          </cell>
          <cell r="K2970" t="str">
            <v>WALK IN 5-25FT EOW-RECYCL</v>
          </cell>
        </row>
        <row r="2971">
          <cell r="J2971" t="str">
            <v>WLKNRW2RECYMA</v>
          </cell>
          <cell r="K2971" t="str">
            <v>WALK IN OVER 25 ADDITIONA</v>
          </cell>
        </row>
        <row r="2972">
          <cell r="J2972" t="str">
            <v>UNLOCKREF</v>
          </cell>
          <cell r="K2972" t="str">
            <v>UNLOCK / UNLATCH REFUSE</v>
          </cell>
        </row>
        <row r="2973">
          <cell r="J2973" t="str">
            <v>R1.5YDEK</v>
          </cell>
          <cell r="K2973" t="str">
            <v>1.5 YD 1X EOW</v>
          </cell>
        </row>
        <row r="2974">
          <cell r="J2974" t="str">
            <v>R1.5YDRENTM</v>
          </cell>
          <cell r="K2974" t="str">
            <v>1.5YD CONTAINER RENT-MTH</v>
          </cell>
        </row>
        <row r="2975">
          <cell r="J2975" t="str">
            <v>R1.5YDRENTT</v>
          </cell>
          <cell r="K2975" t="str">
            <v>1.5YD TEMP CONTAINER RENT</v>
          </cell>
        </row>
        <row r="2976">
          <cell r="J2976" t="str">
            <v>R1.5YDRENTTM</v>
          </cell>
          <cell r="K2976" t="str">
            <v>1.5 YD TEMP CONT RENT MON</v>
          </cell>
        </row>
        <row r="2977">
          <cell r="J2977" t="str">
            <v>R1.5YDWK</v>
          </cell>
          <cell r="K2977" t="str">
            <v>1.5 YD 1X WEEKLY</v>
          </cell>
        </row>
        <row r="2978">
          <cell r="J2978" t="str">
            <v>R1YDEK</v>
          </cell>
          <cell r="K2978" t="str">
            <v>1 YD 1X EOW</v>
          </cell>
        </row>
        <row r="2979">
          <cell r="J2979" t="str">
            <v>R1YDRENTM</v>
          </cell>
          <cell r="K2979" t="str">
            <v>1YD CONTAINER RENT-MTHLY</v>
          </cell>
        </row>
        <row r="2980">
          <cell r="J2980" t="str">
            <v>R1YDWK</v>
          </cell>
          <cell r="K2980" t="str">
            <v>1 YD 1X WEEKLY</v>
          </cell>
        </row>
        <row r="2981">
          <cell r="J2981" t="str">
            <v>R2YDEK</v>
          </cell>
          <cell r="K2981" t="str">
            <v>2 YD 1X EOW</v>
          </cell>
        </row>
        <row r="2982">
          <cell r="J2982" t="str">
            <v>R2YDRENTM</v>
          </cell>
          <cell r="K2982" t="str">
            <v>2YD CONTAINER RENT-MTHLY</v>
          </cell>
        </row>
        <row r="2983">
          <cell r="J2983" t="str">
            <v>R2YDRENTTM</v>
          </cell>
          <cell r="K2983" t="str">
            <v>2 YD TEMP CONT RENT MONTH</v>
          </cell>
        </row>
        <row r="2984">
          <cell r="J2984" t="str">
            <v>R2YDWK</v>
          </cell>
          <cell r="K2984" t="str">
            <v>2 YD 1X WEEKLY</v>
          </cell>
        </row>
        <row r="2985">
          <cell r="J2985" t="str">
            <v>R2YDWM</v>
          </cell>
          <cell r="K2985" t="str">
            <v>2 YD 1X WEEKLY</v>
          </cell>
        </row>
        <row r="2986">
          <cell r="J2986" t="str">
            <v>UNLOCKREF</v>
          </cell>
          <cell r="K2986" t="str">
            <v>UNLOCK / UNLATCH REFUSE</v>
          </cell>
        </row>
        <row r="2987">
          <cell r="J2987" t="str">
            <v>CDELC</v>
          </cell>
          <cell r="K2987" t="str">
            <v>CONTAINER DELIVERY CHARGE</v>
          </cell>
        </row>
        <row r="2988">
          <cell r="J2988" t="str">
            <v>CEXYD</v>
          </cell>
          <cell r="K2988" t="str">
            <v>CMML EXTRA YARDAGE</v>
          </cell>
        </row>
        <row r="2989">
          <cell r="J2989" t="str">
            <v>COMCAN</v>
          </cell>
          <cell r="K2989" t="str">
            <v>COMMERCIAL CAN EXTRA</v>
          </cell>
        </row>
        <row r="2990">
          <cell r="J2990" t="str">
            <v>R2YDPU</v>
          </cell>
          <cell r="K2990" t="str">
            <v>2YD CONTAINER PICKUP</v>
          </cell>
        </row>
        <row r="2991">
          <cell r="J2991" t="str">
            <v>R2YDRENTT</v>
          </cell>
          <cell r="K2991" t="str">
            <v>2YD TEMP CONTAINER RENT</v>
          </cell>
        </row>
        <row r="2992">
          <cell r="J2992" t="str">
            <v>R2YDWK</v>
          </cell>
          <cell r="K2992" t="str">
            <v>2 YD 1X WEEKLY</v>
          </cell>
        </row>
        <row r="2993">
          <cell r="J2993" t="str">
            <v>ROLLOUTOC</v>
          </cell>
          <cell r="K2993" t="str">
            <v>ROLL OUT</v>
          </cell>
        </row>
        <row r="2994">
          <cell r="J2994" t="str">
            <v>UNLOCKREF</v>
          </cell>
          <cell r="K2994" t="str">
            <v>UNLOCK / UNLATCH REFUSE</v>
          </cell>
        </row>
        <row r="2995">
          <cell r="J2995" t="str">
            <v>RECYCLERMA</v>
          </cell>
          <cell r="K2995" t="str">
            <v>VALUE OF RECYCLEABLES</v>
          </cell>
        </row>
        <row r="2996">
          <cell r="J2996" t="str">
            <v>RECYCRMA</v>
          </cell>
          <cell r="K2996" t="str">
            <v>RECYCLE MONTHLY ARREARS</v>
          </cell>
        </row>
        <row r="2997">
          <cell r="J2997" t="str">
            <v>WLKNRE1RECY</v>
          </cell>
          <cell r="K2997" t="str">
            <v>WALK IN 5-25FT EOW-RECYCL</v>
          </cell>
        </row>
        <row r="2998">
          <cell r="J2998" t="str">
            <v>RECYCLERMA</v>
          </cell>
          <cell r="K2998" t="str">
            <v>VALUE OF RECYCLEABLES</v>
          </cell>
        </row>
        <row r="2999">
          <cell r="J2999" t="str">
            <v>RECYCRMA</v>
          </cell>
          <cell r="K2999" t="str">
            <v>RECYCLE MONTHLY ARREARS</v>
          </cell>
        </row>
        <row r="3000">
          <cell r="J3000" t="str">
            <v>CC-KOL</v>
          </cell>
          <cell r="K3000" t="str">
            <v>ONLINE PAYMENT-CC</v>
          </cell>
        </row>
        <row r="3001">
          <cell r="J3001" t="str">
            <v>CCREF-KOL</v>
          </cell>
          <cell r="K3001" t="str">
            <v>CREDIT CARD REFUND</v>
          </cell>
        </row>
        <row r="3002">
          <cell r="J3002" t="str">
            <v>PAY</v>
          </cell>
          <cell r="K3002" t="str">
            <v>PAYMENT-THANK YOU!</v>
          </cell>
        </row>
        <row r="3003">
          <cell r="J3003" t="str">
            <v>PAY-CFREE</v>
          </cell>
          <cell r="K3003" t="str">
            <v>PAYMENT-THANK YOU</v>
          </cell>
        </row>
        <row r="3004">
          <cell r="J3004" t="str">
            <v>PAY-KOL</v>
          </cell>
          <cell r="K3004" t="str">
            <v>PAYMENT-THANK YOU - OL</v>
          </cell>
        </row>
        <row r="3005">
          <cell r="J3005" t="str">
            <v>PAY-RPPS</v>
          </cell>
          <cell r="K3005" t="str">
            <v>RPSS PAYMENT</v>
          </cell>
        </row>
        <row r="3006">
          <cell r="J3006" t="str">
            <v>PAYMET</v>
          </cell>
          <cell r="K3006" t="str">
            <v>METAVANTE ONLINE PAYMENT</v>
          </cell>
        </row>
        <row r="3007">
          <cell r="J3007" t="str">
            <v>PAYPNCL</v>
          </cell>
          <cell r="K3007" t="str">
            <v>PAYMENT THANK YOU!</v>
          </cell>
        </row>
        <row r="3008">
          <cell r="J3008" t="str">
            <v>RET-KOL</v>
          </cell>
          <cell r="K3008" t="str">
            <v>ONLINE PAYMENT RETURN</v>
          </cell>
        </row>
        <row r="3009">
          <cell r="J3009" t="str">
            <v>CC-KOL</v>
          </cell>
          <cell r="K3009" t="str">
            <v>ONLINE PAYMENT-CC</v>
          </cell>
        </row>
        <row r="3010">
          <cell r="J3010" t="str">
            <v>CCREF-KOL</v>
          </cell>
          <cell r="K3010" t="str">
            <v>CREDIT CARD REFUND</v>
          </cell>
        </row>
        <row r="3011">
          <cell r="J3011" t="str">
            <v>PAY</v>
          </cell>
          <cell r="K3011" t="str">
            <v>PAYMENT-THANK YOU!</v>
          </cell>
        </row>
        <row r="3012">
          <cell r="J3012" t="str">
            <v>PAY-CFREE</v>
          </cell>
          <cell r="K3012" t="str">
            <v>PAYMENT-THANK YOU</v>
          </cell>
        </row>
        <row r="3013">
          <cell r="J3013" t="str">
            <v>PAY-KOL</v>
          </cell>
          <cell r="K3013" t="str">
            <v>PAYMENT-THANK YOU - OL</v>
          </cell>
        </row>
        <row r="3014">
          <cell r="J3014" t="str">
            <v>PAY-NATL</v>
          </cell>
          <cell r="K3014" t="str">
            <v>PAYMENT THANK YOU</v>
          </cell>
        </row>
        <row r="3015">
          <cell r="J3015" t="str">
            <v>PAY-OAK</v>
          </cell>
          <cell r="K3015" t="str">
            <v>OAKLEAF PAYMENT</v>
          </cell>
        </row>
        <row r="3016">
          <cell r="J3016" t="str">
            <v>PAY-RPPS</v>
          </cell>
          <cell r="K3016" t="str">
            <v>RPSS PAYMENT</v>
          </cell>
        </row>
        <row r="3017">
          <cell r="J3017" t="str">
            <v>PAYMET</v>
          </cell>
          <cell r="K3017" t="str">
            <v>METAVANTE ONLINE PAYMENT</v>
          </cell>
        </row>
        <row r="3018">
          <cell r="J3018" t="str">
            <v>PAYPNCL</v>
          </cell>
          <cell r="K3018" t="str">
            <v>PAYMENT THANK YOU!</v>
          </cell>
        </row>
        <row r="3019">
          <cell r="J3019" t="str">
            <v>RET-KOL</v>
          </cell>
          <cell r="K3019" t="str">
            <v>ONLINE PAYMENT RETURN</v>
          </cell>
        </row>
        <row r="3020">
          <cell r="J3020" t="str">
            <v>35RE1</v>
          </cell>
          <cell r="K3020" t="str">
            <v>1-35 GAL CART EOW SVC</v>
          </cell>
        </row>
        <row r="3021">
          <cell r="J3021" t="str">
            <v>35RM1</v>
          </cell>
          <cell r="K3021" t="str">
            <v>1-35 GAL MONTHLY</v>
          </cell>
        </row>
        <row r="3022">
          <cell r="J3022" t="str">
            <v>35RW1</v>
          </cell>
          <cell r="K3022" t="str">
            <v>1-35 GAL CART WEEKLY SVC</v>
          </cell>
        </row>
        <row r="3023">
          <cell r="J3023" t="str">
            <v>48RE1</v>
          </cell>
          <cell r="K3023" t="str">
            <v>1-48 GAL EOW</v>
          </cell>
        </row>
        <row r="3024">
          <cell r="J3024" t="str">
            <v>48RM1</v>
          </cell>
          <cell r="K3024" t="str">
            <v>1-48 GAL MONTHLY</v>
          </cell>
        </row>
        <row r="3025">
          <cell r="J3025" t="str">
            <v>48RW1</v>
          </cell>
          <cell r="K3025" t="str">
            <v>1-48 GAL WEEKLY</v>
          </cell>
        </row>
        <row r="3026">
          <cell r="J3026" t="str">
            <v>64RE1</v>
          </cell>
          <cell r="K3026" t="str">
            <v>1-64 GAL EOW</v>
          </cell>
        </row>
        <row r="3027">
          <cell r="J3027" t="str">
            <v>64RM1</v>
          </cell>
          <cell r="K3027" t="str">
            <v>1-64 GAL MONTHLY</v>
          </cell>
        </row>
        <row r="3028">
          <cell r="J3028" t="str">
            <v>64RW1</v>
          </cell>
          <cell r="K3028" t="str">
            <v>1-64 GAL CART WEEKLY SVC</v>
          </cell>
        </row>
        <row r="3029">
          <cell r="J3029" t="str">
            <v>96RE1</v>
          </cell>
          <cell r="K3029" t="str">
            <v>1-96 GAL EOW</v>
          </cell>
        </row>
        <row r="3030">
          <cell r="J3030" t="str">
            <v>96RM1</v>
          </cell>
          <cell r="K3030" t="str">
            <v>1-96 GAL MONTHLY</v>
          </cell>
        </row>
        <row r="3031">
          <cell r="J3031" t="str">
            <v>96RW1</v>
          </cell>
          <cell r="K3031" t="str">
            <v>1-96 GAL CART WEEKLY SVC</v>
          </cell>
        </row>
        <row r="3032">
          <cell r="J3032" t="str">
            <v>DRVNRE1</v>
          </cell>
          <cell r="K3032" t="str">
            <v>DRIVE IN UP TO 250'-EOW</v>
          </cell>
        </row>
        <row r="3033">
          <cell r="J3033" t="str">
            <v>DRVNRE1RECY</v>
          </cell>
          <cell r="K3033" t="str">
            <v>DRIVE IN UP TO 250 EOW-RE</v>
          </cell>
        </row>
        <row r="3034">
          <cell r="J3034" t="str">
            <v>DRVNRE2</v>
          </cell>
          <cell r="K3034" t="str">
            <v>DRIVE IN OVER 250'-EOW</v>
          </cell>
        </row>
        <row r="3035">
          <cell r="J3035" t="str">
            <v>DRVNRE2RECY</v>
          </cell>
          <cell r="K3035" t="str">
            <v>DRIVE IN OVER 250 EOW-REC</v>
          </cell>
        </row>
        <row r="3036">
          <cell r="J3036" t="str">
            <v>DRVNRW1</v>
          </cell>
          <cell r="K3036" t="str">
            <v>DRIVE IN UP TO 250'</v>
          </cell>
        </row>
        <row r="3037">
          <cell r="J3037" t="str">
            <v>DRVNRW2</v>
          </cell>
          <cell r="K3037" t="str">
            <v>DRIVE IN OVER 250'</v>
          </cell>
        </row>
        <row r="3038">
          <cell r="J3038" t="str">
            <v>EMPLOYEER</v>
          </cell>
          <cell r="K3038" t="str">
            <v>EMPLOYEE SERVICE</v>
          </cell>
        </row>
        <row r="3039">
          <cell r="J3039" t="str">
            <v>RECYCLECR</v>
          </cell>
          <cell r="K3039" t="str">
            <v>VALUE OF RECYCLABLES</v>
          </cell>
        </row>
        <row r="3040">
          <cell r="J3040" t="str">
            <v>RECYONLY</v>
          </cell>
          <cell r="K3040" t="str">
            <v>RECYCLE SERVICE ONLY</v>
          </cell>
        </row>
        <row r="3041">
          <cell r="J3041" t="str">
            <v>RECYR</v>
          </cell>
          <cell r="K3041" t="str">
            <v>RESIDENTIAL RECYCLE</v>
          </cell>
        </row>
        <row r="3042">
          <cell r="J3042" t="str">
            <v>RECYRNB</v>
          </cell>
          <cell r="K3042" t="str">
            <v>RECYCLE PROGRAM W/O BINS</v>
          </cell>
        </row>
        <row r="3043">
          <cell r="J3043" t="str">
            <v>WLKNRE1</v>
          </cell>
          <cell r="K3043" t="str">
            <v>WALK IN 5'-25'-EOW</v>
          </cell>
        </row>
        <row r="3044">
          <cell r="J3044" t="str">
            <v>WLKNRW1</v>
          </cell>
          <cell r="K3044" t="str">
            <v>WALK IN 5'-25'</v>
          </cell>
        </row>
        <row r="3045">
          <cell r="J3045" t="str">
            <v>WLKNRW2</v>
          </cell>
          <cell r="K3045" t="str">
            <v>WALK IN OVER 25'</v>
          </cell>
        </row>
        <row r="3046">
          <cell r="J3046" t="str">
            <v>35ROCC1</v>
          </cell>
          <cell r="K3046" t="str">
            <v>1-35 GAL ON CALL PICKUP</v>
          </cell>
        </row>
        <row r="3047">
          <cell r="J3047" t="str">
            <v>48ROCC1</v>
          </cell>
          <cell r="K3047" t="str">
            <v>1-48 GAL ON CALL PICKUP</v>
          </cell>
        </row>
        <row r="3048">
          <cell r="J3048" t="str">
            <v>64ROCC1</v>
          </cell>
          <cell r="K3048" t="str">
            <v>1-64 GAL ON CALL PICKUP</v>
          </cell>
        </row>
        <row r="3049">
          <cell r="J3049" t="str">
            <v>96ROCC1</v>
          </cell>
          <cell r="K3049" t="str">
            <v>1-96 GAL ON CALL PICKUP</v>
          </cell>
        </row>
        <row r="3050">
          <cell r="J3050" t="str">
            <v>EXPUR</v>
          </cell>
          <cell r="K3050" t="str">
            <v>EXTRA PICKUP</v>
          </cell>
        </row>
        <row r="3051">
          <cell r="J3051" t="str">
            <v>EXTRAR</v>
          </cell>
          <cell r="K3051" t="str">
            <v>EXTRA CAN/BAGS</v>
          </cell>
        </row>
        <row r="3052">
          <cell r="J3052" t="str">
            <v>OFOWR</v>
          </cell>
          <cell r="K3052" t="str">
            <v>OVERFILL/OVERWEIGHT CHG</v>
          </cell>
        </row>
        <row r="3053">
          <cell r="J3053" t="str">
            <v>DRVNRE1RECYMA</v>
          </cell>
          <cell r="K3053" t="str">
            <v>DRIVE IN UP TO 250 EOW-RE</v>
          </cell>
        </row>
        <row r="3054">
          <cell r="J3054" t="str">
            <v>35ROCC1</v>
          </cell>
          <cell r="K3054" t="str">
            <v>1-35 GAL ON CALL PICKUP</v>
          </cell>
        </row>
        <row r="3055">
          <cell r="J3055" t="str">
            <v>48ROCC1</v>
          </cell>
          <cell r="K3055" t="str">
            <v>1-48 GAL ON CALL PICKUP</v>
          </cell>
        </row>
        <row r="3056">
          <cell r="J3056" t="str">
            <v>64ROCC1</v>
          </cell>
          <cell r="K3056" t="str">
            <v>1-64 GAL ON CALL PICKUP</v>
          </cell>
        </row>
        <row r="3057">
          <cell r="J3057" t="str">
            <v>96ROCC1</v>
          </cell>
          <cell r="K3057" t="str">
            <v>1-96 GAL ON CALL PICKUP</v>
          </cell>
        </row>
        <row r="3058">
          <cell r="J3058" t="str">
            <v>EXTRAR</v>
          </cell>
          <cell r="K3058" t="str">
            <v>EXTRA CAN/BAGS</v>
          </cell>
        </row>
        <row r="3059">
          <cell r="J3059" t="str">
            <v>OFOWR</v>
          </cell>
          <cell r="K3059" t="str">
            <v>OVERFILL/OVERWEIGHT CHG</v>
          </cell>
        </row>
        <row r="3060">
          <cell r="J3060" t="str">
            <v>DISPMC-TON</v>
          </cell>
          <cell r="K3060" t="str">
            <v>MC LANDFILL PER TON</v>
          </cell>
        </row>
        <row r="3061">
          <cell r="J3061" t="str">
            <v>DISPMCMISC</v>
          </cell>
          <cell r="K3061" t="str">
            <v>DISPOSAL MISCELLANOUS</v>
          </cell>
        </row>
        <row r="3062">
          <cell r="J3062" t="str">
            <v>ROHAUL20T</v>
          </cell>
          <cell r="K3062" t="str">
            <v>20YD ROLL OFF TEMP HAUL</v>
          </cell>
        </row>
        <row r="3063">
          <cell r="J3063" t="str">
            <v>ROMILE</v>
          </cell>
          <cell r="K3063" t="str">
            <v>ROLL OFF-MILEAGE</v>
          </cell>
        </row>
        <row r="3064">
          <cell r="J3064" t="str">
            <v>RORENT20D</v>
          </cell>
          <cell r="K3064" t="str">
            <v>20YD ROLL OFF-DAILY RENT</v>
          </cell>
        </row>
        <row r="3065">
          <cell r="J3065" t="str">
            <v>ROLID</v>
          </cell>
          <cell r="K3065" t="str">
            <v>ROLL OFF-LID</v>
          </cell>
        </row>
        <row r="3066">
          <cell r="J3066" t="str">
            <v>RORENT10M</v>
          </cell>
          <cell r="K3066" t="str">
            <v>10YD ROLL OFF MTHLY RENT</v>
          </cell>
        </row>
        <row r="3067">
          <cell r="J3067" t="str">
            <v>RORENT20D</v>
          </cell>
          <cell r="K3067" t="str">
            <v>20YD ROLL OFF-DAILY RENT</v>
          </cell>
        </row>
        <row r="3068">
          <cell r="J3068" t="str">
            <v>RORENT20M</v>
          </cell>
          <cell r="K3068" t="str">
            <v>20YD ROLL OFF-MNTHLY RENT</v>
          </cell>
        </row>
        <row r="3069">
          <cell r="J3069" t="str">
            <v>RORENT40D</v>
          </cell>
          <cell r="K3069" t="str">
            <v>40YD ROLL OFF-DAILY RENT</v>
          </cell>
        </row>
        <row r="3070">
          <cell r="J3070" t="str">
            <v>RORENT40M</v>
          </cell>
          <cell r="K3070" t="str">
            <v>40YD ROLL OFF-MNTHLY RENT</v>
          </cell>
        </row>
        <row r="3071">
          <cell r="J3071" t="str">
            <v>CPHAUL20</v>
          </cell>
          <cell r="K3071" t="str">
            <v>20YD COMPACTOR-HAUL</v>
          </cell>
        </row>
        <row r="3072">
          <cell r="J3072" t="str">
            <v>CPHAUL30</v>
          </cell>
          <cell r="K3072" t="str">
            <v>30YD COMPACTOR-HAUL</v>
          </cell>
        </row>
        <row r="3073">
          <cell r="J3073" t="str">
            <v>CPHAUL35</v>
          </cell>
          <cell r="K3073" t="str">
            <v>35YD COMPACTOR-HAUL</v>
          </cell>
        </row>
        <row r="3074">
          <cell r="J3074" t="str">
            <v>DISPMC-TON</v>
          </cell>
          <cell r="K3074" t="str">
            <v>MC LANDFILL PER TON</v>
          </cell>
        </row>
        <row r="3075">
          <cell r="J3075" t="str">
            <v>DISPMCMISC</v>
          </cell>
          <cell r="K3075" t="str">
            <v>DISPOSAL MISCELLANOUS</v>
          </cell>
        </row>
        <row r="3076">
          <cell r="J3076" t="str">
            <v>RODEL</v>
          </cell>
          <cell r="K3076" t="str">
            <v>ROLL OFF-DELIVERY</v>
          </cell>
        </row>
        <row r="3077">
          <cell r="J3077" t="str">
            <v>ROHAUL10T</v>
          </cell>
          <cell r="K3077" t="str">
            <v>ROHAUL10T</v>
          </cell>
        </row>
        <row r="3078">
          <cell r="J3078" t="str">
            <v>ROHAUL20</v>
          </cell>
          <cell r="K3078" t="str">
            <v>20YD ROLL OFF-HAUL</v>
          </cell>
        </row>
        <row r="3079">
          <cell r="J3079" t="str">
            <v>ROHAUL20T</v>
          </cell>
          <cell r="K3079" t="str">
            <v>20YD ROLL OFF TEMP HAUL</v>
          </cell>
        </row>
        <row r="3080">
          <cell r="J3080" t="str">
            <v>ROHAUL40T</v>
          </cell>
          <cell r="K3080" t="str">
            <v>40YD ROLL OFF TEMP HAUL</v>
          </cell>
        </row>
        <row r="3081">
          <cell r="J3081" t="str">
            <v>ROMILE</v>
          </cell>
          <cell r="K3081" t="str">
            <v>ROLL OFF-MILEAGE</v>
          </cell>
        </row>
        <row r="3082">
          <cell r="J3082" t="str">
            <v>RORENT10D</v>
          </cell>
          <cell r="K3082" t="str">
            <v>10YD ROLL OFF DAILY RENT</v>
          </cell>
        </row>
        <row r="3083">
          <cell r="J3083" t="str">
            <v>RORENT20D</v>
          </cell>
          <cell r="K3083" t="str">
            <v>20YD ROLL OFF-DAILY RENT</v>
          </cell>
        </row>
        <row r="3084">
          <cell r="J3084" t="str">
            <v>RORENT40D</v>
          </cell>
          <cell r="K3084" t="str">
            <v>40YD ROLL OFF-DAILY RENT</v>
          </cell>
        </row>
        <row r="3085">
          <cell r="J3085" t="str">
            <v>FUEL-COM MASON</v>
          </cell>
          <cell r="K3085" t="str">
            <v>FUEL &amp; MATERIAL SURCHARGE</v>
          </cell>
        </row>
        <row r="3086">
          <cell r="J3086" t="str">
            <v>FUEL-RECY MASON</v>
          </cell>
          <cell r="K3086" t="str">
            <v>FUEL &amp; MATERIAL SURCHARGE</v>
          </cell>
        </row>
        <row r="3087">
          <cell r="J3087" t="str">
            <v>FUEL-RES MASON</v>
          </cell>
          <cell r="K3087" t="str">
            <v>FUEL &amp; MATERIAL SURCHARGE</v>
          </cell>
        </row>
        <row r="3088">
          <cell r="J3088" t="str">
            <v>FUEL-COM MASON</v>
          </cell>
          <cell r="K3088" t="str">
            <v>FUEL &amp; MATERIAL SURCHARGE</v>
          </cell>
        </row>
        <row r="3089">
          <cell r="J3089" t="str">
            <v>FUEL-RECY MASON</v>
          </cell>
          <cell r="K3089" t="str">
            <v>FUEL &amp; MATERIAL SURCHARGE</v>
          </cell>
        </row>
        <row r="3090">
          <cell r="J3090" t="str">
            <v>FUEL-RES MASON</v>
          </cell>
          <cell r="K3090" t="str">
            <v>FUEL &amp; MATERIAL SURCHARGE</v>
          </cell>
        </row>
        <row r="3091">
          <cell r="J3091" t="str">
            <v>FUEL-RO MASON</v>
          </cell>
          <cell r="K3091" t="str">
            <v>FUEL &amp; MATERIAL SURCHARGE</v>
          </cell>
        </row>
        <row r="3092">
          <cell r="J3092" t="str">
            <v>FUEL-RECY MASON</v>
          </cell>
          <cell r="K3092" t="str">
            <v>FUEL &amp; MATERIAL SURCHARGE</v>
          </cell>
        </row>
        <row r="3093">
          <cell r="J3093" t="str">
            <v>FUEL-RES MASON</v>
          </cell>
          <cell r="K3093" t="str">
            <v>FUEL &amp; MATERIAL SURCHARGE</v>
          </cell>
        </row>
        <row r="3094">
          <cell r="J3094" t="str">
            <v>FUEL-COM MASON</v>
          </cell>
          <cell r="K3094" t="str">
            <v>FUEL &amp; MATERIAL SURCHARGE</v>
          </cell>
        </row>
        <row r="3095">
          <cell r="J3095" t="str">
            <v>FUEL-RECY MASON</v>
          </cell>
          <cell r="K3095" t="str">
            <v>FUEL &amp; MATERIAL SURCHARGE</v>
          </cell>
        </row>
        <row r="3096">
          <cell r="J3096" t="str">
            <v>FUEL-RES MASON</v>
          </cell>
          <cell r="K3096" t="str">
            <v>FUEL &amp; MATERIAL SURCHARGE</v>
          </cell>
        </row>
        <row r="3097">
          <cell r="J3097" t="str">
            <v>FUEL-RECY MASON</v>
          </cell>
          <cell r="K3097" t="str">
            <v>FUEL &amp; MATERIAL SURCHARGE</v>
          </cell>
        </row>
        <row r="3098">
          <cell r="J3098" t="str">
            <v>FUEL-RES MASON</v>
          </cell>
          <cell r="K3098" t="str">
            <v>FUEL &amp; MATERIAL SURCHARGE</v>
          </cell>
        </row>
        <row r="3099">
          <cell r="J3099" t="str">
            <v>FUEL-RO MASON</v>
          </cell>
          <cell r="K3099" t="str">
            <v>FUEL &amp; MATERIAL SURCHARGE</v>
          </cell>
        </row>
        <row r="3100">
          <cell r="J3100" t="str">
            <v>FUEL-RO MASON</v>
          </cell>
          <cell r="K3100" t="str">
            <v>FUEL &amp; MATERIAL SURCHARGE</v>
          </cell>
        </row>
        <row r="3101">
          <cell r="J3101" t="str">
            <v>REF</v>
          </cell>
          <cell r="K3101" t="str">
            <v>3.6% WA Refuse Tax</v>
          </cell>
        </row>
        <row r="3102">
          <cell r="J3102" t="str">
            <v>REF</v>
          </cell>
          <cell r="K3102" t="str">
            <v>3.6% WA Refuse Tax</v>
          </cell>
        </row>
        <row r="3103">
          <cell r="J3103" t="str">
            <v>SALES TAX</v>
          </cell>
          <cell r="K3103" t="str">
            <v>8.5% Sales Tax</v>
          </cell>
        </row>
        <row r="3104">
          <cell r="J3104" t="str">
            <v>REF</v>
          </cell>
          <cell r="K3104" t="str">
            <v>3.6% WA Refuse Tax</v>
          </cell>
        </row>
        <row r="3105">
          <cell r="J3105" t="str">
            <v>REF</v>
          </cell>
          <cell r="K3105" t="str">
            <v>3.6% WA Refuse Tax</v>
          </cell>
        </row>
        <row r="3106">
          <cell r="J3106" t="str">
            <v>SALES TAX</v>
          </cell>
          <cell r="K3106" t="str">
            <v>8.5% Sales Tax</v>
          </cell>
        </row>
        <row r="3107">
          <cell r="J3107" t="str">
            <v>REF</v>
          </cell>
          <cell r="K3107" t="str">
            <v>3.6% WA Refuse Tax</v>
          </cell>
        </row>
        <row r="3108">
          <cell r="J3108" t="str">
            <v>SALES TAX</v>
          </cell>
          <cell r="K3108" t="str">
            <v>8.5% Sales Tax</v>
          </cell>
        </row>
        <row r="3109">
          <cell r="J3109" t="str">
            <v>REF</v>
          </cell>
          <cell r="K3109" t="str">
            <v>3.6% WA Refuse Tax</v>
          </cell>
        </row>
        <row r="3110">
          <cell r="J3110" t="str">
            <v>SALES TAX</v>
          </cell>
          <cell r="K3110" t="str">
            <v>8.5% Sales Tax</v>
          </cell>
        </row>
        <row r="3111">
          <cell r="J3111" t="str">
            <v>C19-ADJFIN</v>
          </cell>
          <cell r="K3111" t="str">
            <v>FINANCE CHARGE ADJUSTMENT</v>
          </cell>
        </row>
        <row r="3112">
          <cell r="J3112" t="str">
            <v>FINCHG</v>
          </cell>
          <cell r="K3112" t="str">
            <v>LATE FEE</v>
          </cell>
        </row>
        <row r="3113">
          <cell r="J3113" t="str">
            <v>96CRCOGE1</v>
          </cell>
          <cell r="K3113" t="str">
            <v>96 COMMINGLE WG-EOW</v>
          </cell>
        </row>
        <row r="3114">
          <cell r="J3114" t="str">
            <v>96CRCOGM1</v>
          </cell>
          <cell r="K3114" t="str">
            <v>96 COMMINGLE WGMNTHLY</v>
          </cell>
        </row>
        <row r="3115">
          <cell r="J3115" t="str">
            <v>96CRCOGOC</v>
          </cell>
          <cell r="K3115" t="str">
            <v>96 COMMINGLE WGON CALL</v>
          </cell>
        </row>
        <row r="3116">
          <cell r="J3116" t="str">
            <v>96CRCOGW1</v>
          </cell>
          <cell r="K3116" t="str">
            <v>96 COMMINGLE WG-WEEKLY</v>
          </cell>
        </row>
        <row r="3117">
          <cell r="J3117" t="str">
            <v>96CRCONGE1</v>
          </cell>
          <cell r="K3117" t="str">
            <v>96 COMMINGLE NG-EOW</v>
          </cell>
        </row>
        <row r="3118">
          <cell r="J3118" t="str">
            <v>96CRCONGM1</v>
          </cell>
          <cell r="K3118" t="str">
            <v>96 COMMINGLE NG-MNTHLY</v>
          </cell>
        </row>
        <row r="3119">
          <cell r="J3119" t="str">
            <v>96CRCONGW1</v>
          </cell>
          <cell r="K3119" t="str">
            <v>96 COMMINGLE NG-WEEKLY</v>
          </cell>
        </row>
        <row r="3120">
          <cell r="J3120" t="str">
            <v xml:space="preserve">R2YDOCCE </v>
          </cell>
          <cell r="K3120" t="str">
            <v>2YD OCC-EOW</v>
          </cell>
        </row>
        <row r="3121">
          <cell r="J3121" t="str">
            <v>R2YDOCCEX</v>
          </cell>
          <cell r="K3121" t="str">
            <v>2YD OCC-EXTRA CONTAINER</v>
          </cell>
        </row>
        <row r="3122">
          <cell r="J3122" t="str">
            <v>R2YDOCCM</v>
          </cell>
          <cell r="K3122" t="str">
            <v>2YD OCC-MNTHLY</v>
          </cell>
        </row>
        <row r="3123">
          <cell r="J3123" t="str">
            <v>R2YDOCCW</v>
          </cell>
          <cell r="K3123" t="str">
            <v>2YD OCC-WEEKLY</v>
          </cell>
        </row>
        <row r="3124">
          <cell r="J3124" t="str">
            <v>RECYLOCK</v>
          </cell>
          <cell r="K3124" t="str">
            <v>LOCK/UNLOCK RECYCLING</v>
          </cell>
        </row>
        <row r="3125">
          <cell r="J3125" t="str">
            <v>96CRCOGOC</v>
          </cell>
          <cell r="K3125" t="str">
            <v>96 COMMINGLE WGON CALL</v>
          </cell>
        </row>
        <row r="3126">
          <cell r="J3126" t="str">
            <v>96CRCONGOC</v>
          </cell>
          <cell r="K3126" t="str">
            <v>96 COMMINGLE NGON CALL</v>
          </cell>
        </row>
        <row r="3127">
          <cell r="J3127" t="str">
            <v>RECYLOCK</v>
          </cell>
          <cell r="K3127" t="str">
            <v>LOCK/UNLOCK RECYCLING</v>
          </cell>
        </row>
        <row r="3128">
          <cell r="J3128" t="str">
            <v>ROLLOUTOCC</v>
          </cell>
          <cell r="K3128" t="str">
            <v>ROLL OUT FEE - RECYCLE</v>
          </cell>
        </row>
        <row r="3129">
          <cell r="J3129" t="str">
            <v>WLKNRECY</v>
          </cell>
          <cell r="K3129" t="str">
            <v>WALK IN RECYCLE</v>
          </cell>
        </row>
        <row r="3130">
          <cell r="J3130" t="str">
            <v>CC-KOL</v>
          </cell>
          <cell r="K3130" t="str">
            <v>ONLINE PAYMENT-CC</v>
          </cell>
        </row>
        <row r="3131">
          <cell r="J3131" t="str">
            <v>PAY</v>
          </cell>
          <cell r="K3131" t="str">
            <v>PAYMENT-THANK YOU!</v>
          </cell>
        </row>
        <row r="3132">
          <cell r="J3132" t="str">
            <v>PAY-CFREE</v>
          </cell>
          <cell r="K3132" t="str">
            <v>PAYMENT-THANK YOU</v>
          </cell>
        </row>
        <row r="3133">
          <cell r="J3133" t="str">
            <v>PAY-KOL</v>
          </cell>
          <cell r="K3133" t="str">
            <v>PAYMENT-THANK YOU - OL</v>
          </cell>
        </row>
        <row r="3134">
          <cell r="J3134" t="str">
            <v>PAY-OAK</v>
          </cell>
          <cell r="K3134" t="str">
            <v>OAKLEAF PAYMENT</v>
          </cell>
        </row>
        <row r="3135">
          <cell r="J3135" t="str">
            <v>PAYMET</v>
          </cell>
          <cell r="K3135" t="str">
            <v>METAVANTE ONLINE PAYMENT</v>
          </cell>
        </row>
        <row r="3136">
          <cell r="J3136" t="str">
            <v>PAYPNCL</v>
          </cell>
          <cell r="K3136" t="str">
            <v>PAYMENT THANK YOU!</v>
          </cell>
        </row>
        <row r="3137">
          <cell r="J3137" t="str">
            <v>RET-KOL</v>
          </cell>
          <cell r="K3137" t="str">
            <v>ONLINE PAYMENT RETURN</v>
          </cell>
        </row>
        <row r="3138">
          <cell r="J3138" t="str">
            <v>ROLIDRECY</v>
          </cell>
          <cell r="K3138" t="str">
            <v>ROLL OFF LID-RECYCLE</v>
          </cell>
        </row>
        <row r="3139">
          <cell r="J3139" t="str">
            <v>RORENT20DRECY</v>
          </cell>
          <cell r="K3139" t="str">
            <v>ROLL OFF RENT DAILY-RECYL</v>
          </cell>
        </row>
        <row r="3140">
          <cell r="J3140" t="str">
            <v>RECYHAUL</v>
          </cell>
          <cell r="K3140" t="str">
            <v>ROLL OFF RECYCLE HAUL</v>
          </cell>
        </row>
        <row r="3141">
          <cell r="J3141" t="str">
            <v>ROMILERECY</v>
          </cell>
          <cell r="K3141" t="str">
            <v>ROLL OFF MILEAGE RECYCLE</v>
          </cell>
        </row>
        <row r="3142">
          <cell r="J3142" t="str">
            <v>FUEL-RECY MASON</v>
          </cell>
          <cell r="K3142" t="str">
            <v>FUEL &amp; MATERIAL SURCHARGE</v>
          </cell>
        </row>
        <row r="3143">
          <cell r="J3143" t="str">
            <v>SALES TAX</v>
          </cell>
          <cell r="K3143" t="str">
            <v>8.5% Sales Tax</v>
          </cell>
        </row>
        <row r="3144">
          <cell r="J3144" t="str">
            <v>C19-ADJFIN</v>
          </cell>
          <cell r="K3144" t="str">
            <v>FINANCE CHARGE ADJUSTMENT</v>
          </cell>
        </row>
        <row r="3145">
          <cell r="J3145" t="str">
            <v>FINCHG</v>
          </cell>
          <cell r="K3145" t="str">
            <v>LATE FEE</v>
          </cell>
        </row>
        <row r="3146">
          <cell r="J3146" t="str">
            <v>MM</v>
          </cell>
          <cell r="K3146" t="str">
            <v>MOVE MONEY</v>
          </cell>
        </row>
        <row r="3147">
          <cell r="J3147" t="str">
            <v>REFUND</v>
          </cell>
          <cell r="K3147" t="str">
            <v>REFUND</v>
          </cell>
        </row>
        <row r="3148">
          <cell r="J3148" t="str">
            <v>C19-ADJFIN</v>
          </cell>
          <cell r="K3148" t="str">
            <v>FINANCE CHARGE ADJUSTMENT</v>
          </cell>
        </row>
        <row r="3149">
          <cell r="J3149" t="str">
            <v>FINCHG</v>
          </cell>
          <cell r="K3149" t="str">
            <v>LATE FEE</v>
          </cell>
        </row>
        <row r="3150">
          <cell r="J3150" t="str">
            <v>MM</v>
          </cell>
          <cell r="K3150" t="str">
            <v>MOVE MONEY</v>
          </cell>
        </row>
        <row r="3151">
          <cell r="J3151" t="str">
            <v>REFUND</v>
          </cell>
          <cell r="K3151" t="str">
            <v>REFUND</v>
          </cell>
        </row>
        <row r="3152">
          <cell r="J3152" t="str">
            <v>WLKNRW2RECY</v>
          </cell>
          <cell r="K3152" t="str">
            <v>WALK IN OVER 25 ADDITIONA</v>
          </cell>
        </row>
        <row r="3153">
          <cell r="J3153" t="str">
            <v>WLKNRE1RECYMA</v>
          </cell>
          <cell r="K3153" t="str">
            <v>WALK IN 5-25FT EOW-RECYCL</v>
          </cell>
        </row>
        <row r="3154">
          <cell r="J3154" t="str">
            <v>R1.5YDEM</v>
          </cell>
          <cell r="K3154" t="str">
            <v>1.5 YD 1X EOW</v>
          </cell>
        </row>
        <row r="3155">
          <cell r="J3155" t="str">
            <v>R1.5YDRENTM</v>
          </cell>
          <cell r="K3155" t="str">
            <v>1.5YD CONTAINER RENT-MTH</v>
          </cell>
        </row>
        <row r="3156">
          <cell r="J3156" t="str">
            <v>R1.5YDRENTTM</v>
          </cell>
          <cell r="K3156" t="str">
            <v>1.5 YD TEMP CONT RENT MON</v>
          </cell>
        </row>
        <row r="3157">
          <cell r="J3157" t="str">
            <v>R1.5YDWM</v>
          </cell>
          <cell r="K3157" t="str">
            <v>1.5 YD 1X WEEKLY</v>
          </cell>
        </row>
        <row r="3158">
          <cell r="J3158" t="str">
            <v>R1YDEM</v>
          </cell>
          <cell r="K3158" t="str">
            <v>1 YD 1X EOW</v>
          </cell>
        </row>
        <row r="3159">
          <cell r="J3159" t="str">
            <v>R1YDRENTM</v>
          </cell>
          <cell r="K3159" t="str">
            <v>1YD CONTAINER RENT-MTHLY</v>
          </cell>
        </row>
        <row r="3160">
          <cell r="J3160" t="str">
            <v>R1YDWM</v>
          </cell>
          <cell r="K3160" t="str">
            <v>1 YD 1X WEEKLY</v>
          </cell>
        </row>
        <row r="3161">
          <cell r="J3161" t="str">
            <v>R2YDEM</v>
          </cell>
          <cell r="K3161" t="str">
            <v>2 YD 1X EOW</v>
          </cell>
        </row>
        <row r="3162">
          <cell r="J3162" t="str">
            <v>R2YDRENTM</v>
          </cell>
          <cell r="K3162" t="str">
            <v>2YD CONTAINER RENT-MTHLY</v>
          </cell>
        </row>
        <row r="3163">
          <cell r="J3163" t="str">
            <v>R2YDRENTT</v>
          </cell>
          <cell r="K3163" t="str">
            <v>2YD TEMP CONTAINER RENT</v>
          </cell>
        </row>
        <row r="3164">
          <cell r="J3164" t="str">
            <v>R2YDRENTTM</v>
          </cell>
          <cell r="K3164" t="str">
            <v>2 YD TEMP CONT RENT MONTH</v>
          </cell>
        </row>
        <row r="3165">
          <cell r="J3165" t="str">
            <v>R2YDWM</v>
          </cell>
          <cell r="K3165" t="str">
            <v>2 YD 1X WEEKLY</v>
          </cell>
        </row>
        <row r="3166">
          <cell r="J3166" t="str">
            <v>UNLOCKREF</v>
          </cell>
          <cell r="K3166" t="str">
            <v>UNLOCK / UNLATCH REFUSE</v>
          </cell>
        </row>
        <row r="3167">
          <cell r="J3167" t="str">
            <v>CDELC</v>
          </cell>
          <cell r="K3167" t="str">
            <v>CONTAINER DELIVERY CHARGE</v>
          </cell>
        </row>
        <row r="3168">
          <cell r="J3168" t="str">
            <v>CEXYD</v>
          </cell>
          <cell r="K3168" t="str">
            <v>CMML EXTRA YARDAGE</v>
          </cell>
        </row>
        <row r="3169">
          <cell r="J3169" t="str">
            <v>CLSECOL</v>
          </cell>
          <cell r="K3169" t="str">
            <v>LOOSE MATERIAL-COLLECTOR</v>
          </cell>
        </row>
        <row r="3170">
          <cell r="J3170" t="str">
            <v>COMCAN</v>
          </cell>
          <cell r="K3170" t="str">
            <v>COMMERCIAL CAN EXTRA</v>
          </cell>
        </row>
        <row r="3171">
          <cell r="J3171" t="str">
            <v>R1.5YDEM</v>
          </cell>
          <cell r="K3171" t="str">
            <v>1.5 YD 1X EOW</v>
          </cell>
        </row>
        <row r="3172">
          <cell r="J3172" t="str">
            <v>R1.5YDPU</v>
          </cell>
          <cell r="K3172" t="str">
            <v>1.5YD CONTAINER PICKUP</v>
          </cell>
        </row>
        <row r="3173">
          <cell r="J3173" t="str">
            <v>R1.5YDRENTM</v>
          </cell>
          <cell r="K3173" t="str">
            <v>1.5YD CONTAINER RENT-MTH</v>
          </cell>
        </row>
        <row r="3174">
          <cell r="J3174" t="str">
            <v>R2YDPU</v>
          </cell>
          <cell r="K3174" t="str">
            <v>2YD CONTAINER PICKUP</v>
          </cell>
        </row>
        <row r="3175">
          <cell r="J3175" t="str">
            <v>ROLLOUTOC</v>
          </cell>
          <cell r="K3175" t="str">
            <v>ROLL OUT</v>
          </cell>
        </row>
        <row r="3176">
          <cell r="J3176" t="str">
            <v>UNLOCKREF</v>
          </cell>
          <cell r="K3176" t="str">
            <v>UNLOCK / UNLATCH REFUSE</v>
          </cell>
        </row>
        <row r="3177">
          <cell r="J3177" t="str">
            <v>RECYCLERMA</v>
          </cell>
          <cell r="K3177" t="str">
            <v>VALUE OF RECYCLEABLES</v>
          </cell>
        </row>
        <row r="3178">
          <cell r="J3178" t="str">
            <v>RECYCRMA</v>
          </cell>
          <cell r="K3178" t="str">
            <v>RECYCLE MONTHLY ARREARS</v>
          </cell>
        </row>
        <row r="3179">
          <cell r="J3179" t="str">
            <v>WLKNRE1RECY</v>
          </cell>
          <cell r="K3179" t="str">
            <v>WALK IN 5-25FT EOW-RECYCL</v>
          </cell>
        </row>
        <row r="3180">
          <cell r="J3180" t="str">
            <v>RECYCLERMA</v>
          </cell>
          <cell r="K3180" t="str">
            <v>VALUE OF RECYCLEABLES</v>
          </cell>
        </row>
        <row r="3181">
          <cell r="J3181" t="str">
            <v>RECYCRMA</v>
          </cell>
          <cell r="K3181" t="str">
            <v>RECYCLE MONTHLY ARREARS</v>
          </cell>
        </row>
        <row r="3182">
          <cell r="J3182" t="str">
            <v>RECYRNBMA</v>
          </cell>
          <cell r="K3182" t="str">
            <v>RECYCLE NO BIN MONTHLY AR</v>
          </cell>
        </row>
        <row r="3183">
          <cell r="J3183" t="str">
            <v>RECYCRMA</v>
          </cell>
          <cell r="K3183" t="str">
            <v>RECYCLE MONTHLY ARREARS</v>
          </cell>
        </row>
        <row r="3184">
          <cell r="J3184" t="str">
            <v>CC-KOL</v>
          </cell>
          <cell r="K3184" t="str">
            <v>ONLINE PAYMENT-CC</v>
          </cell>
        </row>
        <row r="3185">
          <cell r="J3185" t="str">
            <v>CCREF-KOL</v>
          </cell>
          <cell r="K3185" t="str">
            <v>CREDIT CARD REFUND</v>
          </cell>
        </row>
        <row r="3186">
          <cell r="J3186" t="str">
            <v>PAY</v>
          </cell>
          <cell r="K3186" t="str">
            <v>PAYMENT-THANK YOU!</v>
          </cell>
        </row>
        <row r="3187">
          <cell r="J3187" t="str">
            <v>PAY-CFREE</v>
          </cell>
          <cell r="K3187" t="str">
            <v>PAYMENT-THANK YOU</v>
          </cell>
        </row>
        <row r="3188">
          <cell r="J3188" t="str">
            <v>PAY-KOL</v>
          </cell>
          <cell r="K3188" t="str">
            <v>PAYMENT-THANK YOU - OL</v>
          </cell>
        </row>
        <row r="3189">
          <cell r="J3189" t="str">
            <v>PAY-ORCC</v>
          </cell>
          <cell r="K3189" t="str">
            <v>ORCC PAYMENT</v>
          </cell>
        </row>
        <row r="3190">
          <cell r="J3190" t="str">
            <v>PAY-RPPS</v>
          </cell>
          <cell r="K3190" t="str">
            <v>RPSS PAYMENT</v>
          </cell>
        </row>
        <row r="3191">
          <cell r="J3191" t="str">
            <v>PAYMET</v>
          </cell>
          <cell r="K3191" t="str">
            <v>METAVANTE ONLINE PAYMENT</v>
          </cell>
        </row>
        <row r="3192">
          <cell r="J3192" t="str">
            <v>PAYPNCL</v>
          </cell>
          <cell r="K3192" t="str">
            <v>PAYMENT THANK YOU!</v>
          </cell>
        </row>
        <row r="3193">
          <cell r="J3193" t="str">
            <v>RET-KOL</v>
          </cell>
          <cell r="K3193" t="str">
            <v>ONLINE PAYMENT RETURN</v>
          </cell>
        </row>
        <row r="3194">
          <cell r="J3194" t="str">
            <v>CC-KOL</v>
          </cell>
          <cell r="K3194" t="str">
            <v>ONLINE PAYMENT-CC</v>
          </cell>
        </row>
        <row r="3195">
          <cell r="J3195" t="str">
            <v>CCREF-KOL</v>
          </cell>
          <cell r="K3195" t="str">
            <v>CREDIT CARD REFUND</v>
          </cell>
        </row>
        <row r="3196">
          <cell r="J3196" t="str">
            <v>PAY</v>
          </cell>
          <cell r="K3196" t="str">
            <v>PAYMENT-THANK YOU!</v>
          </cell>
        </row>
        <row r="3197">
          <cell r="J3197" t="str">
            <v>PAY EFT</v>
          </cell>
          <cell r="K3197" t="str">
            <v>ELECTRONIC PAYMENT</v>
          </cell>
        </row>
        <row r="3198">
          <cell r="J3198" t="str">
            <v>PAY-CFREE</v>
          </cell>
          <cell r="K3198" t="str">
            <v>PAYMENT-THANK YOU</v>
          </cell>
        </row>
        <row r="3199">
          <cell r="J3199" t="str">
            <v>PAY-KOL</v>
          </cell>
          <cell r="K3199" t="str">
            <v>PAYMENT-THANK YOU - OL</v>
          </cell>
        </row>
        <row r="3200">
          <cell r="J3200" t="str">
            <v>PAY-NATL</v>
          </cell>
          <cell r="K3200" t="str">
            <v>PAYMENT THANK YOU</v>
          </cell>
        </row>
        <row r="3201">
          <cell r="J3201" t="str">
            <v>PAY-RPPS</v>
          </cell>
          <cell r="K3201" t="str">
            <v>RPSS PAYMENT</v>
          </cell>
        </row>
        <row r="3202">
          <cell r="J3202" t="str">
            <v>PAYMET</v>
          </cell>
          <cell r="K3202" t="str">
            <v>METAVANTE ONLINE PAYMENT</v>
          </cell>
        </row>
        <row r="3203">
          <cell r="J3203" t="str">
            <v>PAYPNCL</v>
          </cell>
          <cell r="K3203" t="str">
            <v>PAYMENT THANK YOU!</v>
          </cell>
        </row>
        <row r="3204">
          <cell r="J3204" t="str">
            <v>RET-KOL</v>
          </cell>
          <cell r="K3204" t="str">
            <v>ONLINE PAYMENT RETURN</v>
          </cell>
        </row>
        <row r="3205">
          <cell r="J3205" t="str">
            <v>20RW1</v>
          </cell>
          <cell r="K3205" t="str">
            <v>1-20 GAL CART WEEKLY SVC</v>
          </cell>
        </row>
        <row r="3206">
          <cell r="J3206" t="str">
            <v>35RE1</v>
          </cell>
          <cell r="K3206" t="str">
            <v>1-35 GAL CART EOW SVC</v>
          </cell>
        </row>
        <row r="3207">
          <cell r="J3207" t="str">
            <v>35RM1</v>
          </cell>
          <cell r="K3207" t="str">
            <v>1-35 GAL MONTHLY</v>
          </cell>
        </row>
        <row r="3208">
          <cell r="J3208" t="str">
            <v>35RW1</v>
          </cell>
          <cell r="K3208" t="str">
            <v>1-35 GAL CART WEEKLY SVC</v>
          </cell>
        </row>
        <row r="3209">
          <cell r="J3209" t="str">
            <v>48RE1</v>
          </cell>
          <cell r="K3209" t="str">
            <v>1-48 GAL EOW</v>
          </cell>
        </row>
        <row r="3210">
          <cell r="J3210" t="str">
            <v>48RM1</v>
          </cell>
          <cell r="K3210" t="str">
            <v>1-48 GAL MONTHLY</v>
          </cell>
        </row>
        <row r="3211">
          <cell r="J3211" t="str">
            <v>48RW1</v>
          </cell>
          <cell r="K3211" t="str">
            <v>1-48 GAL WEEKLY</v>
          </cell>
        </row>
        <row r="3212">
          <cell r="J3212" t="str">
            <v>64RE1</v>
          </cell>
          <cell r="K3212" t="str">
            <v>1-64 GAL EOW</v>
          </cell>
        </row>
        <row r="3213">
          <cell r="J3213" t="str">
            <v>64RM1</v>
          </cell>
          <cell r="K3213" t="str">
            <v>1-64 GAL MONTHLY</v>
          </cell>
        </row>
        <row r="3214">
          <cell r="J3214" t="str">
            <v>64RW1</v>
          </cell>
          <cell r="K3214" t="str">
            <v>1-64 GAL CART WEEKLY SVC</v>
          </cell>
        </row>
        <row r="3215">
          <cell r="J3215" t="str">
            <v>96RE1</v>
          </cell>
          <cell r="K3215" t="str">
            <v>1-96 GAL EOW</v>
          </cell>
        </row>
        <row r="3216">
          <cell r="J3216" t="str">
            <v>96RM1</v>
          </cell>
          <cell r="K3216" t="str">
            <v>1-96 GAL MONTHLY</v>
          </cell>
        </row>
        <row r="3217">
          <cell r="J3217" t="str">
            <v>96ROCC1</v>
          </cell>
          <cell r="K3217" t="str">
            <v>1-96 GAL ON CALL PICKUP</v>
          </cell>
        </row>
        <row r="3218">
          <cell r="J3218" t="str">
            <v>96RW1</v>
          </cell>
          <cell r="K3218" t="str">
            <v>1-96 GAL CART WEEKLY SVC</v>
          </cell>
        </row>
        <row r="3219">
          <cell r="J3219" t="str">
            <v>DRVNRE1</v>
          </cell>
          <cell r="K3219" t="str">
            <v>DRIVE IN UP TO 250'-EOW</v>
          </cell>
        </row>
        <row r="3220">
          <cell r="J3220" t="str">
            <v>DRVNRE1RECY</v>
          </cell>
          <cell r="K3220" t="str">
            <v>DRIVE IN UP TO 250 EOW-RE</v>
          </cell>
        </row>
        <row r="3221">
          <cell r="J3221" t="str">
            <v>DRVNRE2</v>
          </cell>
          <cell r="K3221" t="str">
            <v>DRIVE IN OVER 250'-EOW</v>
          </cell>
        </row>
        <row r="3222">
          <cell r="J3222" t="str">
            <v>DRVNRE2RECY</v>
          </cell>
          <cell r="K3222" t="str">
            <v>DRIVE IN OVER 250 EOW-REC</v>
          </cell>
        </row>
        <row r="3223">
          <cell r="J3223" t="str">
            <v>DRVNRM1</v>
          </cell>
          <cell r="K3223" t="str">
            <v>DRIVE IN UP TO 250'-MTHLY</v>
          </cell>
        </row>
        <row r="3224">
          <cell r="J3224" t="str">
            <v>DRVNRM2</v>
          </cell>
          <cell r="K3224" t="str">
            <v>DRIVE IN OVER 250'-MTHLY</v>
          </cell>
        </row>
        <row r="3225">
          <cell r="J3225" t="str">
            <v>DRVNRW1</v>
          </cell>
          <cell r="K3225" t="str">
            <v>DRIVE IN UP TO 250'</v>
          </cell>
        </row>
        <row r="3226">
          <cell r="J3226" t="str">
            <v>DRVNRW2</v>
          </cell>
          <cell r="K3226" t="str">
            <v>DRIVE IN OVER 250'</v>
          </cell>
        </row>
        <row r="3227">
          <cell r="J3227" t="str">
            <v>EMPLOYEER</v>
          </cell>
          <cell r="K3227" t="str">
            <v>EMPLOYEE SERVICE</v>
          </cell>
        </row>
        <row r="3228">
          <cell r="J3228" t="str">
            <v>RECYCLECR</v>
          </cell>
          <cell r="K3228" t="str">
            <v>VALUE OF RECYCLABLES</v>
          </cell>
        </row>
        <row r="3229">
          <cell r="J3229" t="str">
            <v>RECYONLY</v>
          </cell>
          <cell r="K3229" t="str">
            <v>RECYCLE SERVICE ONLY</v>
          </cell>
        </row>
        <row r="3230">
          <cell r="J3230" t="str">
            <v>RECYR</v>
          </cell>
          <cell r="K3230" t="str">
            <v>RESIDENTIAL RECYCLE</v>
          </cell>
        </row>
        <row r="3231">
          <cell r="J3231" t="str">
            <v>RECYRNB</v>
          </cell>
          <cell r="K3231" t="str">
            <v>RECYCLE PROGRAM W/O BINS</v>
          </cell>
        </row>
        <row r="3232">
          <cell r="J3232" t="str">
            <v>STAIR-RES</v>
          </cell>
          <cell r="K3232" t="str">
            <v>PER STAIR - RES</v>
          </cell>
        </row>
        <row r="3233">
          <cell r="J3233" t="str">
            <v>WLKNRE1</v>
          </cell>
          <cell r="K3233" t="str">
            <v>WALK IN 5'-25'-EOW</v>
          </cell>
        </row>
        <row r="3234">
          <cell r="J3234" t="str">
            <v>WLKNRM1</v>
          </cell>
          <cell r="K3234" t="str">
            <v>WALK IN 5'-25'-MTHLY</v>
          </cell>
        </row>
        <row r="3235">
          <cell r="J3235" t="str">
            <v>WLKNRW1</v>
          </cell>
          <cell r="K3235" t="str">
            <v>WALK IN 5'-25'</v>
          </cell>
        </row>
        <row r="3236">
          <cell r="J3236" t="str">
            <v>WLKNRW2</v>
          </cell>
          <cell r="K3236" t="str">
            <v>WALK IN OVER 25'</v>
          </cell>
        </row>
        <row r="3237">
          <cell r="J3237" t="str">
            <v>35ROCC1</v>
          </cell>
          <cell r="K3237" t="str">
            <v>1-35 GAL ON CALL PICKUP</v>
          </cell>
        </row>
        <row r="3238">
          <cell r="J3238" t="str">
            <v>35RW1</v>
          </cell>
          <cell r="K3238" t="str">
            <v>1-35 GAL CART WEEKLY SVC</v>
          </cell>
        </row>
        <row r="3239">
          <cell r="J3239" t="str">
            <v>48ROCC1</v>
          </cell>
          <cell r="K3239" t="str">
            <v>1-48 GAL ON CALL PICKUP</v>
          </cell>
        </row>
        <row r="3240">
          <cell r="J3240" t="str">
            <v>64ROCC1</v>
          </cell>
          <cell r="K3240" t="str">
            <v>1-64 GAL ON CALL PICKUP</v>
          </cell>
        </row>
        <row r="3241">
          <cell r="J3241" t="str">
            <v>96ROCC1</v>
          </cell>
          <cell r="K3241" t="str">
            <v>1-96 GAL ON CALL PICKUP</v>
          </cell>
        </row>
        <row r="3242">
          <cell r="J3242" t="str">
            <v>ADJOTHR</v>
          </cell>
          <cell r="K3242" t="str">
            <v>ADJUSTMENT</v>
          </cell>
        </row>
        <row r="3243">
          <cell r="J3243" t="str">
            <v>EXPUR</v>
          </cell>
          <cell r="K3243" t="str">
            <v>EXTRA PICKUP</v>
          </cell>
        </row>
        <row r="3244">
          <cell r="J3244" t="str">
            <v>EXTRAR</v>
          </cell>
          <cell r="K3244" t="str">
            <v>EXTRA CAN/BAGS</v>
          </cell>
        </row>
        <row r="3245">
          <cell r="J3245" t="str">
            <v>OFOWR</v>
          </cell>
          <cell r="K3245" t="str">
            <v>OVERFILL/OVERWEIGHT CHG</v>
          </cell>
        </row>
        <row r="3246">
          <cell r="J3246" t="str">
            <v>RECYCLECR</v>
          </cell>
          <cell r="K3246" t="str">
            <v>VALUE OF RECYCLABLES</v>
          </cell>
        </row>
        <row r="3247">
          <cell r="J3247" t="str">
            <v>RECYR</v>
          </cell>
          <cell r="K3247" t="str">
            <v>RESIDENTIAL RECYCLE</v>
          </cell>
        </row>
        <row r="3248">
          <cell r="J3248" t="str">
            <v>REDELIVER</v>
          </cell>
          <cell r="K3248" t="str">
            <v>DELIVERY CHARGE</v>
          </cell>
        </row>
        <row r="3249">
          <cell r="J3249" t="str">
            <v>RESTART</v>
          </cell>
          <cell r="K3249" t="str">
            <v>SERVICE RESTART FEE</v>
          </cell>
        </row>
        <row r="3250">
          <cell r="J3250" t="str">
            <v>WLKNRW1</v>
          </cell>
          <cell r="K3250" t="str">
            <v>WALK IN 5'-25'</v>
          </cell>
        </row>
        <row r="3251">
          <cell r="J3251" t="str">
            <v>35RE1</v>
          </cell>
          <cell r="K3251" t="str">
            <v>1-35 GAL CART EOW SVC</v>
          </cell>
        </row>
        <row r="3252">
          <cell r="J3252" t="str">
            <v>35ROCC1</v>
          </cell>
          <cell r="K3252" t="str">
            <v>1-35 GAL ON CALL PICKUP</v>
          </cell>
        </row>
        <row r="3253">
          <cell r="J3253" t="str">
            <v>48ROCC1</v>
          </cell>
          <cell r="K3253" t="str">
            <v>1-48 GAL ON CALL PICKUP</v>
          </cell>
        </row>
        <row r="3254">
          <cell r="J3254" t="str">
            <v>64RE1</v>
          </cell>
          <cell r="K3254" t="str">
            <v>1-64 GAL EOW</v>
          </cell>
        </row>
        <row r="3255">
          <cell r="J3255" t="str">
            <v>96RW1</v>
          </cell>
          <cell r="K3255" t="str">
            <v>1-96 GAL CART WEEKLY SVC</v>
          </cell>
        </row>
        <row r="3256">
          <cell r="J3256" t="str">
            <v>DRVNRE1RECYMA</v>
          </cell>
          <cell r="K3256" t="str">
            <v>DRIVE IN UP TO 250 EOW-RE</v>
          </cell>
        </row>
        <row r="3257">
          <cell r="J3257" t="str">
            <v>DRVNRE2RECYMA</v>
          </cell>
          <cell r="K3257" t="str">
            <v>DRIVE IN OVER 250 EOW-REC</v>
          </cell>
        </row>
        <row r="3258">
          <cell r="J3258" t="str">
            <v>DRVNRM1RECYMA</v>
          </cell>
          <cell r="K3258" t="str">
            <v>DRIVE IN UP TO 125 MONTHL</v>
          </cell>
        </row>
        <row r="3259">
          <cell r="J3259" t="str">
            <v>EMPLOYEER</v>
          </cell>
          <cell r="K3259" t="str">
            <v>EMPLOYEE SERVICE</v>
          </cell>
        </row>
        <row r="3260">
          <cell r="J3260" t="str">
            <v>RECYCLECR</v>
          </cell>
          <cell r="K3260" t="str">
            <v>VALUE OF RECYCLABLES</v>
          </cell>
        </row>
        <row r="3261">
          <cell r="J3261" t="str">
            <v>RECYR</v>
          </cell>
          <cell r="K3261" t="str">
            <v>RESIDENTIAL RECYCLE</v>
          </cell>
        </row>
        <row r="3262">
          <cell r="J3262" t="str">
            <v>35ROCC1</v>
          </cell>
          <cell r="K3262" t="str">
            <v>1-35 GAL ON CALL PICKUP</v>
          </cell>
        </row>
        <row r="3263">
          <cell r="J3263" t="str">
            <v>48ROCC1</v>
          </cell>
          <cell r="K3263" t="str">
            <v>1-48 GAL ON CALL PICKUP</v>
          </cell>
        </row>
        <row r="3264">
          <cell r="J3264" t="str">
            <v>64ROCC1</v>
          </cell>
          <cell r="K3264" t="str">
            <v>1-64 GAL ON CALL PICKUP</v>
          </cell>
        </row>
        <row r="3265">
          <cell r="J3265" t="str">
            <v>96ROCC1</v>
          </cell>
          <cell r="K3265" t="str">
            <v>1-96 GAL ON CALL PICKUP</v>
          </cell>
        </row>
        <row r="3266">
          <cell r="J3266" t="str">
            <v>DRVNRM1</v>
          </cell>
          <cell r="K3266" t="str">
            <v>DRIVE IN UP TO 250'-MTHLY</v>
          </cell>
        </row>
        <row r="3267">
          <cell r="J3267" t="str">
            <v>EXPUR</v>
          </cell>
          <cell r="K3267" t="str">
            <v>EXTRA PICKUP</v>
          </cell>
        </row>
        <row r="3268">
          <cell r="J3268" t="str">
            <v>EXTRAR</v>
          </cell>
          <cell r="K3268" t="str">
            <v>EXTRA CAN/BAGS</v>
          </cell>
        </row>
        <row r="3269">
          <cell r="J3269" t="str">
            <v>OFOWR</v>
          </cell>
          <cell r="K3269" t="str">
            <v>OVERFILL/OVERWEIGHT CHG</v>
          </cell>
        </row>
        <row r="3270">
          <cell r="J3270" t="str">
            <v>WLKNRM1</v>
          </cell>
          <cell r="K3270" t="str">
            <v>WALK IN 5'-25'-MTHLY</v>
          </cell>
        </row>
        <row r="3271">
          <cell r="J3271" t="str">
            <v>ROLID</v>
          </cell>
          <cell r="K3271" t="str">
            <v>ROLL OFF-LID</v>
          </cell>
        </row>
        <row r="3272">
          <cell r="J3272" t="str">
            <v>RORENT10D</v>
          </cell>
          <cell r="K3272" t="str">
            <v>10YD ROLL OFF DAILY RENT</v>
          </cell>
        </row>
        <row r="3273">
          <cell r="J3273" t="str">
            <v>RORENT10M</v>
          </cell>
          <cell r="K3273" t="str">
            <v>10YD ROLL OFF MTHLY RENT</v>
          </cell>
        </row>
        <row r="3274">
          <cell r="J3274" t="str">
            <v>RORENT20D</v>
          </cell>
          <cell r="K3274" t="str">
            <v>20YD ROLL OFF-DAILY RENT</v>
          </cell>
        </row>
        <row r="3275">
          <cell r="J3275" t="str">
            <v>RORENT20M</v>
          </cell>
          <cell r="K3275" t="str">
            <v>20YD ROLL OFF-MNTHLY RENT</v>
          </cell>
        </row>
        <row r="3276">
          <cell r="J3276" t="str">
            <v>RORENT40D</v>
          </cell>
          <cell r="K3276" t="str">
            <v>40YD ROLL OFF-DAILY RENT</v>
          </cell>
        </row>
        <row r="3277">
          <cell r="J3277" t="str">
            <v>RORENT40M</v>
          </cell>
          <cell r="K3277" t="str">
            <v>40YD ROLL OFF-MNTHLY RENT</v>
          </cell>
        </row>
        <row r="3278">
          <cell r="J3278" t="str">
            <v>CPHAUL10</v>
          </cell>
          <cell r="K3278" t="str">
            <v>10YD COMPACTOR-HAUL</v>
          </cell>
        </row>
        <row r="3279">
          <cell r="J3279" t="str">
            <v>CPHAUL15</v>
          </cell>
          <cell r="K3279" t="str">
            <v>15YD COMPACTOR-HAUL</v>
          </cell>
        </row>
        <row r="3280">
          <cell r="J3280" t="str">
            <v>CPHAUL25</v>
          </cell>
          <cell r="K3280" t="str">
            <v>25YD COMPACTOR-HAUL</v>
          </cell>
        </row>
        <row r="3281">
          <cell r="J3281" t="str">
            <v>DISPMC-TON</v>
          </cell>
          <cell r="K3281" t="str">
            <v>MC LANDFILL PER TON</v>
          </cell>
        </row>
        <row r="3282">
          <cell r="J3282" t="str">
            <v>DISPMCMISC</v>
          </cell>
          <cell r="K3282" t="str">
            <v>DISPOSAL MISCELLANOUS</v>
          </cell>
        </row>
        <row r="3283">
          <cell r="J3283" t="str">
            <v>RODEL</v>
          </cell>
          <cell r="K3283" t="str">
            <v>ROLL OFF-DELIVERY</v>
          </cell>
        </row>
        <row r="3284">
          <cell r="J3284" t="str">
            <v>ROHAUL10</v>
          </cell>
          <cell r="K3284" t="str">
            <v>10YD ROLL OFF HAUL</v>
          </cell>
        </row>
        <row r="3285">
          <cell r="J3285" t="str">
            <v>ROHAUL10T</v>
          </cell>
          <cell r="K3285" t="str">
            <v>ROHAUL10T</v>
          </cell>
        </row>
        <row r="3286">
          <cell r="J3286" t="str">
            <v>ROHAUL20</v>
          </cell>
          <cell r="K3286" t="str">
            <v>20YD ROLL OFF-HAUL</v>
          </cell>
        </row>
        <row r="3287">
          <cell r="J3287" t="str">
            <v>ROHAUL20T</v>
          </cell>
          <cell r="K3287" t="str">
            <v>20YD ROLL OFF TEMP HAUL</v>
          </cell>
        </row>
        <row r="3288">
          <cell r="J3288" t="str">
            <v>ROHAUL30</v>
          </cell>
          <cell r="K3288" t="str">
            <v>30YD ROLL OFF-HAUL</v>
          </cell>
        </row>
        <row r="3289">
          <cell r="J3289" t="str">
            <v>ROHAUL40</v>
          </cell>
          <cell r="K3289" t="str">
            <v>40YD ROLL OFF-HAUL</v>
          </cell>
        </row>
        <row r="3290">
          <cell r="J3290" t="str">
            <v>ROHAUL40T</v>
          </cell>
          <cell r="K3290" t="str">
            <v>40YD ROLL OFF TEMP HAUL</v>
          </cell>
        </row>
        <row r="3291">
          <cell r="J3291" t="str">
            <v>ROMILE</v>
          </cell>
          <cell r="K3291" t="str">
            <v>ROLL OFF-MILEAGE</v>
          </cell>
        </row>
        <row r="3292">
          <cell r="J3292" t="str">
            <v>RORENT10D</v>
          </cell>
          <cell r="K3292" t="str">
            <v>10YD ROLL OFF DAILY RENT</v>
          </cell>
        </row>
        <row r="3293">
          <cell r="J3293" t="str">
            <v>RORENT20D</v>
          </cell>
          <cell r="K3293" t="str">
            <v>20YD ROLL OFF-DAILY RENT</v>
          </cell>
        </row>
        <row r="3294">
          <cell r="J3294" t="str">
            <v>RORENT40D</v>
          </cell>
          <cell r="K3294" t="str">
            <v>40YD ROLL OFF-DAILY RENT</v>
          </cell>
        </row>
        <row r="3295">
          <cell r="J3295" t="str">
            <v>SP</v>
          </cell>
          <cell r="K3295" t="str">
            <v>SPECIAL PICKUP</v>
          </cell>
        </row>
        <row r="3296">
          <cell r="J3296" t="str">
            <v>STORENT22</v>
          </cell>
          <cell r="K3296" t="str">
            <v>PORTABLE STORAGE RENT 22</v>
          </cell>
        </row>
        <row r="3297">
          <cell r="J3297" t="str">
            <v>FUEL-RECY MASON</v>
          </cell>
          <cell r="K3297" t="str">
            <v>FUEL &amp; MATERIAL SURCHARGE</v>
          </cell>
        </row>
        <row r="3298">
          <cell r="J3298" t="str">
            <v>FUEL-RES MASON</v>
          </cell>
          <cell r="K3298" t="str">
            <v>FUEL &amp; MATERIAL SURCHARGE</v>
          </cell>
        </row>
        <row r="3299">
          <cell r="J3299" t="str">
            <v>FUEL-COM MASON</v>
          </cell>
          <cell r="K3299" t="str">
            <v>FUEL &amp; MATERIAL SURCHARGE</v>
          </cell>
        </row>
        <row r="3300">
          <cell r="J3300" t="str">
            <v>FUEL-RECY MASON</v>
          </cell>
          <cell r="K3300" t="str">
            <v>FUEL &amp; MATERIAL SURCHARGE</v>
          </cell>
        </row>
        <row r="3301">
          <cell r="J3301" t="str">
            <v>FUEL-RES MASON</v>
          </cell>
          <cell r="K3301" t="str">
            <v>FUEL &amp; MATERIAL SURCHARGE</v>
          </cell>
        </row>
        <row r="3302">
          <cell r="J3302" t="str">
            <v>FUEL-RO MASON</v>
          </cell>
          <cell r="K3302" t="str">
            <v>FUEL &amp; MATERIAL SURCHARGE</v>
          </cell>
        </row>
        <row r="3303">
          <cell r="J3303" t="str">
            <v>FUEL-RECY MASON</v>
          </cell>
          <cell r="K3303" t="str">
            <v>FUEL &amp; MATERIAL SURCHARGE</v>
          </cell>
        </row>
        <row r="3304">
          <cell r="J3304" t="str">
            <v>FUEL-RES MASON</v>
          </cell>
          <cell r="K3304" t="str">
            <v>FUEL &amp; MATERIAL SURCHARGE</v>
          </cell>
        </row>
        <row r="3305">
          <cell r="J3305" t="str">
            <v>FUEL-COM MASON</v>
          </cell>
          <cell r="K3305" t="str">
            <v>FUEL &amp; MATERIAL SURCHARGE</v>
          </cell>
        </row>
        <row r="3306">
          <cell r="J3306" t="str">
            <v>FUEL-RECY MASON</v>
          </cell>
          <cell r="K3306" t="str">
            <v>FUEL &amp; MATERIAL SURCHARGE</v>
          </cell>
        </row>
        <row r="3307">
          <cell r="J3307" t="str">
            <v>FUEL-RES MASON</v>
          </cell>
          <cell r="K3307" t="str">
            <v>FUEL &amp; MATERIAL SURCHARGE</v>
          </cell>
        </row>
        <row r="3308">
          <cell r="J3308" t="str">
            <v>FUEL-COM MASON</v>
          </cell>
          <cell r="K3308" t="str">
            <v>FUEL &amp; MATERIAL SURCHARGE</v>
          </cell>
        </row>
        <row r="3309">
          <cell r="J3309" t="str">
            <v>FUEL-RO MASON</v>
          </cell>
          <cell r="K3309" t="str">
            <v>FUEL &amp; MATERIAL SURCHARGE</v>
          </cell>
        </row>
        <row r="3310">
          <cell r="J3310" t="str">
            <v>REF</v>
          </cell>
          <cell r="K3310" t="str">
            <v>3.6% WA Refuse Tax</v>
          </cell>
        </row>
        <row r="3311">
          <cell r="J3311" t="str">
            <v>REF</v>
          </cell>
          <cell r="K3311" t="str">
            <v>3.6% WA Refuse Tax</v>
          </cell>
        </row>
        <row r="3312">
          <cell r="J3312" t="str">
            <v>SALES TAX</v>
          </cell>
          <cell r="K3312" t="str">
            <v>8.5% Sales Tax</v>
          </cell>
        </row>
        <row r="3313">
          <cell r="J3313" t="str">
            <v>SHELTON UNREG REFUSE</v>
          </cell>
          <cell r="K3313" t="str">
            <v>3.6% WA STATE REFUSE TAX</v>
          </cell>
        </row>
        <row r="3314">
          <cell r="J3314" t="str">
            <v>SHELTON UNREG SALES</v>
          </cell>
          <cell r="K3314" t="str">
            <v>WA STATE SALES TAX</v>
          </cell>
        </row>
        <row r="3315">
          <cell r="J3315" t="str">
            <v>REF</v>
          </cell>
          <cell r="K3315" t="str">
            <v>3.6% WA Refuse Tax</v>
          </cell>
        </row>
        <row r="3316">
          <cell r="J3316" t="str">
            <v>CITY OF SHELTON</v>
          </cell>
          <cell r="K3316" t="str">
            <v>41.9% CITY UTILITY TAX</v>
          </cell>
        </row>
        <row r="3317">
          <cell r="J3317" t="str">
            <v>REF</v>
          </cell>
          <cell r="K3317" t="str">
            <v>3.6% WA Refuse Tax</v>
          </cell>
        </row>
        <row r="3318">
          <cell r="J3318" t="str">
            <v>SALES TAX</v>
          </cell>
          <cell r="K3318" t="str">
            <v>8.5% Sales Tax</v>
          </cell>
        </row>
        <row r="3319">
          <cell r="J3319" t="str">
            <v>SHELTON WA REFUSE</v>
          </cell>
          <cell r="K3319" t="str">
            <v>3.6% WA Refuse Tax</v>
          </cell>
        </row>
        <row r="3320">
          <cell r="J3320" t="str">
            <v>REF</v>
          </cell>
          <cell r="K3320" t="str">
            <v>3.6% WA Refuse Tax</v>
          </cell>
        </row>
        <row r="3321">
          <cell r="J3321" t="str">
            <v>SALES TAX</v>
          </cell>
          <cell r="K3321" t="str">
            <v>8.5% Sales Tax</v>
          </cell>
        </row>
        <row r="3322">
          <cell r="J3322" t="str">
            <v>C19-ADJFIN</v>
          </cell>
          <cell r="K3322" t="str">
            <v>FINANCE CHARGE ADJUSTMENT</v>
          </cell>
        </row>
        <row r="3323">
          <cell r="J3323" t="str">
            <v>FINCHG</v>
          </cell>
          <cell r="K3323" t="str">
            <v>LATE FEE</v>
          </cell>
        </row>
        <row r="3324">
          <cell r="J3324" t="str">
            <v>MM</v>
          </cell>
          <cell r="K3324" t="str">
            <v>MOVE MONEY</v>
          </cell>
        </row>
        <row r="3325">
          <cell r="J3325" t="str">
            <v>UNLOCKRECY</v>
          </cell>
          <cell r="K3325" t="str">
            <v>UNLOCK / UNLATCH RECY</v>
          </cell>
        </row>
        <row r="3326">
          <cell r="J3326" t="str">
            <v>SQUAX</v>
          </cell>
          <cell r="K3326" t="str">
            <v>SQUAXIN ISLAND CONTRACT</v>
          </cell>
        </row>
        <row r="3327">
          <cell r="J3327" t="str">
            <v>96CRCOGE1</v>
          </cell>
          <cell r="K3327" t="str">
            <v>96 COMMINGLE WG-EOW</v>
          </cell>
        </row>
        <row r="3328">
          <cell r="J3328" t="str">
            <v>96CRCOGM1</v>
          </cell>
          <cell r="K3328" t="str">
            <v>96 COMMINGLE WGMNTHLY</v>
          </cell>
        </row>
        <row r="3329">
          <cell r="J3329" t="str">
            <v>96CRCOGW1</v>
          </cell>
          <cell r="K3329" t="str">
            <v>96 COMMINGLE WG-WEEKLY</v>
          </cell>
        </row>
        <row r="3330">
          <cell r="J3330" t="str">
            <v>96CRCONGE1</v>
          </cell>
          <cell r="K3330" t="str">
            <v>96 COMMINGLE NG-EOW</v>
          </cell>
        </row>
        <row r="3331">
          <cell r="J3331" t="str">
            <v>96CRCONGM1</v>
          </cell>
          <cell r="K3331" t="str">
            <v>96 COMMINGLE NG-MNTHLY</v>
          </cell>
        </row>
        <row r="3332">
          <cell r="J3332" t="str">
            <v>96CRCONGW1</v>
          </cell>
          <cell r="K3332" t="str">
            <v>96 COMMINGLE NG-WEEKLY</v>
          </cell>
        </row>
        <row r="3333">
          <cell r="J3333" t="str">
            <v xml:space="preserve">R2YDOCCE </v>
          </cell>
          <cell r="K3333" t="str">
            <v>2YD OCC-EOW</v>
          </cell>
        </row>
        <row r="3334">
          <cell r="J3334" t="str">
            <v>R2YDOCCEX</v>
          </cell>
          <cell r="K3334" t="str">
            <v>2YD OCC-EXTRA CONTAINER</v>
          </cell>
        </row>
        <row r="3335">
          <cell r="J3335" t="str">
            <v>R2YDOCCM</v>
          </cell>
          <cell r="K3335" t="str">
            <v>2YD OCC-MNTHLY</v>
          </cell>
        </row>
        <row r="3336">
          <cell r="J3336" t="str">
            <v>R2YDOCCOC</v>
          </cell>
          <cell r="K3336" t="str">
            <v>2YD OCC-ON CALL</v>
          </cell>
        </row>
        <row r="3337">
          <cell r="J3337" t="str">
            <v>R2YDOCCW</v>
          </cell>
          <cell r="K3337" t="str">
            <v>2YD OCC-WEEKLY</v>
          </cell>
        </row>
        <row r="3338">
          <cell r="J3338" t="str">
            <v>RECYLOCK</v>
          </cell>
          <cell r="K3338" t="str">
            <v>LOCK/UNLOCK RECYCLING</v>
          </cell>
        </row>
        <row r="3339">
          <cell r="J3339" t="str">
            <v>WLKNRECY</v>
          </cell>
          <cell r="K3339" t="str">
            <v>WALK IN RECYCLE</v>
          </cell>
        </row>
        <row r="3340">
          <cell r="J3340" t="str">
            <v>96CRCOGOC</v>
          </cell>
          <cell r="K3340" t="str">
            <v>96 COMMINGLE WGON CALL</v>
          </cell>
        </row>
        <row r="3341">
          <cell r="J3341" t="str">
            <v>96CRCONGOC</v>
          </cell>
          <cell r="K3341" t="str">
            <v>96 COMMINGLE NGON CALL</v>
          </cell>
        </row>
        <row r="3342">
          <cell r="J3342" t="str">
            <v>CDELOCC</v>
          </cell>
          <cell r="K3342" t="str">
            <v>CARDBOARD DELIVERY</v>
          </cell>
        </row>
        <row r="3343">
          <cell r="J3343" t="str">
            <v>DEL-REC</v>
          </cell>
          <cell r="K3343" t="str">
            <v>DELIVER RECYCLE BIN</v>
          </cell>
        </row>
        <row r="3344">
          <cell r="J3344" t="str">
            <v>R2YDOCCOC</v>
          </cell>
          <cell r="K3344" t="str">
            <v>2YD OCC-ON CALL</v>
          </cell>
        </row>
        <row r="3345">
          <cell r="J3345" t="str">
            <v>RECYLOCK</v>
          </cell>
          <cell r="K3345" t="str">
            <v>LOCK/UNLOCK RECYCLING</v>
          </cell>
        </row>
        <row r="3346">
          <cell r="J3346" t="str">
            <v>ROLLOUTOCC</v>
          </cell>
          <cell r="K3346" t="str">
            <v>ROLL OUT FEE - RECYCLE</v>
          </cell>
        </row>
        <row r="3347">
          <cell r="J3347" t="str">
            <v>WLKNRECY</v>
          </cell>
          <cell r="K3347" t="str">
            <v>WALK IN RECYCLE</v>
          </cell>
        </row>
        <row r="3348">
          <cell r="J3348" t="str">
            <v>CC-KOL</v>
          </cell>
          <cell r="K3348" t="str">
            <v>ONLINE PAYMENT-CC</v>
          </cell>
        </row>
        <row r="3349">
          <cell r="J3349" t="str">
            <v>CC-KOL</v>
          </cell>
          <cell r="K3349" t="str">
            <v>ONLINE PAYMENT-CC</v>
          </cell>
        </row>
        <row r="3350">
          <cell r="J3350" t="str">
            <v>PAY</v>
          </cell>
          <cell r="K3350" t="str">
            <v>PAYMENT-THANK YOU!</v>
          </cell>
        </row>
        <row r="3351">
          <cell r="J3351" t="str">
            <v>PAY-CFREE</v>
          </cell>
          <cell r="K3351" t="str">
            <v>PAYMENT-THANK YOU</v>
          </cell>
        </row>
        <row r="3352">
          <cell r="J3352" t="str">
            <v>PAY-KOL</v>
          </cell>
          <cell r="K3352" t="str">
            <v>PAYMENT-THANK YOU - OL</v>
          </cell>
        </row>
        <row r="3353">
          <cell r="J3353" t="str">
            <v>PAY-NATL</v>
          </cell>
          <cell r="K3353" t="str">
            <v>PAYMENT THANK YOU</v>
          </cell>
        </row>
        <row r="3354">
          <cell r="J3354" t="str">
            <v>PAY-OAK</v>
          </cell>
          <cell r="K3354" t="str">
            <v>OAKLEAF PAYMENT</v>
          </cell>
        </row>
        <row r="3355">
          <cell r="J3355" t="str">
            <v>PAY-RPPS</v>
          </cell>
          <cell r="K3355" t="str">
            <v>RPSS PAYMENT</v>
          </cell>
        </row>
        <row r="3356">
          <cell r="J3356" t="str">
            <v>PAYMET</v>
          </cell>
          <cell r="K3356" t="str">
            <v>METAVANTE ONLINE PAYMENT</v>
          </cell>
        </row>
        <row r="3357">
          <cell r="J3357" t="str">
            <v>PAYPNCL</v>
          </cell>
          <cell r="K3357" t="str">
            <v>PAYMENT THANK YOU!</v>
          </cell>
        </row>
        <row r="3358">
          <cell r="J3358" t="str">
            <v>EXTRAR</v>
          </cell>
          <cell r="K3358" t="str">
            <v>EXTRA CAN/BAGS</v>
          </cell>
        </row>
        <row r="3359">
          <cell r="J3359" t="str">
            <v>OFOWR</v>
          </cell>
          <cell r="K3359" t="str">
            <v>OVERFILL/OVERWEIGHT CHG</v>
          </cell>
        </row>
        <row r="3360">
          <cell r="J3360" t="str">
            <v>ROLID</v>
          </cell>
          <cell r="K3360" t="str">
            <v>ROLL OFF-LID</v>
          </cell>
        </row>
        <row r="3361">
          <cell r="J3361" t="str">
            <v>ROLIDRECY</v>
          </cell>
          <cell r="K3361" t="str">
            <v>ROLL OFF LID-RECYCLE</v>
          </cell>
        </row>
        <row r="3362">
          <cell r="J3362" t="str">
            <v>RORENT10MRECY</v>
          </cell>
          <cell r="K3362" t="str">
            <v>ROLL OFF RENT MONTHLY-REC</v>
          </cell>
        </row>
        <row r="3363">
          <cell r="J3363" t="str">
            <v>RORENT20DRECY</v>
          </cell>
          <cell r="K3363" t="str">
            <v>ROLL OFF RENT DAILY-RECYL</v>
          </cell>
        </row>
        <row r="3364">
          <cell r="J3364" t="str">
            <v>RORENT20MRECY</v>
          </cell>
          <cell r="K3364" t="str">
            <v>ROLL OFF RENT MONTHLY-REC</v>
          </cell>
        </row>
        <row r="3365">
          <cell r="J3365" t="str">
            <v>RORENT40M</v>
          </cell>
          <cell r="K3365" t="str">
            <v>40YD ROLL OFF-MNTHLY RENT</v>
          </cell>
        </row>
        <row r="3366">
          <cell r="J3366" t="str">
            <v>BELFAIR</v>
          </cell>
          <cell r="K3366" t="str">
            <v>BELFAIR TRANSFER BOX HAUL</v>
          </cell>
        </row>
        <row r="3367">
          <cell r="J3367" t="str">
            <v>BLUEBOX</v>
          </cell>
          <cell r="K3367" t="str">
            <v>RECYCLING BLUE BOX</v>
          </cell>
        </row>
        <row r="3368">
          <cell r="J3368" t="str">
            <v>HOODSPORT</v>
          </cell>
          <cell r="K3368" t="str">
            <v>HOODSPORT TRANSFER HAUL</v>
          </cell>
        </row>
        <row r="3369">
          <cell r="J3369" t="str">
            <v>RECYHAUL</v>
          </cell>
          <cell r="K3369" t="str">
            <v>ROLL OFF RECYCLE HAUL</v>
          </cell>
        </row>
        <row r="3370">
          <cell r="J3370" t="str">
            <v>ROMILERECY</v>
          </cell>
          <cell r="K3370" t="str">
            <v>ROLL OFF MILEAGE RECYCLE</v>
          </cell>
        </row>
        <row r="3371">
          <cell r="J3371" t="str">
            <v>SHELTON</v>
          </cell>
          <cell r="K3371" t="str">
            <v>SHELTON TRANSFER BOX HAUL</v>
          </cell>
        </row>
        <row r="3372">
          <cell r="J3372" t="str">
            <v>UNION</v>
          </cell>
          <cell r="K3372" t="str">
            <v>UNION TRANSFER BOX HAUL</v>
          </cell>
        </row>
        <row r="3373">
          <cell r="J3373" t="str">
            <v>STORENT22</v>
          </cell>
          <cell r="K3373" t="str">
            <v>PORTABLE STORAGE RENT 22</v>
          </cell>
        </row>
        <row r="3374">
          <cell r="J3374" t="str">
            <v>STO22</v>
          </cell>
          <cell r="K3374" t="str">
            <v>22FT STORAGE CONT PU</v>
          </cell>
        </row>
        <row r="3375">
          <cell r="J3375" t="str">
            <v>STODEL</v>
          </cell>
          <cell r="K3375" t="str">
            <v>STORAGE CONT DELIVERY</v>
          </cell>
        </row>
        <row r="3376">
          <cell r="J3376" t="str">
            <v>STORENT22</v>
          </cell>
          <cell r="K3376" t="str">
            <v>PORTABLE STORAGE RENT 22</v>
          </cell>
        </row>
        <row r="3377">
          <cell r="J3377" t="str">
            <v>FUEL-RECY MASON</v>
          </cell>
          <cell r="K3377" t="str">
            <v>FUEL &amp; MATERIAL SURCHARGE</v>
          </cell>
        </row>
        <row r="3378">
          <cell r="J3378" t="str">
            <v>FUEL-RES MASON</v>
          </cell>
          <cell r="K3378" t="str">
            <v>FUEL &amp; MATERIAL SURCHARGE</v>
          </cell>
        </row>
        <row r="3379">
          <cell r="J3379" t="str">
            <v>FUEL-RECY MASON</v>
          </cell>
          <cell r="K3379" t="str">
            <v>FUEL &amp; MATERIAL SURCHARGE</v>
          </cell>
        </row>
        <row r="3380">
          <cell r="J3380" t="str">
            <v>FUEL-RO MASON</v>
          </cell>
          <cell r="K3380" t="str">
            <v>FUEL &amp; MATERIAL SURCHARGE</v>
          </cell>
        </row>
        <row r="3381">
          <cell r="J3381" t="str">
            <v>SALES TAX</v>
          </cell>
          <cell r="K3381" t="str">
            <v>8.5% Sales Tax</v>
          </cell>
        </row>
        <row r="3382">
          <cell r="J3382" t="str">
            <v>SALES TAX</v>
          </cell>
          <cell r="K3382" t="str">
            <v>8.5% Sales Tax</v>
          </cell>
        </row>
        <row r="3383">
          <cell r="J3383" t="str">
            <v>FINCHG</v>
          </cell>
          <cell r="K3383" t="str">
            <v>LATE FEE</v>
          </cell>
        </row>
        <row r="3384">
          <cell r="J3384" t="str">
            <v>MM</v>
          </cell>
          <cell r="K3384" t="str">
            <v>MOVE MONEY</v>
          </cell>
        </row>
        <row r="3385">
          <cell r="J3385" t="str">
            <v>REFUND</v>
          </cell>
          <cell r="K3385" t="str">
            <v>REFUND</v>
          </cell>
        </row>
        <row r="3386">
          <cell r="J3386" t="str">
            <v>LOOSE-COMM</v>
          </cell>
          <cell r="K3386" t="str">
            <v>LOOSE MATERIAL - COMM</v>
          </cell>
        </row>
        <row r="3387">
          <cell r="J3387" t="str">
            <v>300CW1</v>
          </cell>
          <cell r="K3387" t="str">
            <v>1-300 GL CART WEEKLY SVC</v>
          </cell>
        </row>
        <row r="3388">
          <cell r="J3388" t="str">
            <v>64CW1</v>
          </cell>
          <cell r="K3388" t="str">
            <v>1-64 GL CART WEEKLY SVC</v>
          </cell>
        </row>
        <row r="3389">
          <cell r="J3389" t="str">
            <v>96CW1</v>
          </cell>
          <cell r="K3389" t="str">
            <v>1-96 GL CART WEEKLY SVC</v>
          </cell>
        </row>
        <row r="3390">
          <cell r="J3390" t="str">
            <v>SL096.0GEO001CGW</v>
          </cell>
          <cell r="K3390" t="str">
            <v>96 GL EOW COM GREENWASTE</v>
          </cell>
        </row>
        <row r="3391">
          <cell r="J3391" t="str">
            <v>UNLOCKREF</v>
          </cell>
          <cell r="K3391" t="str">
            <v>UNLOCK / UNLATCH REFUSE</v>
          </cell>
        </row>
        <row r="3392">
          <cell r="J3392" t="str">
            <v>CLOCK</v>
          </cell>
          <cell r="K3392" t="str">
            <v>CLOCK ON CALL</v>
          </cell>
        </row>
        <row r="3393">
          <cell r="J3393" t="str">
            <v>EP300-COM</v>
          </cell>
          <cell r="K3393" t="str">
            <v>EXTRA PICKUP 300 GL - COM</v>
          </cell>
        </row>
        <row r="3394">
          <cell r="J3394" t="str">
            <v>EP64-COM</v>
          </cell>
          <cell r="K3394" t="str">
            <v>EXTRA PICKUP 64 GL - COM</v>
          </cell>
        </row>
        <row r="3395">
          <cell r="J3395" t="str">
            <v>EP96-COM</v>
          </cell>
          <cell r="K3395" t="str">
            <v>EXTRA PICKUP 96 GL - COM</v>
          </cell>
        </row>
        <row r="3396">
          <cell r="J3396" t="str">
            <v>UNLOCKREF</v>
          </cell>
          <cell r="K3396" t="str">
            <v>UNLOCK / UNLATCH REFUSE</v>
          </cell>
        </row>
        <row r="3397">
          <cell r="J3397" t="str">
            <v>CC-KOL</v>
          </cell>
          <cell r="K3397" t="str">
            <v>ONLINE PAYMENT-CC</v>
          </cell>
        </row>
        <row r="3398">
          <cell r="J3398" t="str">
            <v>CCREF-KOL</v>
          </cell>
          <cell r="K3398" t="str">
            <v>CREDIT CARD REFUND</v>
          </cell>
        </row>
        <row r="3399">
          <cell r="J3399" t="str">
            <v>PAY</v>
          </cell>
          <cell r="K3399" t="str">
            <v>PAYMENT-THANK YOU!</v>
          </cell>
        </row>
        <row r="3400">
          <cell r="J3400" t="str">
            <v>PAY EFT</v>
          </cell>
          <cell r="K3400" t="str">
            <v>ELECTRONIC PAYMENT</v>
          </cell>
        </row>
        <row r="3401">
          <cell r="J3401" t="str">
            <v>PAY ICT</v>
          </cell>
          <cell r="K3401" t="str">
            <v>I/C PAYMENT THANK YOU!</v>
          </cell>
        </row>
        <row r="3402">
          <cell r="J3402" t="str">
            <v>PAY-CFREE</v>
          </cell>
          <cell r="K3402" t="str">
            <v>PAYMENT-THANK YOU</v>
          </cell>
        </row>
        <row r="3403">
          <cell r="J3403" t="str">
            <v>PAY-KOL</v>
          </cell>
          <cell r="K3403" t="str">
            <v>PAYMENT-THANK YOU - OL</v>
          </cell>
        </row>
        <row r="3404">
          <cell r="J3404" t="str">
            <v>PAY-NATL</v>
          </cell>
          <cell r="K3404" t="str">
            <v>PAYMENT THANK YOU</v>
          </cell>
        </row>
        <row r="3405">
          <cell r="J3405" t="str">
            <v>PAY-OAK</v>
          </cell>
          <cell r="K3405" t="str">
            <v>OAKLEAF PAYMENT</v>
          </cell>
        </row>
        <row r="3406">
          <cell r="J3406" t="str">
            <v>PAY-RPPS</v>
          </cell>
          <cell r="K3406" t="str">
            <v>RPSS PAYMENT</v>
          </cell>
        </row>
        <row r="3407">
          <cell r="J3407" t="str">
            <v>PAYMET</v>
          </cell>
          <cell r="K3407" t="str">
            <v>METAVANTE ONLINE PAYMENT</v>
          </cell>
        </row>
        <row r="3408">
          <cell r="J3408" t="str">
            <v>PAYPNCL</v>
          </cell>
          <cell r="K3408" t="str">
            <v>PAYMENT THANK YOU!</v>
          </cell>
        </row>
        <row r="3409">
          <cell r="J3409" t="str">
            <v>RET-KOL</v>
          </cell>
          <cell r="K3409" t="str">
            <v>ONLINE PAYMENT RETURN</v>
          </cell>
        </row>
        <row r="3410">
          <cell r="J3410" t="str">
            <v>300RW1</v>
          </cell>
          <cell r="K3410" t="str">
            <v>1-300 GL CART WEEKLY SVC</v>
          </cell>
        </row>
        <row r="3411">
          <cell r="J3411" t="str">
            <v>35RE1</v>
          </cell>
          <cell r="K3411" t="str">
            <v>1-35 GAL CART EOW SVC</v>
          </cell>
        </row>
        <row r="3412">
          <cell r="J3412" t="str">
            <v>35RE1RR</v>
          </cell>
          <cell r="K3412" t="str">
            <v>1-35 GL CART EOW REDUCED RATE</v>
          </cell>
        </row>
        <row r="3413">
          <cell r="J3413" t="str">
            <v>64RE1</v>
          </cell>
          <cell r="K3413" t="str">
            <v>1-64 GAL EOW</v>
          </cell>
        </row>
        <row r="3414">
          <cell r="J3414" t="str">
            <v>64RE1RR</v>
          </cell>
          <cell r="K3414" t="str">
            <v>1-64 GL CART EOW REDUCED RATE</v>
          </cell>
        </row>
        <row r="3415">
          <cell r="J3415" t="str">
            <v>64RW1</v>
          </cell>
          <cell r="K3415" t="str">
            <v>1-64 GAL CART WEEKLY SVC</v>
          </cell>
        </row>
        <row r="3416">
          <cell r="J3416" t="str">
            <v>64RW1RR</v>
          </cell>
          <cell r="K3416" t="str">
            <v>1-64 GL CART WKLY REDUCED RATE</v>
          </cell>
        </row>
        <row r="3417">
          <cell r="J3417" t="str">
            <v>96RE1</v>
          </cell>
          <cell r="K3417" t="str">
            <v>1-96 GAL EOW</v>
          </cell>
        </row>
        <row r="3418">
          <cell r="J3418" t="str">
            <v>96RE1RR</v>
          </cell>
          <cell r="K3418" t="str">
            <v>1-96 GL CART EOW REDUCED RATE</v>
          </cell>
        </row>
        <row r="3419">
          <cell r="J3419" t="str">
            <v>96RW1</v>
          </cell>
          <cell r="K3419" t="str">
            <v>1-96 GAL CART WEEKLY SVC</v>
          </cell>
        </row>
        <row r="3420">
          <cell r="J3420" t="str">
            <v>96RW1RR</v>
          </cell>
          <cell r="K3420" t="str">
            <v>1-96 GL CART WKLY REDUCED RATE</v>
          </cell>
        </row>
        <row r="3421">
          <cell r="J3421" t="str">
            <v>EMPLOYEER</v>
          </cell>
          <cell r="K3421" t="str">
            <v>EMPLOYEE SERVICE</v>
          </cell>
        </row>
        <row r="3422">
          <cell r="J3422" t="str">
            <v>MINSVC-RESI</v>
          </cell>
          <cell r="K3422" t="str">
            <v>MINIMUM SERVICE</v>
          </cell>
        </row>
        <row r="3423">
          <cell r="J3423" t="str">
            <v>ROLLOUT 5-25</v>
          </cell>
          <cell r="K3423" t="str">
            <v>ROLL OUT FEE 5 - 25 FT</v>
          </cell>
        </row>
        <row r="3424">
          <cell r="J3424" t="str">
            <v>SL096.0GEO001GW</v>
          </cell>
          <cell r="K3424" t="str">
            <v>SL 96 GL EOW GREENWASTE 1</v>
          </cell>
        </row>
        <row r="3425">
          <cell r="J3425" t="str">
            <v>35RE1</v>
          </cell>
          <cell r="K3425" t="str">
            <v>1-35 GAL CART EOW SVC</v>
          </cell>
        </row>
        <row r="3426">
          <cell r="J3426" t="str">
            <v>64RE1</v>
          </cell>
          <cell r="K3426" t="str">
            <v>1-64 GAL EOW</v>
          </cell>
        </row>
        <row r="3427">
          <cell r="J3427" t="str">
            <v>96RE1</v>
          </cell>
          <cell r="K3427" t="str">
            <v>1-96 GAL EOW</v>
          </cell>
        </row>
        <row r="3428">
          <cell r="J3428" t="str">
            <v>96RW1</v>
          </cell>
          <cell r="K3428" t="str">
            <v>1-96 GAL CART WEEKLY SVC</v>
          </cell>
        </row>
        <row r="3429">
          <cell r="J3429" t="str">
            <v>ADJOTHR</v>
          </cell>
          <cell r="K3429" t="str">
            <v>ADJUSTMENT</v>
          </cell>
        </row>
        <row r="3430">
          <cell r="J3430" t="str">
            <v>ADMINFEE-RES</v>
          </cell>
          <cell r="K3430" t="str">
            <v>NEW ACCT / VACANCY FEE</v>
          </cell>
        </row>
        <row r="3431">
          <cell r="J3431" t="str">
            <v>EP300-RES</v>
          </cell>
          <cell r="K3431" t="str">
            <v>EXTRA PICKUP 300 GL - RES</v>
          </cell>
        </row>
        <row r="3432">
          <cell r="J3432" t="str">
            <v>EP35-RES</v>
          </cell>
          <cell r="K3432" t="str">
            <v>EXTRA PICKUP 35 GL - RES</v>
          </cell>
        </row>
        <row r="3433">
          <cell r="J3433" t="str">
            <v>EP64-RES</v>
          </cell>
          <cell r="K3433" t="str">
            <v>EXTRA PICKUP 64 GL - RES</v>
          </cell>
        </row>
        <row r="3434">
          <cell r="J3434" t="str">
            <v>EP96-RES</v>
          </cell>
          <cell r="K3434" t="str">
            <v>EXTRA PICKUP 96 GL - RES</v>
          </cell>
        </row>
        <row r="3435">
          <cell r="J3435" t="str">
            <v>LOOSE-RES</v>
          </cell>
          <cell r="K3435" t="str">
            <v>LOOSE MATERIAL -RES</v>
          </cell>
        </row>
        <row r="3436">
          <cell r="J3436" t="str">
            <v>OFOWR</v>
          </cell>
          <cell r="K3436" t="str">
            <v>OVERFILL/OVERWEIGHT CHG</v>
          </cell>
        </row>
        <row r="3437">
          <cell r="J3437" t="str">
            <v>REDELIVER</v>
          </cell>
          <cell r="K3437" t="str">
            <v>DELIVERY CHARGE</v>
          </cell>
        </row>
        <row r="3438">
          <cell r="J3438" t="str">
            <v>RTRNCART64-RES</v>
          </cell>
          <cell r="K3438" t="str">
            <v>RETURN TRIP 64 GL</v>
          </cell>
        </row>
        <row r="3439">
          <cell r="J3439" t="str">
            <v>FUEL-COM MASON</v>
          </cell>
          <cell r="K3439" t="str">
            <v>FUEL &amp; MATERIAL SURCHARGE</v>
          </cell>
        </row>
        <row r="3440">
          <cell r="J3440" t="str">
            <v>FUEL-RES MASON</v>
          </cell>
          <cell r="K3440" t="str">
            <v>FUEL &amp; MATERIAL SURCHARGE</v>
          </cell>
        </row>
        <row r="3441">
          <cell r="J3441" t="str">
            <v>FUEL-RES MASON</v>
          </cell>
          <cell r="K3441" t="str">
            <v>FUEL &amp; MATERIAL SURCHARGE</v>
          </cell>
        </row>
        <row r="3442">
          <cell r="J3442" t="str">
            <v>FUEL-RES MASON</v>
          </cell>
          <cell r="K3442" t="str">
            <v>FUEL &amp; MATERIAL SURCHARGE</v>
          </cell>
        </row>
        <row r="3443">
          <cell r="J3443" t="str">
            <v>CITY OF SHELTON</v>
          </cell>
          <cell r="K3443" t="str">
            <v>41.9% CITY UTILITY TAX</v>
          </cell>
        </row>
        <row r="3444">
          <cell r="J3444" t="str">
            <v>CITY OF SHELTON UTILITY</v>
          </cell>
          <cell r="K3444" t="str">
            <v>CONTRACT UTILITY ONLY</v>
          </cell>
        </row>
        <row r="3445">
          <cell r="J3445" t="str">
            <v>SHELTON WA REFUSE</v>
          </cell>
          <cell r="K3445" t="str">
            <v>3.6% WA Refuse Tax</v>
          </cell>
        </row>
        <row r="3446">
          <cell r="J3446" t="str">
            <v>CITY OF SHELTON</v>
          </cell>
          <cell r="K3446" t="str">
            <v>41.9% CITY UTILITY TAX</v>
          </cell>
        </row>
        <row r="3447">
          <cell r="J3447" t="str">
            <v>REF</v>
          </cell>
          <cell r="K3447" t="str">
            <v>3.6% WA Refuse Tax</v>
          </cell>
        </row>
        <row r="3448">
          <cell r="J3448" t="str">
            <v>SHELTON SALES TAX</v>
          </cell>
          <cell r="K3448" t="str">
            <v>8.8% Sales Tax</v>
          </cell>
        </row>
        <row r="3449">
          <cell r="J3449" t="str">
            <v>SHELTON WA REFUSE</v>
          </cell>
          <cell r="K3449" t="str">
            <v>3.6% WA Refuse Tax</v>
          </cell>
        </row>
        <row r="3450">
          <cell r="J3450" t="str">
            <v>CITY OF SHELTON</v>
          </cell>
          <cell r="K3450" t="str">
            <v>41.9% CITY UTILITY TAX</v>
          </cell>
        </row>
        <row r="3451">
          <cell r="J3451" t="str">
            <v>SHELTON WA REFUSE</v>
          </cell>
          <cell r="K3451" t="str">
            <v>3.6% WA Refuse Tax</v>
          </cell>
        </row>
        <row r="3452">
          <cell r="J3452" t="str">
            <v>FINCHG</v>
          </cell>
          <cell r="K3452" t="str">
            <v>LATE FEE</v>
          </cell>
        </row>
        <row r="3453">
          <cell r="J3453" t="str">
            <v>MM</v>
          </cell>
          <cell r="K3453" t="str">
            <v>MOVE MONEY</v>
          </cell>
        </row>
        <row r="3454">
          <cell r="J3454" t="str">
            <v>R1.5YDE</v>
          </cell>
          <cell r="K3454" t="str">
            <v>1.5 YD 1X EOW</v>
          </cell>
        </row>
        <row r="3455">
          <cell r="J3455" t="str">
            <v>R1.5YDRENTM</v>
          </cell>
          <cell r="K3455" t="str">
            <v>1.5YD CONTAINER RENT-MTH</v>
          </cell>
        </row>
        <row r="3456">
          <cell r="J3456" t="str">
            <v>R2YDRENTM</v>
          </cell>
          <cell r="K3456" t="str">
            <v>2YD CONTAINER RENT-MTHLY</v>
          </cell>
        </row>
        <row r="3457">
          <cell r="J3457" t="str">
            <v>R2YDW</v>
          </cell>
          <cell r="K3457" t="str">
            <v>2 YD 1X WEEKLY</v>
          </cell>
        </row>
        <row r="3458">
          <cell r="J3458" t="str">
            <v>UNLOCKREF</v>
          </cell>
          <cell r="K3458" t="str">
            <v>UNLOCK / UNLATCH REFUSE</v>
          </cell>
        </row>
        <row r="3459">
          <cell r="J3459" t="str">
            <v>R2YDPU</v>
          </cell>
          <cell r="K3459" t="str">
            <v>2YD CONTAINER PICKUP</v>
          </cell>
        </row>
        <row r="3460">
          <cell r="J3460" t="str">
            <v>CC-KOL</v>
          </cell>
          <cell r="K3460" t="str">
            <v>ONLINE PAYMENT-CC</v>
          </cell>
        </row>
        <row r="3461">
          <cell r="J3461" t="str">
            <v>CCREF-KOL</v>
          </cell>
          <cell r="K3461" t="str">
            <v>CREDIT CARD REFUND</v>
          </cell>
        </row>
        <row r="3462">
          <cell r="J3462" t="str">
            <v>PAY</v>
          </cell>
          <cell r="K3462" t="str">
            <v>PAYMENT-THANK YOU!</v>
          </cell>
        </row>
        <row r="3463">
          <cell r="J3463" t="str">
            <v>PAY-KOL</v>
          </cell>
          <cell r="K3463" t="str">
            <v>PAYMENT-THANK YOU - OL</v>
          </cell>
        </row>
        <row r="3464">
          <cell r="J3464" t="str">
            <v>PAY-NATL</v>
          </cell>
          <cell r="K3464" t="str">
            <v>PAYMENT THANK YOU</v>
          </cell>
        </row>
        <row r="3465">
          <cell r="J3465" t="str">
            <v>PAYPNCL</v>
          </cell>
          <cell r="K3465" t="str">
            <v>PAYMENT THANK YOU!</v>
          </cell>
        </row>
        <row r="3466">
          <cell r="J3466" t="str">
            <v>ROLID</v>
          </cell>
          <cell r="K3466" t="str">
            <v>ROLL OFF-LID</v>
          </cell>
        </row>
        <row r="3467">
          <cell r="J3467" t="str">
            <v>RORENT10D</v>
          </cell>
          <cell r="K3467" t="str">
            <v>10YD ROLL OFF DAILY RENT</v>
          </cell>
        </row>
        <row r="3468">
          <cell r="J3468" t="str">
            <v>RORENT10M</v>
          </cell>
          <cell r="K3468" t="str">
            <v>10YD ROLL OFF MTHLY RENT</v>
          </cell>
        </row>
        <row r="3469">
          <cell r="J3469" t="str">
            <v>RORENT20D</v>
          </cell>
          <cell r="K3469" t="str">
            <v>20YD ROLL OFF-DAILY RENT</v>
          </cell>
        </row>
        <row r="3470">
          <cell r="J3470" t="str">
            <v>RORENT20M</v>
          </cell>
          <cell r="K3470" t="str">
            <v>20YD ROLL OFF-MNTHLY RENT</v>
          </cell>
        </row>
        <row r="3471">
          <cell r="J3471" t="str">
            <v>RORENT40D</v>
          </cell>
          <cell r="K3471" t="str">
            <v>40YD ROLL OFF-DAILY RENT</v>
          </cell>
        </row>
        <row r="3472">
          <cell r="J3472" t="str">
            <v>RORENT40M</v>
          </cell>
          <cell r="K3472" t="str">
            <v>40YD ROLL OFF-MNTHLY RENT</v>
          </cell>
        </row>
        <row r="3473">
          <cell r="J3473" t="str">
            <v>CPHAUL20</v>
          </cell>
          <cell r="K3473" t="str">
            <v>20YD COMPACTOR-HAUL</v>
          </cell>
        </row>
        <row r="3474">
          <cell r="J3474" t="str">
            <v>CPHAUL35</v>
          </cell>
          <cell r="K3474" t="str">
            <v>35YD COMPACTOR-HAUL</v>
          </cell>
        </row>
        <row r="3475">
          <cell r="J3475" t="str">
            <v>DISPMC-TON</v>
          </cell>
          <cell r="K3475" t="str">
            <v>MC LANDFILL PER TON</v>
          </cell>
        </row>
        <row r="3476">
          <cell r="J3476" t="str">
            <v>RODEL</v>
          </cell>
          <cell r="K3476" t="str">
            <v>ROLL OFF-DELIVERY</v>
          </cell>
        </row>
        <row r="3477">
          <cell r="J3477" t="str">
            <v>ROHAUL10</v>
          </cell>
          <cell r="K3477" t="str">
            <v>10YD ROLL OFF HAUL</v>
          </cell>
        </row>
        <row r="3478">
          <cell r="J3478" t="str">
            <v>ROHAUL20</v>
          </cell>
          <cell r="K3478" t="str">
            <v>20YD ROLL OFF-HAUL</v>
          </cell>
        </row>
        <row r="3479">
          <cell r="J3479" t="str">
            <v>ROHAUL20T</v>
          </cell>
          <cell r="K3479" t="str">
            <v>20YD ROLL OFF TEMP HAUL</v>
          </cell>
        </row>
        <row r="3480">
          <cell r="J3480" t="str">
            <v>ROHAUL40</v>
          </cell>
          <cell r="K3480" t="str">
            <v>40YD ROLL OFF-HAUL</v>
          </cell>
        </row>
        <row r="3481">
          <cell r="J3481" t="str">
            <v>ROHAUL40T</v>
          </cell>
          <cell r="K3481" t="str">
            <v>40YD ROLL OFF TEMP HAUL</v>
          </cell>
        </row>
        <row r="3482">
          <cell r="J3482" t="str">
            <v>RORENT20D</v>
          </cell>
          <cell r="K3482" t="str">
            <v>20YD ROLL OFF-DAILY RENT</v>
          </cell>
        </row>
        <row r="3483">
          <cell r="J3483" t="str">
            <v>RORENT40D</v>
          </cell>
          <cell r="K3483" t="str">
            <v>40YD ROLL OFF-DAILY RENT</v>
          </cell>
        </row>
        <row r="3484">
          <cell r="J3484" t="str">
            <v>FUEL-COM MASON</v>
          </cell>
          <cell r="K3484" t="str">
            <v>FUEL &amp; MATERIAL SURCHARGE</v>
          </cell>
        </row>
        <row r="3485">
          <cell r="J3485" t="str">
            <v>FUEL-RO MASON</v>
          </cell>
          <cell r="K3485" t="str">
            <v>FUEL &amp; MATERIAL SURCHARGE</v>
          </cell>
        </row>
        <row r="3486">
          <cell r="J3486" t="str">
            <v>SHELTON UNREG REFUSE</v>
          </cell>
          <cell r="K3486" t="str">
            <v>3.6% WA STATE REFUSE TAX</v>
          </cell>
        </row>
        <row r="3487">
          <cell r="J3487" t="str">
            <v>SHELTON UNREG SALES</v>
          </cell>
          <cell r="K3487" t="str">
            <v>WA STATE SALES TAX</v>
          </cell>
        </row>
        <row r="3488">
          <cell r="J3488" t="str">
            <v>MASON REFUSE</v>
          </cell>
          <cell r="K3488" t="str">
            <v>3.6% WA REFUSE TAX</v>
          </cell>
        </row>
        <row r="3489">
          <cell r="J3489" t="str">
            <v>SHELTON UNREG REFUSE</v>
          </cell>
          <cell r="K3489" t="str">
            <v>3.6% WA STATE REFUSE TAX</v>
          </cell>
        </row>
        <row r="3490">
          <cell r="J3490" t="str">
            <v>SHELTON UNREG SALES</v>
          </cell>
          <cell r="K3490" t="str">
            <v>WA STATE SALES TAX</v>
          </cell>
        </row>
        <row r="3491">
          <cell r="J3491" t="str">
            <v>FINCHG</v>
          </cell>
          <cell r="K3491" t="str">
            <v>LATE FEE</v>
          </cell>
        </row>
        <row r="3492">
          <cell r="J3492" t="str">
            <v>UNLOCKRECY</v>
          </cell>
          <cell r="K3492" t="str">
            <v>UNLOCK / UNLATCH RECY</v>
          </cell>
        </row>
        <row r="3493">
          <cell r="J3493" t="str">
            <v>ROLLOUTOC</v>
          </cell>
          <cell r="K3493" t="str">
            <v>ROLL OUT</v>
          </cell>
        </row>
        <row r="3494">
          <cell r="J3494" t="str">
            <v>96CRCOGE1</v>
          </cell>
          <cell r="K3494" t="str">
            <v>96 COMMINGLE WG-EOW</v>
          </cell>
        </row>
        <row r="3495">
          <cell r="J3495" t="str">
            <v>96CRCOGM1</v>
          </cell>
          <cell r="K3495" t="str">
            <v>96 COMMINGLE WGMNTHLY</v>
          </cell>
        </row>
        <row r="3496">
          <cell r="J3496" t="str">
            <v>96CRCOGOC</v>
          </cell>
          <cell r="K3496" t="str">
            <v>96 COMMINGLE WGON CALL</v>
          </cell>
        </row>
        <row r="3497">
          <cell r="J3497" t="str">
            <v>96CRCOGW1</v>
          </cell>
          <cell r="K3497" t="str">
            <v>96 COMMINGLE WG-WEEKLY</v>
          </cell>
        </row>
        <row r="3498">
          <cell r="J3498" t="str">
            <v>96CRCONGE1</v>
          </cell>
          <cell r="K3498" t="str">
            <v>96 COMMINGLE NG-EOW</v>
          </cell>
        </row>
        <row r="3499">
          <cell r="J3499" t="str">
            <v>96CRCONGM1</v>
          </cell>
          <cell r="K3499" t="str">
            <v>96 COMMINGLE NG-MNTHLY</v>
          </cell>
        </row>
        <row r="3500">
          <cell r="J3500" t="str">
            <v>96CRCONGW1</v>
          </cell>
          <cell r="K3500" t="str">
            <v>96 COMMINGLE NG-WEEKLY</v>
          </cell>
        </row>
        <row r="3501">
          <cell r="J3501" t="str">
            <v xml:space="preserve">R2YDOCCE </v>
          </cell>
          <cell r="K3501" t="str">
            <v>2YD OCC-EOW</v>
          </cell>
        </row>
        <row r="3502">
          <cell r="J3502" t="str">
            <v>R2YDOCCEX</v>
          </cell>
          <cell r="K3502" t="str">
            <v>2YD OCC-EXTRA CONTAINER</v>
          </cell>
        </row>
        <row r="3503">
          <cell r="J3503" t="str">
            <v>R2YDOCCM</v>
          </cell>
          <cell r="K3503" t="str">
            <v>2YD OCC-MNTHLY</v>
          </cell>
        </row>
        <row r="3504">
          <cell r="J3504" t="str">
            <v>R2YDOCCW</v>
          </cell>
          <cell r="K3504" t="str">
            <v>2YD OCC-WEEKLY</v>
          </cell>
        </row>
        <row r="3505">
          <cell r="J3505" t="str">
            <v>RECYLOCK</v>
          </cell>
          <cell r="K3505" t="str">
            <v>LOCK/UNLOCK RECYCLING</v>
          </cell>
        </row>
        <row r="3506">
          <cell r="J3506" t="str">
            <v>WLKNRECY</v>
          </cell>
          <cell r="K3506" t="str">
            <v>WALK IN RECYCLE</v>
          </cell>
        </row>
        <row r="3507">
          <cell r="J3507" t="str">
            <v>96CRCOGOC</v>
          </cell>
          <cell r="K3507" t="str">
            <v>96 COMMINGLE WGON CALL</v>
          </cell>
        </row>
        <row r="3508">
          <cell r="J3508" t="str">
            <v>96CRCONGOC</v>
          </cell>
          <cell r="K3508" t="str">
            <v>96 COMMINGLE NGON CALL</v>
          </cell>
        </row>
        <row r="3509">
          <cell r="J3509" t="str">
            <v>R2YDOCCOC</v>
          </cell>
          <cell r="K3509" t="str">
            <v>2YD OCC-ON CALL</v>
          </cell>
        </row>
        <row r="3510">
          <cell r="J3510" t="str">
            <v>RECYLOCK</v>
          </cell>
          <cell r="K3510" t="str">
            <v>LOCK/UNLOCK RECYCLING</v>
          </cell>
        </row>
        <row r="3511">
          <cell r="J3511" t="str">
            <v>ROLLOUTOCC</v>
          </cell>
          <cell r="K3511" t="str">
            <v>ROLL OUT FEE - RECYCLE</v>
          </cell>
        </row>
        <row r="3512">
          <cell r="J3512" t="str">
            <v>WLKNRECY</v>
          </cell>
          <cell r="K3512" t="str">
            <v>WALK IN RECYCLE</v>
          </cell>
        </row>
        <row r="3513">
          <cell r="J3513" t="str">
            <v>CC-KOL</v>
          </cell>
          <cell r="K3513" t="str">
            <v>ONLINE PAYMENT-CC</v>
          </cell>
        </row>
        <row r="3514">
          <cell r="J3514" t="str">
            <v>PAY</v>
          </cell>
          <cell r="K3514" t="str">
            <v>PAYMENT-THANK YOU!</v>
          </cell>
        </row>
        <row r="3515">
          <cell r="J3515" t="str">
            <v>PAY EFT</v>
          </cell>
          <cell r="K3515" t="str">
            <v>ELECTRONIC PAYMENT</v>
          </cell>
        </row>
        <row r="3516">
          <cell r="J3516" t="str">
            <v>PAY ICT</v>
          </cell>
          <cell r="K3516" t="str">
            <v>I/C PAYMENT THANK YOU!</v>
          </cell>
        </row>
        <row r="3517">
          <cell r="J3517" t="str">
            <v>PAY-CFREE</v>
          </cell>
          <cell r="K3517" t="str">
            <v>PAYMENT-THANK YOU</v>
          </cell>
        </row>
        <row r="3518">
          <cell r="J3518" t="str">
            <v>PAY-KOL</v>
          </cell>
          <cell r="K3518" t="str">
            <v>PAYMENT-THANK YOU - OL</v>
          </cell>
        </row>
        <row r="3519">
          <cell r="J3519" t="str">
            <v>PAY-NATL</v>
          </cell>
          <cell r="K3519" t="str">
            <v>PAYMENT THANK YOU</v>
          </cell>
        </row>
        <row r="3520">
          <cell r="J3520" t="str">
            <v>PAY-OAK</v>
          </cell>
          <cell r="K3520" t="str">
            <v>OAKLEAF PAYMENT</v>
          </cell>
        </row>
        <row r="3521">
          <cell r="J3521" t="str">
            <v>PAY-RPPS</v>
          </cell>
          <cell r="K3521" t="str">
            <v>RPSS PAYMENT</v>
          </cell>
        </row>
        <row r="3522">
          <cell r="J3522" t="str">
            <v>PAYPNCL</v>
          </cell>
          <cell r="K3522" t="str">
            <v>PAYMENT THANK YOU!</v>
          </cell>
        </row>
        <row r="3523">
          <cell r="J3523" t="str">
            <v>RESTART</v>
          </cell>
          <cell r="K3523" t="str">
            <v>SERVICE RESTART FEE</v>
          </cell>
        </row>
        <row r="3524">
          <cell r="J3524" t="str">
            <v>RORENT40DRECY</v>
          </cell>
          <cell r="K3524" t="str">
            <v>ROLL OFF RENT DAILY-RECYL</v>
          </cell>
        </row>
        <row r="3525">
          <cell r="J3525" t="str">
            <v>DISPORGANIC</v>
          </cell>
          <cell r="K3525" t="str">
            <v xml:space="preserve">DISPOSAL ORGANIC </v>
          </cell>
        </row>
        <row r="3526">
          <cell r="J3526" t="str">
            <v>RECYHAUL</v>
          </cell>
          <cell r="K3526" t="str">
            <v>ROLL OFF RECYCLE HAUL</v>
          </cell>
        </row>
        <row r="3527">
          <cell r="J3527" t="str">
            <v>ROMILERECY</v>
          </cell>
          <cell r="K3527" t="str">
            <v>ROLL OFF MILEAGE RECYCLE</v>
          </cell>
        </row>
        <row r="3528">
          <cell r="J3528" t="str">
            <v>STORENT22</v>
          </cell>
          <cell r="K3528" t="str">
            <v>PORTABLE STORAGE RENT 22</v>
          </cell>
        </row>
        <row r="3529">
          <cell r="J3529" t="str">
            <v>FUEL-COM MASON</v>
          </cell>
          <cell r="K3529" t="str">
            <v>FUEL &amp; MATERIAL SURCHARGE</v>
          </cell>
        </row>
        <row r="3530">
          <cell r="J3530" t="str">
            <v>FUEL-RECY MASON</v>
          </cell>
          <cell r="K3530" t="str">
            <v>FUEL &amp; MATERIAL SURCHARGE</v>
          </cell>
        </row>
        <row r="3531">
          <cell r="J3531" t="str">
            <v>FUEL-RES MASON</v>
          </cell>
          <cell r="K3531" t="str">
            <v>FUEL &amp; MATERIAL SURCHARGE</v>
          </cell>
        </row>
        <row r="3532">
          <cell r="J3532" t="str">
            <v>FUEL-RECY MASON</v>
          </cell>
          <cell r="K3532" t="str">
            <v>FUEL &amp; MATERIAL SURCHARGE</v>
          </cell>
        </row>
        <row r="3533">
          <cell r="J3533" t="str">
            <v>FUEL-RO MASON</v>
          </cell>
          <cell r="K3533" t="str">
            <v>FUEL &amp; MATERIAL SURCHARGE</v>
          </cell>
        </row>
        <row r="3534">
          <cell r="J3534" t="str">
            <v>REF</v>
          </cell>
          <cell r="K3534" t="str">
            <v>3.6% WA Refuse Tax</v>
          </cell>
        </row>
        <row r="3535">
          <cell r="J3535" t="str">
            <v>SHELTON UNREG REFUSE</v>
          </cell>
          <cell r="K3535" t="str">
            <v>3.6% WA STATE REFUSE TAX</v>
          </cell>
        </row>
        <row r="3536">
          <cell r="J3536" t="str">
            <v>SALES TAX</v>
          </cell>
          <cell r="K3536" t="str">
            <v>8.5% Sales Tax</v>
          </cell>
        </row>
        <row r="3537">
          <cell r="J3537" t="str">
            <v>SHELTON UNREG SALES</v>
          </cell>
          <cell r="K3537" t="str">
            <v>WA STATE SALES TAX</v>
          </cell>
        </row>
        <row r="3538">
          <cell r="J3538" t="str">
            <v>BDR</v>
          </cell>
          <cell r="K3538" t="str">
            <v>BAD DEBT RECOVERY</v>
          </cell>
        </row>
        <row r="3539">
          <cell r="J3539" t="str">
            <v>RETCK</v>
          </cell>
          <cell r="K3539" t="str">
            <v>RETURNED CHECK</v>
          </cell>
        </row>
        <row r="3540">
          <cell r="J3540" t="str">
            <v>FINCHG</v>
          </cell>
          <cell r="K3540" t="str">
            <v>LATE FEE</v>
          </cell>
        </row>
        <row r="3541">
          <cell r="J3541" t="str">
            <v>MM</v>
          </cell>
          <cell r="K3541" t="str">
            <v>MOVE MONEY</v>
          </cell>
        </row>
        <row r="3542">
          <cell r="J3542" t="str">
            <v>WLKNRE1RECYMA</v>
          </cell>
          <cell r="K3542" t="str">
            <v>WALK IN 5-25FT EOW-RECYCL</v>
          </cell>
        </row>
        <row r="3543">
          <cell r="J3543" t="str">
            <v>WLKNRW2RECYMA</v>
          </cell>
          <cell r="K3543" t="str">
            <v>WALK IN OVER 25 ADDITIONA</v>
          </cell>
        </row>
        <row r="3544">
          <cell r="J3544" t="str">
            <v>R1.5YDEK</v>
          </cell>
          <cell r="K3544" t="str">
            <v>1.5 YD 1X EOW</v>
          </cell>
        </row>
        <row r="3545">
          <cell r="J3545" t="str">
            <v>R1.5YDRENTM</v>
          </cell>
          <cell r="K3545" t="str">
            <v>1.5YD CONTAINER RENT-MTH</v>
          </cell>
        </row>
        <row r="3546">
          <cell r="J3546" t="str">
            <v>R1.5YDRENTT</v>
          </cell>
          <cell r="K3546" t="str">
            <v>1.5YD TEMP CONTAINER RENT</v>
          </cell>
        </row>
        <row r="3547">
          <cell r="J3547" t="str">
            <v>R1.5YDRENTTM</v>
          </cell>
          <cell r="K3547" t="str">
            <v>1.5 YD TEMP CONT RENT MON</v>
          </cell>
        </row>
        <row r="3548">
          <cell r="J3548" t="str">
            <v>R1.5YDWK</v>
          </cell>
          <cell r="K3548" t="str">
            <v>1.5 YD 1X WEEKLY</v>
          </cell>
        </row>
        <row r="3549">
          <cell r="J3549" t="str">
            <v>R1YDEK</v>
          </cell>
          <cell r="K3549" t="str">
            <v>1 YD 1X EOW</v>
          </cell>
        </row>
        <row r="3550">
          <cell r="J3550" t="str">
            <v>R1YDRENTM</v>
          </cell>
          <cell r="K3550" t="str">
            <v>1YD CONTAINER RENT-MTHLY</v>
          </cell>
        </row>
        <row r="3551">
          <cell r="J3551" t="str">
            <v>R1YDWK</v>
          </cell>
          <cell r="K3551" t="str">
            <v>1 YD 1X WEEKLY</v>
          </cell>
        </row>
        <row r="3552">
          <cell r="J3552" t="str">
            <v>R2YDEK</v>
          </cell>
          <cell r="K3552" t="str">
            <v>2 YD 1X EOW</v>
          </cell>
        </row>
        <row r="3553">
          <cell r="J3553" t="str">
            <v>R2YDRENTM</v>
          </cell>
          <cell r="K3553" t="str">
            <v>2YD CONTAINER RENT-MTHLY</v>
          </cell>
        </row>
        <row r="3554">
          <cell r="J3554" t="str">
            <v>R2YDRENTTM</v>
          </cell>
          <cell r="K3554" t="str">
            <v>2 YD TEMP CONT RENT MONTH</v>
          </cell>
        </row>
        <row r="3555">
          <cell r="J3555" t="str">
            <v>R2YDWK</v>
          </cell>
          <cell r="K3555" t="str">
            <v>2 YD 1X WEEKLY</v>
          </cell>
        </row>
        <row r="3556">
          <cell r="J3556" t="str">
            <v>R2YDWM</v>
          </cell>
          <cell r="K3556" t="str">
            <v>2 YD 1X WEEKLY</v>
          </cell>
        </row>
        <row r="3557">
          <cell r="J3557" t="str">
            <v>UNLOCKREF</v>
          </cell>
          <cell r="K3557" t="str">
            <v>UNLOCK / UNLATCH REFUSE</v>
          </cell>
        </row>
        <row r="3558">
          <cell r="J3558" t="str">
            <v>CDELC</v>
          </cell>
          <cell r="K3558" t="str">
            <v>CONTAINER DELIVERY CHARGE</v>
          </cell>
        </row>
        <row r="3559">
          <cell r="J3559" t="str">
            <v>CEXYD</v>
          </cell>
          <cell r="K3559" t="str">
            <v>CMML EXTRA YARDAGE</v>
          </cell>
        </row>
        <row r="3560">
          <cell r="J3560" t="str">
            <v>COMCAN</v>
          </cell>
          <cell r="K3560" t="str">
            <v>COMMERCIAL CAN EXTRA</v>
          </cell>
        </row>
        <row r="3561">
          <cell r="J3561" t="str">
            <v>R1.5YDPU</v>
          </cell>
          <cell r="K3561" t="str">
            <v>1.5YD CONTAINER PICKUP</v>
          </cell>
        </row>
        <row r="3562">
          <cell r="J3562" t="str">
            <v>R2YDPU</v>
          </cell>
          <cell r="K3562" t="str">
            <v>2YD CONTAINER PICKUP</v>
          </cell>
        </row>
        <row r="3563">
          <cell r="J3563" t="str">
            <v>ROLLOUTOC</v>
          </cell>
          <cell r="K3563" t="str">
            <v>ROLL OUT</v>
          </cell>
        </row>
        <row r="3564">
          <cell r="J3564" t="str">
            <v>UNLOCKREF</v>
          </cell>
          <cell r="K3564" t="str">
            <v>UNLOCK / UNLATCH REFUSE</v>
          </cell>
        </row>
        <row r="3565">
          <cell r="J3565" t="str">
            <v>RECYCLERMA</v>
          </cell>
          <cell r="K3565" t="str">
            <v>VALUE OF RECYCLEABLES</v>
          </cell>
        </row>
        <row r="3566">
          <cell r="J3566" t="str">
            <v>RECYCRMA</v>
          </cell>
          <cell r="K3566" t="str">
            <v>RECYCLE MONTHLY ARREARS</v>
          </cell>
        </row>
        <row r="3567">
          <cell r="J3567" t="str">
            <v>RECYCLERMA</v>
          </cell>
          <cell r="K3567" t="str">
            <v>VALUE OF RECYCLEABLES</v>
          </cell>
        </row>
        <row r="3568">
          <cell r="J3568" t="str">
            <v>RECYCRMA</v>
          </cell>
          <cell r="K3568" t="str">
            <v>RECYCLE MONTHLY ARREARS</v>
          </cell>
        </row>
        <row r="3569">
          <cell r="J3569" t="str">
            <v>CC-KOL</v>
          </cell>
          <cell r="K3569" t="str">
            <v>ONLINE PAYMENT-CC</v>
          </cell>
        </row>
        <row r="3570">
          <cell r="J3570" t="str">
            <v>CCREF-KOL</v>
          </cell>
          <cell r="K3570" t="str">
            <v>CREDIT CARD REFUND</v>
          </cell>
        </row>
        <row r="3571">
          <cell r="J3571" t="str">
            <v>PAY</v>
          </cell>
          <cell r="K3571" t="str">
            <v>PAYMENT-THANK YOU!</v>
          </cell>
        </row>
        <row r="3572">
          <cell r="J3572" t="str">
            <v>PAY-CFREE</v>
          </cell>
          <cell r="K3572" t="str">
            <v>PAYMENT-THANK YOU</v>
          </cell>
        </row>
        <row r="3573">
          <cell r="J3573" t="str">
            <v>PAY-KOL</v>
          </cell>
          <cell r="K3573" t="str">
            <v>PAYMENT-THANK YOU - OL</v>
          </cell>
        </row>
        <row r="3574">
          <cell r="J3574" t="str">
            <v>PAY-NATL</v>
          </cell>
          <cell r="K3574" t="str">
            <v>PAYMENT THANK YOU</v>
          </cell>
        </row>
        <row r="3575">
          <cell r="J3575" t="str">
            <v>PAY-ORCC</v>
          </cell>
          <cell r="K3575" t="str">
            <v>ORCC PAYMENT</v>
          </cell>
        </row>
        <row r="3576">
          <cell r="J3576" t="str">
            <v>PAY-RPPS</v>
          </cell>
          <cell r="K3576" t="str">
            <v>RPSS PAYMENT</v>
          </cell>
        </row>
        <row r="3577">
          <cell r="J3577" t="str">
            <v>PAYMET</v>
          </cell>
          <cell r="K3577" t="str">
            <v>METAVANTE ONLINE PAYMENT</v>
          </cell>
        </row>
        <row r="3578">
          <cell r="J3578" t="str">
            <v>PAYPNCL</v>
          </cell>
          <cell r="K3578" t="str">
            <v>PAYMENT THANK YOU!</v>
          </cell>
        </row>
        <row r="3579">
          <cell r="J3579" t="str">
            <v>RET-KOL</v>
          </cell>
          <cell r="K3579" t="str">
            <v>ONLINE PAYMENT RETURN</v>
          </cell>
        </row>
        <row r="3580">
          <cell r="J3580" t="str">
            <v>CC-KOL</v>
          </cell>
          <cell r="K3580" t="str">
            <v>ONLINE PAYMENT-CC</v>
          </cell>
        </row>
        <row r="3581">
          <cell r="J3581" t="str">
            <v>CCREF-KOL</v>
          </cell>
          <cell r="K3581" t="str">
            <v>CREDIT CARD REFUND</v>
          </cell>
        </row>
        <row r="3582">
          <cell r="J3582" t="str">
            <v>PAY</v>
          </cell>
          <cell r="K3582" t="str">
            <v>PAYMENT-THANK YOU!</v>
          </cell>
        </row>
        <row r="3583">
          <cell r="J3583" t="str">
            <v>PAY-CFREE</v>
          </cell>
          <cell r="K3583" t="str">
            <v>PAYMENT-THANK YOU</v>
          </cell>
        </row>
        <row r="3584">
          <cell r="J3584" t="str">
            <v>PAY-KOL</v>
          </cell>
          <cell r="K3584" t="str">
            <v>PAYMENT-THANK YOU - OL</v>
          </cell>
        </row>
        <row r="3585">
          <cell r="J3585" t="str">
            <v>PAY-NATL</v>
          </cell>
          <cell r="K3585" t="str">
            <v>PAYMENT THANK YOU</v>
          </cell>
        </row>
        <row r="3586">
          <cell r="J3586" t="str">
            <v>PAY-OAK</v>
          </cell>
          <cell r="K3586" t="str">
            <v>OAKLEAF PAYMENT</v>
          </cell>
        </row>
        <row r="3587">
          <cell r="J3587" t="str">
            <v>PAY-RPPS</v>
          </cell>
          <cell r="K3587" t="str">
            <v>RPSS PAYMENT</v>
          </cell>
        </row>
        <row r="3588">
          <cell r="J3588" t="str">
            <v>PAYMET</v>
          </cell>
          <cell r="K3588" t="str">
            <v>METAVANTE ONLINE PAYMENT</v>
          </cell>
        </row>
        <row r="3589">
          <cell r="J3589" t="str">
            <v>PAYPNCL</v>
          </cell>
          <cell r="K3589" t="str">
            <v>PAYMENT THANK YOU!</v>
          </cell>
        </row>
        <row r="3590">
          <cell r="J3590" t="str">
            <v>RET-KOL</v>
          </cell>
          <cell r="K3590" t="str">
            <v>ONLINE PAYMENT RETURN</v>
          </cell>
        </row>
        <row r="3591">
          <cell r="J3591" t="str">
            <v>35RE1</v>
          </cell>
          <cell r="K3591" t="str">
            <v>1-35 GAL CART EOW SVC</v>
          </cell>
        </row>
        <row r="3592">
          <cell r="J3592" t="str">
            <v>35RM1</v>
          </cell>
          <cell r="K3592" t="str">
            <v>1-35 GAL MONTHLY</v>
          </cell>
        </row>
        <row r="3593">
          <cell r="J3593" t="str">
            <v>35RW1</v>
          </cell>
          <cell r="K3593" t="str">
            <v>1-35 GAL CART WEEKLY SVC</v>
          </cell>
        </row>
        <row r="3594">
          <cell r="J3594" t="str">
            <v>48RE1</v>
          </cell>
          <cell r="K3594" t="str">
            <v>1-48 GAL EOW</v>
          </cell>
        </row>
        <row r="3595">
          <cell r="J3595" t="str">
            <v>48RW1</v>
          </cell>
          <cell r="K3595" t="str">
            <v>1-48 GAL WEEKLY</v>
          </cell>
        </row>
        <row r="3596">
          <cell r="J3596" t="str">
            <v>64RE1</v>
          </cell>
          <cell r="K3596" t="str">
            <v>1-64 GAL EOW</v>
          </cell>
        </row>
        <row r="3597">
          <cell r="J3597" t="str">
            <v>64RW1</v>
          </cell>
          <cell r="K3597" t="str">
            <v>1-64 GAL CART WEEKLY SVC</v>
          </cell>
        </row>
        <row r="3598">
          <cell r="J3598" t="str">
            <v>96RE1</v>
          </cell>
          <cell r="K3598" t="str">
            <v>1-96 GAL EOW</v>
          </cell>
        </row>
        <row r="3599">
          <cell r="J3599" t="str">
            <v>96RW1</v>
          </cell>
          <cell r="K3599" t="str">
            <v>1-96 GAL CART WEEKLY SVC</v>
          </cell>
        </row>
        <row r="3600">
          <cell r="J3600" t="str">
            <v>RECYCLECR</v>
          </cell>
          <cell r="K3600" t="str">
            <v>VALUE OF RECYCLABLES</v>
          </cell>
        </row>
        <row r="3601">
          <cell r="J3601" t="str">
            <v>RECYONLY</v>
          </cell>
          <cell r="K3601" t="str">
            <v>RECYCLE SERVICE ONLY</v>
          </cell>
        </row>
        <row r="3602">
          <cell r="J3602" t="str">
            <v>RECYR</v>
          </cell>
          <cell r="K3602" t="str">
            <v>RESIDENTIAL RECYCLE</v>
          </cell>
        </row>
        <row r="3603">
          <cell r="J3603" t="str">
            <v>WLKNRE1</v>
          </cell>
          <cell r="K3603" t="str">
            <v>WALK IN 5'-25'-EOW</v>
          </cell>
        </row>
        <row r="3604">
          <cell r="J3604" t="str">
            <v>WLKNRW2</v>
          </cell>
          <cell r="K3604" t="str">
            <v>WALK IN OVER 25'</v>
          </cell>
        </row>
        <row r="3605">
          <cell r="J3605" t="str">
            <v>35RE1</v>
          </cell>
          <cell r="K3605" t="str">
            <v>1-35 GAL CART EOW SVC</v>
          </cell>
        </row>
        <row r="3606">
          <cell r="J3606" t="str">
            <v>35ROCC1</v>
          </cell>
          <cell r="K3606" t="str">
            <v>1-35 GAL ON CALL PICKUP</v>
          </cell>
        </row>
        <row r="3607">
          <cell r="J3607" t="str">
            <v>35RW1</v>
          </cell>
          <cell r="K3607" t="str">
            <v>1-35 GAL CART WEEKLY SVC</v>
          </cell>
        </row>
        <row r="3608">
          <cell r="J3608" t="str">
            <v>48RE1</v>
          </cell>
          <cell r="K3608" t="str">
            <v>1-48 GAL EOW</v>
          </cell>
        </row>
        <row r="3609">
          <cell r="J3609" t="str">
            <v>48ROCC1</v>
          </cell>
          <cell r="K3609" t="str">
            <v>1-48 GAL ON CALL PICKUP</v>
          </cell>
        </row>
        <row r="3610">
          <cell r="J3610" t="str">
            <v>64RE1</v>
          </cell>
          <cell r="K3610" t="str">
            <v>1-64 GAL EOW</v>
          </cell>
        </row>
        <row r="3611">
          <cell r="J3611" t="str">
            <v>64RW1</v>
          </cell>
          <cell r="K3611" t="str">
            <v>1-64 GAL CART WEEKLY SVC</v>
          </cell>
        </row>
        <row r="3612">
          <cell r="J3612" t="str">
            <v>96RE1</v>
          </cell>
          <cell r="K3612" t="str">
            <v>1-96 GAL EOW</v>
          </cell>
        </row>
        <row r="3613">
          <cell r="J3613" t="str">
            <v>96ROCC1</v>
          </cell>
          <cell r="K3613" t="str">
            <v>1-96 GAL ON CALL PICKUP</v>
          </cell>
        </row>
        <row r="3614">
          <cell r="J3614" t="str">
            <v>96RW1</v>
          </cell>
          <cell r="K3614" t="str">
            <v>1-96 GAL CART WEEKLY SVC</v>
          </cell>
        </row>
        <row r="3615">
          <cell r="J3615" t="str">
            <v>EXPUR</v>
          </cell>
          <cell r="K3615" t="str">
            <v>EXTRA PICKUP</v>
          </cell>
        </row>
        <row r="3616">
          <cell r="J3616" t="str">
            <v>EXTRAR</v>
          </cell>
          <cell r="K3616" t="str">
            <v>EXTRA CAN/BAGS</v>
          </cell>
        </row>
        <row r="3617">
          <cell r="J3617" t="str">
            <v>OFOWR</v>
          </cell>
          <cell r="K3617" t="str">
            <v>OVERFILL/OVERWEIGHT CHG</v>
          </cell>
        </row>
        <row r="3618">
          <cell r="J3618" t="str">
            <v>RECYCLECR</v>
          </cell>
          <cell r="K3618" t="str">
            <v>VALUE OF RECYCLABLES</v>
          </cell>
        </row>
        <row r="3619">
          <cell r="J3619" t="str">
            <v>RECYR</v>
          </cell>
          <cell r="K3619" t="str">
            <v>RESIDENTIAL RECYCLE</v>
          </cell>
        </row>
        <row r="3620">
          <cell r="J3620" t="str">
            <v>REDELIVER</v>
          </cell>
          <cell r="K3620" t="str">
            <v>DELIVERY CHARGE</v>
          </cell>
        </row>
        <row r="3621">
          <cell r="J3621" t="str">
            <v>RESTART</v>
          </cell>
          <cell r="K3621" t="str">
            <v>SERVICE RESTART FEE</v>
          </cell>
        </row>
        <row r="3622">
          <cell r="J3622" t="str">
            <v>DRVNRE1RECYMA</v>
          </cell>
          <cell r="K3622" t="str">
            <v>DRIVE IN UP TO 250 EOW-RE</v>
          </cell>
        </row>
        <row r="3623">
          <cell r="J3623" t="str">
            <v>35ROCC1</v>
          </cell>
          <cell r="K3623" t="str">
            <v>1-35 GAL ON CALL PICKUP</v>
          </cell>
        </row>
        <row r="3624">
          <cell r="J3624" t="str">
            <v>48ROCC1</v>
          </cell>
          <cell r="K3624" t="str">
            <v>1-48 GAL ON CALL PICKUP</v>
          </cell>
        </row>
        <row r="3625">
          <cell r="J3625" t="str">
            <v>64ROCC1</v>
          </cell>
          <cell r="K3625" t="str">
            <v>1-64 GAL ON CALL PICKUP</v>
          </cell>
        </row>
        <row r="3626">
          <cell r="J3626" t="str">
            <v>96ROCC1</v>
          </cell>
          <cell r="K3626" t="str">
            <v>1-96 GAL ON CALL PICKUP</v>
          </cell>
        </row>
        <row r="3627">
          <cell r="J3627" t="str">
            <v>EXPUR</v>
          </cell>
          <cell r="K3627" t="str">
            <v>EXTRA PICKUP</v>
          </cell>
        </row>
        <row r="3628">
          <cell r="J3628" t="str">
            <v>EXTRAR</v>
          </cell>
          <cell r="K3628" t="str">
            <v>EXTRA CAN/BAGS</v>
          </cell>
        </row>
        <row r="3629">
          <cell r="J3629" t="str">
            <v>OFOWR</v>
          </cell>
          <cell r="K3629" t="str">
            <v>OVERFILL/OVERWEIGHT CHG</v>
          </cell>
        </row>
        <row r="3630">
          <cell r="J3630" t="str">
            <v>RESTART</v>
          </cell>
          <cell r="K3630" t="str">
            <v>SERVICE RESTART FEE</v>
          </cell>
        </row>
        <row r="3631">
          <cell r="J3631" t="str">
            <v>SP</v>
          </cell>
          <cell r="K3631" t="str">
            <v>SPECIAL PICKUP</v>
          </cell>
        </row>
        <row r="3632">
          <cell r="J3632" t="str">
            <v>ROLID</v>
          </cell>
          <cell r="K3632" t="str">
            <v>ROLL OFF-LID</v>
          </cell>
        </row>
        <row r="3633">
          <cell r="J3633" t="str">
            <v>RORENT10M</v>
          </cell>
          <cell r="K3633" t="str">
            <v>10YD ROLL OFF MTHLY RENT</v>
          </cell>
        </row>
        <row r="3634">
          <cell r="J3634" t="str">
            <v>RORENT20D</v>
          </cell>
          <cell r="K3634" t="str">
            <v>20YD ROLL OFF-DAILY RENT</v>
          </cell>
        </row>
        <row r="3635">
          <cell r="J3635" t="str">
            <v>RORENT20M</v>
          </cell>
          <cell r="K3635" t="str">
            <v>20YD ROLL OFF-MNTHLY RENT</v>
          </cell>
        </row>
        <row r="3636">
          <cell r="J3636" t="str">
            <v>RORENT40D</v>
          </cell>
          <cell r="K3636" t="str">
            <v>40YD ROLL OFF-DAILY RENT</v>
          </cell>
        </row>
        <row r="3637">
          <cell r="J3637" t="str">
            <v>RORENT40M</v>
          </cell>
          <cell r="K3637" t="str">
            <v>40YD ROLL OFF-MNTHLY RENT</v>
          </cell>
        </row>
        <row r="3638">
          <cell r="J3638" t="str">
            <v>CPHAUL15</v>
          </cell>
          <cell r="K3638" t="str">
            <v>15YD COMPACTOR-HAUL</v>
          </cell>
        </row>
        <row r="3639">
          <cell r="J3639" t="str">
            <v>CPHAUL20</v>
          </cell>
          <cell r="K3639" t="str">
            <v>20YD COMPACTOR-HAUL</v>
          </cell>
        </row>
        <row r="3640">
          <cell r="J3640" t="str">
            <v>CPHAUL25</v>
          </cell>
          <cell r="K3640" t="str">
            <v>25YD COMPACTOR-HAUL</v>
          </cell>
        </row>
        <row r="3641">
          <cell r="J3641" t="str">
            <v>CPHAUL30</v>
          </cell>
          <cell r="K3641" t="str">
            <v>30YD COMPACTOR-HAUL</v>
          </cell>
        </row>
        <row r="3642">
          <cell r="J3642" t="str">
            <v>CPHAUL35</v>
          </cell>
          <cell r="K3642" t="str">
            <v>35YD COMPACTOR-HAUL</v>
          </cell>
        </row>
        <row r="3643">
          <cell r="J3643" t="str">
            <v>DISPMC-TON</v>
          </cell>
          <cell r="K3643" t="str">
            <v>MC LANDFILL PER TON</v>
          </cell>
        </row>
        <row r="3644">
          <cell r="J3644" t="str">
            <v>DISPMCMISC</v>
          </cell>
          <cell r="K3644" t="str">
            <v>DISPOSAL MISCELLANOUS</v>
          </cell>
        </row>
        <row r="3645">
          <cell r="J3645" t="str">
            <v>RODEL</v>
          </cell>
          <cell r="K3645" t="str">
            <v>ROLL OFF-DELIVERY</v>
          </cell>
        </row>
        <row r="3646">
          <cell r="J3646" t="str">
            <v>ROHAUL10T</v>
          </cell>
          <cell r="K3646" t="str">
            <v>ROHAUL10T</v>
          </cell>
        </row>
        <row r="3647">
          <cell r="J3647" t="str">
            <v>ROHAUL20</v>
          </cell>
          <cell r="K3647" t="str">
            <v>20YD ROLL OFF-HAUL</v>
          </cell>
        </row>
        <row r="3648">
          <cell r="J3648" t="str">
            <v>ROHAUL20T</v>
          </cell>
          <cell r="K3648" t="str">
            <v>20YD ROLL OFF TEMP HAUL</v>
          </cell>
        </row>
        <row r="3649">
          <cell r="J3649" t="str">
            <v>ROHAUL30</v>
          </cell>
          <cell r="K3649" t="str">
            <v>30YD ROLL OFF-HAUL</v>
          </cell>
        </row>
        <row r="3650">
          <cell r="J3650" t="str">
            <v>ROHAUL40</v>
          </cell>
          <cell r="K3650" t="str">
            <v>40YD ROLL OFF-HAUL</v>
          </cell>
        </row>
        <row r="3651">
          <cell r="J3651" t="str">
            <v>ROHAUL40T</v>
          </cell>
          <cell r="K3651" t="str">
            <v>40YD ROLL OFF TEMP HAUL</v>
          </cell>
        </row>
        <row r="3652">
          <cell r="J3652" t="str">
            <v>ROLID</v>
          </cell>
          <cell r="K3652" t="str">
            <v>ROLL OFF-LID</v>
          </cell>
        </row>
        <row r="3653">
          <cell r="J3653" t="str">
            <v>ROMILE</v>
          </cell>
          <cell r="K3653" t="str">
            <v>ROLL OFF-MILEAGE</v>
          </cell>
        </row>
        <row r="3654">
          <cell r="J3654" t="str">
            <v>RORENT10D</v>
          </cell>
          <cell r="K3654" t="str">
            <v>10YD ROLL OFF DAILY RENT</v>
          </cell>
        </row>
        <row r="3655">
          <cell r="J3655" t="str">
            <v>RORENT20D</v>
          </cell>
          <cell r="K3655" t="str">
            <v>20YD ROLL OFF-DAILY RENT</v>
          </cell>
        </row>
        <row r="3656">
          <cell r="J3656" t="str">
            <v>RORENT40D</v>
          </cell>
          <cell r="K3656" t="str">
            <v>40YD ROLL OFF-DAILY RENT</v>
          </cell>
        </row>
        <row r="3657">
          <cell r="J3657" t="str">
            <v>FUEL-COM MASON</v>
          </cell>
          <cell r="K3657" t="str">
            <v>FUEL &amp; MATERIAL SURCHARGE</v>
          </cell>
        </row>
        <row r="3658">
          <cell r="J3658" t="str">
            <v>FUEL-RECY MASON</v>
          </cell>
          <cell r="K3658" t="str">
            <v>FUEL &amp; MATERIAL SURCHARGE</v>
          </cell>
        </row>
        <row r="3659">
          <cell r="J3659" t="str">
            <v>FUEL-RES MASON</v>
          </cell>
          <cell r="K3659" t="str">
            <v>FUEL &amp; MATERIAL SURCHARGE</v>
          </cell>
        </row>
        <row r="3660">
          <cell r="J3660" t="str">
            <v>FUEL-RECY MASON</v>
          </cell>
          <cell r="K3660" t="str">
            <v>FUEL &amp; MATERIAL SURCHARGE</v>
          </cell>
        </row>
        <row r="3661">
          <cell r="J3661" t="str">
            <v>FUEL-RES MASON</v>
          </cell>
          <cell r="K3661" t="str">
            <v>FUEL &amp; MATERIAL SURCHARGE</v>
          </cell>
        </row>
        <row r="3662">
          <cell r="J3662" t="str">
            <v>FUEL-COM MASON</v>
          </cell>
          <cell r="K3662" t="str">
            <v>FUEL &amp; MATERIAL SURCHARGE</v>
          </cell>
        </row>
        <row r="3663">
          <cell r="J3663" t="str">
            <v>FUEL-RECY MASON</v>
          </cell>
          <cell r="K3663" t="str">
            <v>FUEL &amp; MATERIAL SURCHARGE</v>
          </cell>
        </row>
        <row r="3664">
          <cell r="J3664" t="str">
            <v>FUEL-RES MASON</v>
          </cell>
          <cell r="K3664" t="str">
            <v>FUEL &amp; MATERIAL SURCHARGE</v>
          </cell>
        </row>
        <row r="3665">
          <cell r="J3665" t="str">
            <v>FUEL-RO MASON</v>
          </cell>
          <cell r="K3665" t="str">
            <v>FUEL &amp; MATERIAL SURCHARGE</v>
          </cell>
        </row>
        <row r="3666">
          <cell r="J3666" t="str">
            <v>REF</v>
          </cell>
          <cell r="K3666" t="str">
            <v>3.6% WA Refuse Tax</v>
          </cell>
        </row>
        <row r="3667">
          <cell r="J3667" t="str">
            <v>SALES TAX</v>
          </cell>
          <cell r="K3667" t="str">
            <v>8.5% Sales Tax</v>
          </cell>
        </row>
        <row r="3668">
          <cell r="J3668" t="str">
            <v>REF</v>
          </cell>
          <cell r="K3668" t="str">
            <v>3.6% WA Refuse Tax</v>
          </cell>
        </row>
        <row r="3669">
          <cell r="J3669" t="str">
            <v>REF</v>
          </cell>
          <cell r="K3669" t="str">
            <v>3.6% WA Refuse Tax</v>
          </cell>
        </row>
        <row r="3670">
          <cell r="J3670" t="str">
            <v>SALES TAX</v>
          </cell>
          <cell r="K3670" t="str">
            <v>8.5% Sales Tax</v>
          </cell>
        </row>
        <row r="3671">
          <cell r="J3671" t="str">
            <v>REF</v>
          </cell>
          <cell r="K3671" t="str">
            <v>3.6% WA Refuse Tax</v>
          </cell>
        </row>
        <row r="3672">
          <cell r="J3672" t="str">
            <v>SALES TAX</v>
          </cell>
          <cell r="K3672" t="str">
            <v>8.5% Sales Tax</v>
          </cell>
        </row>
        <row r="3673">
          <cell r="J3673" t="str">
            <v>FINCHG</v>
          </cell>
          <cell r="K3673" t="str">
            <v>LATE FEE</v>
          </cell>
        </row>
        <row r="3674">
          <cell r="J3674" t="str">
            <v>96CRCOGE1</v>
          </cell>
          <cell r="K3674" t="str">
            <v>96 COMMINGLE WG-EOW</v>
          </cell>
        </row>
        <row r="3675">
          <cell r="J3675" t="str">
            <v>96CRCOGM1</v>
          </cell>
          <cell r="K3675" t="str">
            <v>96 COMMINGLE WGMNTHLY</v>
          </cell>
        </row>
        <row r="3676">
          <cell r="J3676" t="str">
            <v>96CRCOGOC</v>
          </cell>
          <cell r="K3676" t="str">
            <v>96 COMMINGLE WGON CALL</v>
          </cell>
        </row>
        <row r="3677">
          <cell r="J3677" t="str">
            <v>96CRCOGW1</v>
          </cell>
          <cell r="K3677" t="str">
            <v>96 COMMINGLE WG-WEEKLY</v>
          </cell>
        </row>
        <row r="3678">
          <cell r="J3678" t="str">
            <v>96CRCONGE1</v>
          </cell>
          <cell r="K3678" t="str">
            <v>96 COMMINGLE NG-EOW</v>
          </cell>
        </row>
        <row r="3679">
          <cell r="J3679" t="str">
            <v>96CRCONGM1</v>
          </cell>
          <cell r="K3679" t="str">
            <v>96 COMMINGLE NG-MNTHLY</v>
          </cell>
        </row>
        <row r="3680">
          <cell r="J3680" t="str">
            <v>96CRCONGW1</v>
          </cell>
          <cell r="K3680" t="str">
            <v>96 COMMINGLE NG-WEEKLY</v>
          </cell>
        </row>
        <row r="3681">
          <cell r="J3681" t="str">
            <v xml:space="preserve">R2YDOCCE </v>
          </cell>
          <cell r="K3681" t="str">
            <v>2YD OCC-EOW</v>
          </cell>
        </row>
        <row r="3682">
          <cell r="J3682" t="str">
            <v>R2YDOCCEX</v>
          </cell>
          <cell r="K3682" t="str">
            <v>2YD OCC-EXTRA CONTAINER</v>
          </cell>
        </row>
        <row r="3683">
          <cell r="J3683" t="str">
            <v>R2YDOCCM</v>
          </cell>
          <cell r="K3683" t="str">
            <v>2YD OCC-MNTHLY</v>
          </cell>
        </row>
        <row r="3684">
          <cell r="J3684" t="str">
            <v>R2YDOCCW</v>
          </cell>
          <cell r="K3684" t="str">
            <v>2YD OCC-WEEKLY</v>
          </cell>
        </row>
        <row r="3685">
          <cell r="J3685" t="str">
            <v>RECYLOCK</v>
          </cell>
          <cell r="K3685" t="str">
            <v>LOCK/UNLOCK RECYCLING</v>
          </cell>
        </row>
        <row r="3686">
          <cell r="J3686" t="str">
            <v>96CRCONGOC</v>
          </cell>
          <cell r="K3686" t="str">
            <v>96 COMMINGLE NGON CALL</v>
          </cell>
        </row>
        <row r="3687">
          <cell r="J3687" t="str">
            <v>CDELOCC</v>
          </cell>
          <cell r="K3687" t="str">
            <v>CARDBOARD DELIVERY</v>
          </cell>
        </row>
        <row r="3688">
          <cell r="J3688" t="str">
            <v>DEL-REC</v>
          </cell>
          <cell r="K3688" t="str">
            <v>DELIVER RECYCLE BIN</v>
          </cell>
        </row>
        <row r="3689">
          <cell r="J3689" t="str">
            <v>RECYLOCK</v>
          </cell>
          <cell r="K3689" t="str">
            <v>LOCK/UNLOCK RECYCLING</v>
          </cell>
        </row>
        <row r="3690">
          <cell r="J3690" t="str">
            <v>ROLLOUTOCC</v>
          </cell>
          <cell r="K3690" t="str">
            <v>ROLL OUT FEE - RECYCLE</v>
          </cell>
        </row>
        <row r="3691">
          <cell r="J3691" t="str">
            <v>WLKNRECY</v>
          </cell>
          <cell r="K3691" t="str">
            <v>WALK IN RECYCLE</v>
          </cell>
        </row>
        <row r="3692">
          <cell r="J3692" t="str">
            <v>CC-KOL</v>
          </cell>
          <cell r="K3692" t="str">
            <v>ONLINE PAYMENT-CC</v>
          </cell>
        </row>
        <row r="3693">
          <cell r="J3693" t="str">
            <v>PAY</v>
          </cell>
          <cell r="K3693" t="str">
            <v>PAYMENT-THANK YOU!</v>
          </cell>
        </row>
        <row r="3694">
          <cell r="J3694" t="str">
            <v>PAY-CFREE</v>
          </cell>
          <cell r="K3694" t="str">
            <v>PAYMENT-THANK YOU</v>
          </cell>
        </row>
        <row r="3695">
          <cell r="J3695" t="str">
            <v>PAY-KOL</v>
          </cell>
          <cell r="K3695" t="str">
            <v>PAYMENT-THANK YOU - OL</v>
          </cell>
        </row>
        <row r="3696">
          <cell r="J3696" t="str">
            <v>PAY-NATL</v>
          </cell>
          <cell r="K3696" t="str">
            <v>PAYMENT THANK YOU</v>
          </cell>
        </row>
        <row r="3697">
          <cell r="J3697" t="str">
            <v>PAY-OAK</v>
          </cell>
          <cell r="K3697" t="str">
            <v>OAKLEAF PAYMENT</v>
          </cell>
        </row>
        <row r="3698">
          <cell r="J3698" t="str">
            <v>PAYMET</v>
          </cell>
          <cell r="K3698" t="str">
            <v>METAVANTE ONLINE PAYMENT</v>
          </cell>
        </row>
        <row r="3699">
          <cell r="J3699" t="str">
            <v>PAYPNCL</v>
          </cell>
          <cell r="K3699" t="str">
            <v>PAYMENT THANK YOU!</v>
          </cell>
        </row>
        <row r="3700">
          <cell r="J3700" t="str">
            <v>RET-KOL</v>
          </cell>
          <cell r="K3700" t="str">
            <v>ONLINE PAYMENT RETURN</v>
          </cell>
        </row>
        <row r="3701">
          <cell r="J3701" t="str">
            <v>ROLIDRECY</v>
          </cell>
          <cell r="K3701" t="str">
            <v>ROLL OFF LID-RECYCLE</v>
          </cell>
        </row>
        <row r="3702">
          <cell r="J3702" t="str">
            <v>RORENT20DRECY</v>
          </cell>
          <cell r="K3702" t="str">
            <v>ROLL OFF RENT DAILY-RECYL</v>
          </cell>
        </row>
        <row r="3703">
          <cell r="J3703" t="str">
            <v>RECYHAUL</v>
          </cell>
          <cell r="K3703" t="str">
            <v>ROLL OFF RECYCLE HAUL</v>
          </cell>
        </row>
        <row r="3704">
          <cell r="J3704" t="str">
            <v>ROMILERECY</v>
          </cell>
          <cell r="K3704" t="str">
            <v>ROLL OFF MILEAGE RECYCLE</v>
          </cell>
        </row>
        <row r="3705">
          <cell r="J3705" t="str">
            <v>FUEL-RECY MASON</v>
          </cell>
          <cell r="K3705" t="str">
            <v>FUEL &amp; MATERIAL SURCHARGE</v>
          </cell>
        </row>
        <row r="3706">
          <cell r="J3706" t="str">
            <v>SALES TAX</v>
          </cell>
          <cell r="K3706" t="str">
            <v>8.5% Sales Tax</v>
          </cell>
        </row>
        <row r="3707">
          <cell r="J3707" t="str">
            <v>SALES TAX</v>
          </cell>
          <cell r="K3707" t="str">
            <v>8.5% Sales Tax</v>
          </cell>
        </row>
        <row r="3708">
          <cell r="J3708" t="str">
            <v>BDR</v>
          </cell>
          <cell r="K3708" t="str">
            <v>BAD DEBT RECOVERY</v>
          </cell>
        </row>
        <row r="3709">
          <cell r="J3709" t="str">
            <v>MM</v>
          </cell>
          <cell r="K3709" t="str">
            <v>MOVE MONEY</v>
          </cell>
        </row>
        <row r="3710">
          <cell r="J3710" t="str">
            <v>REFUND</v>
          </cell>
          <cell r="K3710" t="str">
            <v>REFUND</v>
          </cell>
        </row>
        <row r="3711">
          <cell r="J3711" t="str">
            <v>FINCHG</v>
          </cell>
          <cell r="K3711" t="str">
            <v>LATE FEE</v>
          </cell>
        </row>
        <row r="3712">
          <cell r="J3712" t="str">
            <v>MM</v>
          </cell>
          <cell r="K3712" t="str">
            <v>MOVE MONEY</v>
          </cell>
        </row>
        <row r="3713">
          <cell r="J3713" t="str">
            <v>WLKNRE1RECYMA</v>
          </cell>
          <cell r="K3713" t="str">
            <v>WALK IN 5-25FT EOW-RECYCL</v>
          </cell>
        </row>
        <row r="3714">
          <cell r="J3714" t="str">
            <v>UNLOCKRECY</v>
          </cell>
          <cell r="K3714" t="str">
            <v>UNLOCK / UNLATCH RECY</v>
          </cell>
        </row>
        <row r="3715">
          <cell r="J3715" t="str">
            <v>UNLOCKREF</v>
          </cell>
          <cell r="K3715" t="str">
            <v>UNLOCK / UNLATCH REFUSE</v>
          </cell>
        </row>
        <row r="3716">
          <cell r="J3716" t="str">
            <v>R1.5YDEM</v>
          </cell>
          <cell r="K3716" t="str">
            <v>1.5 YD 1X EOW</v>
          </cell>
        </row>
        <row r="3717">
          <cell r="J3717" t="str">
            <v>R1.5YDRENTM</v>
          </cell>
          <cell r="K3717" t="str">
            <v>1.5YD CONTAINER RENT-MTH</v>
          </cell>
        </row>
        <row r="3718">
          <cell r="J3718" t="str">
            <v>R1.5YDRENTT</v>
          </cell>
          <cell r="K3718" t="str">
            <v>1.5YD TEMP CONTAINER RENT</v>
          </cell>
        </row>
        <row r="3719">
          <cell r="J3719" t="str">
            <v>R1.5YDRENTTM</v>
          </cell>
          <cell r="K3719" t="str">
            <v>1.5 YD TEMP CONT RENT MON</v>
          </cell>
        </row>
        <row r="3720">
          <cell r="J3720" t="str">
            <v>R1.5YDWM</v>
          </cell>
          <cell r="K3720" t="str">
            <v>1.5 YD 1X WEEKLY</v>
          </cell>
        </row>
        <row r="3721">
          <cell r="J3721" t="str">
            <v>R1YDEM</v>
          </cell>
          <cell r="K3721" t="str">
            <v>1 YD 1X EOW</v>
          </cell>
        </row>
        <row r="3722">
          <cell r="J3722" t="str">
            <v>R1YDRENTM</v>
          </cell>
          <cell r="K3722" t="str">
            <v>1YD CONTAINER RENT-MTHLY</v>
          </cell>
        </row>
        <row r="3723">
          <cell r="J3723" t="str">
            <v>R1YDWM</v>
          </cell>
          <cell r="K3723" t="str">
            <v>1 YD 1X WEEKLY</v>
          </cell>
        </row>
        <row r="3724">
          <cell r="J3724" t="str">
            <v>R2YDEM</v>
          </cell>
          <cell r="K3724" t="str">
            <v>2 YD 1X EOW</v>
          </cell>
        </row>
        <row r="3725">
          <cell r="J3725" t="str">
            <v>R2YDRENTM</v>
          </cell>
          <cell r="K3725" t="str">
            <v>2YD CONTAINER RENT-MTHLY</v>
          </cell>
        </row>
        <row r="3726">
          <cell r="J3726" t="str">
            <v>R2YDRENTT</v>
          </cell>
          <cell r="K3726" t="str">
            <v>2YD TEMP CONTAINER RENT</v>
          </cell>
        </row>
        <row r="3727">
          <cell r="J3727" t="str">
            <v>R2YDRENTTM</v>
          </cell>
          <cell r="K3727" t="str">
            <v>2 YD TEMP CONT RENT MONTH</v>
          </cell>
        </row>
        <row r="3728">
          <cell r="J3728" t="str">
            <v>R2YDWM</v>
          </cell>
          <cell r="K3728" t="str">
            <v>2 YD 1X WEEKLY</v>
          </cell>
        </row>
        <row r="3729">
          <cell r="J3729" t="str">
            <v>UNLOCKREF</v>
          </cell>
          <cell r="K3729" t="str">
            <v>UNLOCK / UNLATCH REFUSE</v>
          </cell>
        </row>
        <row r="3730">
          <cell r="J3730" t="str">
            <v>CDELC</v>
          </cell>
          <cell r="K3730" t="str">
            <v>CONTAINER DELIVERY CHARGE</v>
          </cell>
        </row>
        <row r="3731">
          <cell r="J3731" t="str">
            <v>CEXYD</v>
          </cell>
          <cell r="K3731" t="str">
            <v>CMML EXTRA YARDAGE</v>
          </cell>
        </row>
        <row r="3732">
          <cell r="J3732" t="str">
            <v>COMCAN</v>
          </cell>
          <cell r="K3732" t="str">
            <v>COMMERCIAL CAN EXTRA</v>
          </cell>
        </row>
        <row r="3733">
          <cell r="J3733" t="str">
            <v>R1.5YDPU</v>
          </cell>
          <cell r="K3733" t="str">
            <v>1.5YD CONTAINER PICKUP</v>
          </cell>
        </row>
        <row r="3734">
          <cell r="J3734" t="str">
            <v>R2YDEM</v>
          </cell>
          <cell r="K3734" t="str">
            <v>2 YD 1X EOW</v>
          </cell>
        </row>
        <row r="3735">
          <cell r="J3735" t="str">
            <v>R2YDPU</v>
          </cell>
          <cell r="K3735" t="str">
            <v>2YD CONTAINER PICKUP</v>
          </cell>
        </row>
        <row r="3736">
          <cell r="J3736" t="str">
            <v>R2YDRENTM</v>
          </cell>
          <cell r="K3736" t="str">
            <v>2YD CONTAINER RENT-MTHLY</v>
          </cell>
        </row>
        <row r="3737">
          <cell r="J3737" t="str">
            <v>ROLLOUTOC</v>
          </cell>
          <cell r="K3737" t="str">
            <v>ROLL OUT</v>
          </cell>
        </row>
        <row r="3738">
          <cell r="J3738" t="str">
            <v>UNLOCKREF</v>
          </cell>
          <cell r="K3738" t="str">
            <v>UNLOCK / UNLATCH REFUSE</v>
          </cell>
        </row>
        <row r="3739">
          <cell r="J3739" t="str">
            <v>WLKNRE1RECY</v>
          </cell>
          <cell r="K3739" t="str">
            <v>WALK IN 5-25FT EOW-RECYCL</v>
          </cell>
        </row>
        <row r="3740">
          <cell r="J3740" t="str">
            <v>WLKNRE1RECY</v>
          </cell>
          <cell r="K3740" t="str">
            <v>WALK IN 5-25FT EOW-RECYCL</v>
          </cell>
        </row>
        <row r="3741">
          <cell r="J3741" t="str">
            <v>RECYCLERMA</v>
          </cell>
          <cell r="K3741" t="str">
            <v>VALUE OF RECYCLEABLES</v>
          </cell>
        </row>
        <row r="3742">
          <cell r="J3742" t="str">
            <v>RECYCRMA</v>
          </cell>
          <cell r="K3742" t="str">
            <v>RECYCLE MONTHLY ARREARS</v>
          </cell>
        </row>
        <row r="3743">
          <cell r="J3743" t="str">
            <v>RECYRNBMA</v>
          </cell>
          <cell r="K3743" t="str">
            <v>RECYCLE NO BIN MONTHLY AR</v>
          </cell>
        </row>
        <row r="3744">
          <cell r="J3744" t="str">
            <v>CC-KOL</v>
          </cell>
          <cell r="K3744" t="str">
            <v>ONLINE PAYMENT-CC</v>
          </cell>
        </row>
        <row r="3745">
          <cell r="J3745" t="str">
            <v>CCREF-KOL</v>
          </cell>
          <cell r="K3745" t="str">
            <v>CREDIT CARD REFUND</v>
          </cell>
        </row>
        <row r="3746">
          <cell r="J3746" t="str">
            <v>PAY</v>
          </cell>
          <cell r="K3746" t="str">
            <v>PAYMENT-THANK YOU!</v>
          </cell>
        </row>
        <row r="3747">
          <cell r="J3747" t="str">
            <v>PAY-CFREE</v>
          </cell>
          <cell r="K3747" t="str">
            <v>PAYMENT-THANK YOU</v>
          </cell>
        </row>
        <row r="3748">
          <cell r="J3748" t="str">
            <v>PAY-KOL</v>
          </cell>
          <cell r="K3748" t="str">
            <v>PAYMENT-THANK YOU - OL</v>
          </cell>
        </row>
        <row r="3749">
          <cell r="J3749" t="str">
            <v>PAY-ORCC</v>
          </cell>
          <cell r="K3749" t="str">
            <v>ORCC PAYMENT</v>
          </cell>
        </row>
        <row r="3750">
          <cell r="J3750" t="str">
            <v>PAY-RPPS</v>
          </cell>
          <cell r="K3750" t="str">
            <v>RPSS PAYMENT</v>
          </cell>
        </row>
        <row r="3751">
          <cell r="J3751" t="str">
            <v>PAYMET</v>
          </cell>
          <cell r="K3751" t="str">
            <v>METAVANTE ONLINE PAYMENT</v>
          </cell>
        </row>
        <row r="3752">
          <cell r="J3752" t="str">
            <v>PAYPNCL</v>
          </cell>
          <cell r="K3752" t="str">
            <v>PAYMENT THANK YOU!</v>
          </cell>
        </row>
        <row r="3753">
          <cell r="J3753" t="str">
            <v>RET-KOL</v>
          </cell>
          <cell r="K3753" t="str">
            <v>ONLINE PAYMENT RETURN</v>
          </cell>
        </row>
        <row r="3754">
          <cell r="J3754" t="str">
            <v>CC-KOL</v>
          </cell>
          <cell r="K3754" t="str">
            <v>ONLINE PAYMENT-CC</v>
          </cell>
        </row>
        <row r="3755">
          <cell r="J3755" t="str">
            <v>CCREF-KOL</v>
          </cell>
          <cell r="K3755" t="str">
            <v>CREDIT CARD REFUND</v>
          </cell>
        </row>
        <row r="3756">
          <cell r="J3756" t="str">
            <v>PAY</v>
          </cell>
          <cell r="K3756" t="str">
            <v>PAYMENT-THANK YOU!</v>
          </cell>
        </row>
        <row r="3757">
          <cell r="J3757" t="str">
            <v>PAY EFT</v>
          </cell>
          <cell r="K3757" t="str">
            <v>ELECTRONIC PAYMENT</v>
          </cell>
        </row>
        <row r="3758">
          <cell r="J3758" t="str">
            <v>PAY-CFREE</v>
          </cell>
          <cell r="K3758" t="str">
            <v>PAYMENT-THANK YOU</v>
          </cell>
        </row>
        <row r="3759">
          <cell r="J3759" t="str">
            <v>PAY-KOL</v>
          </cell>
          <cell r="K3759" t="str">
            <v>PAYMENT-THANK YOU - OL</v>
          </cell>
        </row>
        <row r="3760">
          <cell r="J3760" t="str">
            <v>PAY-NATL</v>
          </cell>
          <cell r="K3760" t="str">
            <v>PAYMENT THANK YOU</v>
          </cell>
        </row>
        <row r="3761">
          <cell r="J3761" t="str">
            <v>PAY-RPPS</v>
          </cell>
          <cell r="K3761" t="str">
            <v>RPSS PAYMENT</v>
          </cell>
        </row>
        <row r="3762">
          <cell r="J3762" t="str">
            <v>PAYMET</v>
          </cell>
          <cell r="K3762" t="str">
            <v>METAVANTE ONLINE PAYMENT</v>
          </cell>
        </row>
        <row r="3763">
          <cell r="J3763" t="str">
            <v>PAYPNCL</v>
          </cell>
          <cell r="K3763" t="str">
            <v>PAYMENT THANK YOU!</v>
          </cell>
        </row>
        <row r="3764">
          <cell r="J3764" t="str">
            <v>RET-KOL</v>
          </cell>
          <cell r="K3764" t="str">
            <v>ONLINE PAYMENT RETURN</v>
          </cell>
        </row>
        <row r="3765">
          <cell r="J3765" t="str">
            <v>35RE1</v>
          </cell>
          <cell r="K3765" t="str">
            <v>1-35 GAL CART EOW SVC</v>
          </cell>
        </row>
        <row r="3766">
          <cell r="J3766" t="str">
            <v>35RM1</v>
          </cell>
          <cell r="K3766" t="str">
            <v>1-35 GAL MONTHLY</v>
          </cell>
        </row>
        <row r="3767">
          <cell r="J3767" t="str">
            <v>35RW1</v>
          </cell>
          <cell r="K3767" t="str">
            <v>1-35 GAL CART WEEKLY SVC</v>
          </cell>
        </row>
        <row r="3768">
          <cell r="J3768" t="str">
            <v>48RE1</v>
          </cell>
          <cell r="K3768" t="str">
            <v>1-48 GAL EOW</v>
          </cell>
        </row>
        <row r="3769">
          <cell r="J3769" t="str">
            <v>48RM1</v>
          </cell>
          <cell r="K3769" t="str">
            <v>1-48 GAL MONTHLY</v>
          </cell>
        </row>
        <row r="3770">
          <cell r="J3770" t="str">
            <v>48RW1</v>
          </cell>
          <cell r="K3770" t="str">
            <v>1-48 GAL WEEKLY</v>
          </cell>
        </row>
        <row r="3771">
          <cell r="J3771" t="str">
            <v>64RE1</v>
          </cell>
          <cell r="K3771" t="str">
            <v>1-64 GAL EOW</v>
          </cell>
        </row>
        <row r="3772">
          <cell r="J3772" t="str">
            <v>64RW1</v>
          </cell>
          <cell r="K3772" t="str">
            <v>1-64 GAL CART WEEKLY SVC</v>
          </cell>
        </row>
        <row r="3773">
          <cell r="J3773" t="str">
            <v>96RE1</v>
          </cell>
          <cell r="K3773" t="str">
            <v>1-96 GAL EOW</v>
          </cell>
        </row>
        <row r="3774">
          <cell r="J3774" t="str">
            <v>96RM1</v>
          </cell>
          <cell r="K3774" t="str">
            <v>1-96 GAL MONTHLY</v>
          </cell>
        </row>
        <row r="3775">
          <cell r="J3775" t="str">
            <v>96RW1</v>
          </cell>
          <cell r="K3775" t="str">
            <v>1-96 GAL CART WEEKLY SVC</v>
          </cell>
        </row>
        <row r="3776">
          <cell r="J3776" t="str">
            <v>DRVNRE1</v>
          </cell>
          <cell r="K3776" t="str">
            <v>DRIVE IN UP TO 250'-EOW</v>
          </cell>
        </row>
        <row r="3777">
          <cell r="J3777" t="str">
            <v>DRVNRE1RECY</v>
          </cell>
          <cell r="K3777" t="str">
            <v>DRIVE IN UP TO 250 EOW-RE</v>
          </cell>
        </row>
        <row r="3778">
          <cell r="J3778" t="str">
            <v>DRVNRW1</v>
          </cell>
          <cell r="K3778" t="str">
            <v>DRIVE IN UP TO 250'</v>
          </cell>
        </row>
        <row r="3779">
          <cell r="J3779" t="str">
            <v>RECYCLECR</v>
          </cell>
          <cell r="K3779" t="str">
            <v>VALUE OF RECYCLABLES</v>
          </cell>
        </row>
        <row r="3780">
          <cell r="J3780" t="str">
            <v>RECYONLY</v>
          </cell>
          <cell r="K3780" t="str">
            <v>RECYCLE SERVICE ONLY</v>
          </cell>
        </row>
        <row r="3781">
          <cell r="J3781" t="str">
            <v>RECYR</v>
          </cell>
          <cell r="K3781" t="str">
            <v>RESIDENTIAL RECYCLE</v>
          </cell>
        </row>
        <row r="3782">
          <cell r="J3782" t="str">
            <v>RECYRNB</v>
          </cell>
          <cell r="K3782" t="str">
            <v>RECYCLE PROGRAM W/O BINS</v>
          </cell>
        </row>
        <row r="3783">
          <cell r="J3783" t="str">
            <v>WLKNRE1</v>
          </cell>
          <cell r="K3783" t="str">
            <v>WALK IN 5'-25'-EOW</v>
          </cell>
        </row>
        <row r="3784">
          <cell r="J3784" t="str">
            <v>WLKNRW1</v>
          </cell>
          <cell r="K3784" t="str">
            <v>WALK IN 5'-25'</v>
          </cell>
        </row>
        <row r="3785">
          <cell r="J3785" t="str">
            <v>35RE1</v>
          </cell>
          <cell r="K3785" t="str">
            <v>1-35 GAL CART EOW SVC</v>
          </cell>
        </row>
        <row r="3786">
          <cell r="J3786" t="str">
            <v>35ROCC1</v>
          </cell>
          <cell r="K3786" t="str">
            <v>1-35 GAL ON CALL PICKUP</v>
          </cell>
        </row>
        <row r="3787">
          <cell r="J3787" t="str">
            <v>35RW1</v>
          </cell>
          <cell r="K3787" t="str">
            <v>1-35 GAL CART WEEKLY SVC</v>
          </cell>
        </row>
        <row r="3788">
          <cell r="J3788" t="str">
            <v>48RE1</v>
          </cell>
          <cell r="K3788" t="str">
            <v>1-48 GAL EOW</v>
          </cell>
        </row>
        <row r="3789">
          <cell r="J3789" t="str">
            <v>48ROCC1</v>
          </cell>
          <cell r="K3789" t="str">
            <v>1-48 GAL ON CALL PICKUP</v>
          </cell>
        </row>
        <row r="3790">
          <cell r="J3790" t="str">
            <v>48RW1</v>
          </cell>
          <cell r="K3790" t="str">
            <v>1-48 GAL WEEKLY</v>
          </cell>
        </row>
        <row r="3791">
          <cell r="J3791" t="str">
            <v>64RE1</v>
          </cell>
          <cell r="K3791" t="str">
            <v>1-64 GAL EOW</v>
          </cell>
        </row>
        <row r="3792">
          <cell r="J3792" t="str">
            <v>64RW1</v>
          </cell>
          <cell r="K3792" t="str">
            <v>1-64 GAL CART WEEKLY SVC</v>
          </cell>
        </row>
        <row r="3793">
          <cell r="J3793" t="str">
            <v>96RE1</v>
          </cell>
          <cell r="K3793" t="str">
            <v>1-96 GAL EOW</v>
          </cell>
        </row>
        <row r="3794">
          <cell r="J3794" t="str">
            <v>96ROCC1</v>
          </cell>
          <cell r="K3794" t="str">
            <v>1-96 GAL ON CALL PICKUP</v>
          </cell>
        </row>
        <row r="3795">
          <cell r="J3795" t="str">
            <v>96RW1</v>
          </cell>
          <cell r="K3795" t="str">
            <v>1-96 GAL CART WEEKLY SVC</v>
          </cell>
        </row>
        <row r="3796">
          <cell r="J3796" t="str">
            <v>EXPUR</v>
          </cell>
          <cell r="K3796" t="str">
            <v>EXTRA PICKUP</v>
          </cell>
        </row>
        <row r="3797">
          <cell r="J3797" t="str">
            <v>EXTRAR</v>
          </cell>
          <cell r="K3797" t="str">
            <v>EXTRA CAN/BAGS</v>
          </cell>
        </row>
        <row r="3798">
          <cell r="J3798" t="str">
            <v>OFOWR</v>
          </cell>
          <cell r="K3798" t="str">
            <v>OVERFILL/OVERWEIGHT CHG</v>
          </cell>
        </row>
        <row r="3799">
          <cell r="J3799" t="str">
            <v>RECYCLECR</v>
          </cell>
          <cell r="K3799" t="str">
            <v>VALUE OF RECYCLABLES</v>
          </cell>
        </row>
        <row r="3800">
          <cell r="J3800" t="str">
            <v>RECYR</v>
          </cell>
          <cell r="K3800" t="str">
            <v>RESIDENTIAL RECYCLE</v>
          </cell>
        </row>
        <row r="3801">
          <cell r="J3801" t="str">
            <v>REDELIVER</v>
          </cell>
          <cell r="K3801" t="str">
            <v>DELIVERY CHARGE</v>
          </cell>
        </row>
        <row r="3802">
          <cell r="J3802" t="str">
            <v>RESTART</v>
          </cell>
          <cell r="K3802" t="str">
            <v>SERVICE RESTART FEE</v>
          </cell>
        </row>
        <row r="3803">
          <cell r="J3803" t="str">
            <v>WLKNRE1</v>
          </cell>
          <cell r="K3803" t="str">
            <v>WALK IN 5'-25'-EOW</v>
          </cell>
        </row>
        <row r="3804">
          <cell r="J3804" t="str">
            <v>WLKNRW1</v>
          </cell>
          <cell r="K3804" t="str">
            <v>WALK IN 5'-25'</v>
          </cell>
        </row>
        <row r="3805">
          <cell r="J3805" t="str">
            <v>WLKNRW2</v>
          </cell>
          <cell r="K3805" t="str">
            <v>WALK IN OVER 25'</v>
          </cell>
        </row>
        <row r="3806">
          <cell r="J3806" t="str">
            <v>35ROCC1</v>
          </cell>
          <cell r="K3806" t="str">
            <v>1-35 GAL ON CALL PICKUP</v>
          </cell>
        </row>
        <row r="3807">
          <cell r="J3807" t="str">
            <v>35RW1</v>
          </cell>
          <cell r="K3807" t="str">
            <v>1-35 GAL CART WEEKLY SVC</v>
          </cell>
        </row>
        <row r="3808">
          <cell r="J3808" t="str">
            <v>48ROCC1</v>
          </cell>
          <cell r="K3808" t="str">
            <v>1-48 GAL ON CALL PICKUP</v>
          </cell>
        </row>
        <row r="3809">
          <cell r="J3809" t="str">
            <v>64RE1</v>
          </cell>
          <cell r="K3809" t="str">
            <v>1-64 GAL EOW</v>
          </cell>
        </row>
        <row r="3810">
          <cell r="J3810" t="str">
            <v>DRVNRE1RECYMA</v>
          </cell>
          <cell r="K3810" t="str">
            <v>DRIVE IN UP TO 250 EOW-RE</v>
          </cell>
        </row>
        <row r="3811">
          <cell r="J3811" t="str">
            <v>DRVNRE2RECYMA</v>
          </cell>
          <cell r="K3811" t="str">
            <v>DRIVE IN OVER 250 EOW-REC</v>
          </cell>
        </row>
        <row r="3812">
          <cell r="J3812" t="str">
            <v>DRVNRM1RECYMA</v>
          </cell>
          <cell r="K3812" t="str">
            <v>DRIVE IN UP TO 125 MONTHL</v>
          </cell>
        </row>
        <row r="3813">
          <cell r="J3813" t="str">
            <v>EMPLOYEER</v>
          </cell>
          <cell r="K3813" t="str">
            <v>EMPLOYEE SERVICE</v>
          </cell>
        </row>
        <row r="3814">
          <cell r="J3814" t="str">
            <v>RECYCLECR</v>
          </cell>
          <cell r="K3814" t="str">
            <v>VALUE OF RECYCLABLES</v>
          </cell>
        </row>
        <row r="3815">
          <cell r="J3815" t="str">
            <v>RECYR</v>
          </cell>
          <cell r="K3815" t="str">
            <v>RESIDENTIAL RECYCLE</v>
          </cell>
        </row>
        <row r="3816">
          <cell r="J3816" t="str">
            <v>35ROCC1</v>
          </cell>
          <cell r="K3816" t="str">
            <v>1-35 GAL ON CALL PICKUP</v>
          </cell>
        </row>
        <row r="3817">
          <cell r="J3817" t="str">
            <v>48ROCC1</v>
          </cell>
          <cell r="K3817" t="str">
            <v>1-48 GAL ON CALL PICKUP</v>
          </cell>
        </row>
        <row r="3818">
          <cell r="J3818" t="str">
            <v>64ROCC1</v>
          </cell>
          <cell r="K3818" t="str">
            <v>1-64 GAL ON CALL PICKUP</v>
          </cell>
        </row>
        <row r="3819">
          <cell r="J3819" t="str">
            <v>96ROCC1</v>
          </cell>
          <cell r="K3819" t="str">
            <v>1-96 GAL ON CALL PICKUP</v>
          </cell>
        </row>
        <row r="3820">
          <cell r="J3820" t="str">
            <v>DRVNRM1</v>
          </cell>
          <cell r="K3820" t="str">
            <v>DRIVE IN UP TO 250'-MTHLY</v>
          </cell>
        </row>
        <row r="3821">
          <cell r="J3821" t="str">
            <v>EXPUR</v>
          </cell>
          <cell r="K3821" t="str">
            <v>EXTRA PICKUP</v>
          </cell>
        </row>
        <row r="3822">
          <cell r="J3822" t="str">
            <v>EXTRAR</v>
          </cell>
          <cell r="K3822" t="str">
            <v>EXTRA CAN/BAGS</v>
          </cell>
        </row>
        <row r="3823">
          <cell r="J3823" t="str">
            <v>OFOWR</v>
          </cell>
          <cell r="K3823" t="str">
            <v>OVERFILL/OVERWEIGHT CHG</v>
          </cell>
        </row>
        <row r="3824">
          <cell r="J3824" t="str">
            <v>RESTART</v>
          </cell>
          <cell r="K3824" t="str">
            <v>SERVICE RESTART FEE</v>
          </cell>
        </row>
        <row r="3825">
          <cell r="J3825" t="str">
            <v>SP</v>
          </cell>
          <cell r="K3825" t="str">
            <v>SPECIAL PICKUP</v>
          </cell>
        </row>
        <row r="3826">
          <cell r="J3826" t="str">
            <v>WLKNRM1</v>
          </cell>
          <cell r="K3826" t="str">
            <v>WALK IN 5'-25'-MTHLY</v>
          </cell>
        </row>
        <row r="3827">
          <cell r="J3827" t="str">
            <v>RORENT20D</v>
          </cell>
          <cell r="K3827" t="str">
            <v>20YD ROLL OFF-DAILY RENT</v>
          </cell>
        </row>
        <row r="3828">
          <cell r="J3828" t="str">
            <v>DISPMC-TON</v>
          </cell>
          <cell r="K3828" t="str">
            <v>MC LANDFILL PER TON</v>
          </cell>
        </row>
        <row r="3829">
          <cell r="J3829" t="str">
            <v>RODEL</v>
          </cell>
          <cell r="K3829" t="str">
            <v>ROLL OFF-DELIVERY</v>
          </cell>
        </row>
        <row r="3830">
          <cell r="J3830" t="str">
            <v>ROLID</v>
          </cell>
          <cell r="K3830" t="str">
            <v>ROLL OFF-LID</v>
          </cell>
        </row>
        <row r="3831">
          <cell r="J3831" t="str">
            <v>RORENT10D</v>
          </cell>
          <cell r="K3831" t="str">
            <v>10YD ROLL OFF DAILY RENT</v>
          </cell>
        </row>
        <row r="3832">
          <cell r="J3832" t="str">
            <v>RORENT10M</v>
          </cell>
          <cell r="K3832" t="str">
            <v>10YD ROLL OFF MTHLY RENT</v>
          </cell>
        </row>
        <row r="3833">
          <cell r="J3833" t="str">
            <v>RORENT20D</v>
          </cell>
          <cell r="K3833" t="str">
            <v>20YD ROLL OFF-DAILY RENT</v>
          </cell>
        </row>
        <row r="3834">
          <cell r="J3834" t="str">
            <v>RORENT20M</v>
          </cell>
          <cell r="K3834" t="str">
            <v>20YD ROLL OFF-MNTHLY RENT</v>
          </cell>
        </row>
        <row r="3835">
          <cell r="J3835" t="str">
            <v>RORENT40D</v>
          </cell>
          <cell r="K3835" t="str">
            <v>40YD ROLL OFF-DAILY RENT</v>
          </cell>
        </row>
        <row r="3836">
          <cell r="J3836" t="str">
            <v>RORENT40M</v>
          </cell>
          <cell r="K3836" t="str">
            <v>40YD ROLL OFF-MNTHLY RENT</v>
          </cell>
        </row>
        <row r="3837">
          <cell r="J3837" t="str">
            <v>CPHAUL10</v>
          </cell>
          <cell r="K3837" t="str">
            <v>10YD COMPACTOR-HAUL</v>
          </cell>
        </row>
        <row r="3838">
          <cell r="J3838" t="str">
            <v>CPHAUL15</v>
          </cell>
          <cell r="K3838" t="str">
            <v>15YD COMPACTOR-HAUL</v>
          </cell>
        </row>
        <row r="3839">
          <cell r="J3839" t="str">
            <v>CPHAUL25</v>
          </cell>
          <cell r="K3839" t="str">
            <v>25YD COMPACTOR-HAUL</v>
          </cell>
        </row>
        <row r="3840">
          <cell r="J3840" t="str">
            <v>DISPMC-TON</v>
          </cell>
          <cell r="K3840" t="str">
            <v>MC LANDFILL PER TON</v>
          </cell>
        </row>
        <row r="3841">
          <cell r="J3841" t="str">
            <v>DISPMCMISC</v>
          </cell>
          <cell r="K3841" t="str">
            <v>DISPOSAL MISCELLANOUS</v>
          </cell>
        </row>
        <row r="3842">
          <cell r="J3842" t="str">
            <v>RODEL</v>
          </cell>
          <cell r="K3842" t="str">
            <v>ROLL OFF-DELIVERY</v>
          </cell>
        </row>
        <row r="3843">
          <cell r="J3843" t="str">
            <v>ROHAUL10T</v>
          </cell>
          <cell r="K3843" t="str">
            <v>ROHAUL10T</v>
          </cell>
        </row>
        <row r="3844">
          <cell r="J3844" t="str">
            <v>ROHAUL20</v>
          </cell>
          <cell r="K3844" t="str">
            <v>20YD ROLL OFF-HAUL</v>
          </cell>
        </row>
        <row r="3845">
          <cell r="J3845" t="str">
            <v>ROHAUL20T</v>
          </cell>
          <cell r="K3845" t="str">
            <v>20YD ROLL OFF TEMP HAUL</v>
          </cell>
        </row>
        <row r="3846">
          <cell r="J3846" t="str">
            <v>ROHAUL30</v>
          </cell>
          <cell r="K3846" t="str">
            <v>30YD ROLL OFF-HAUL</v>
          </cell>
        </row>
        <row r="3847">
          <cell r="J3847" t="str">
            <v>ROHAUL40</v>
          </cell>
          <cell r="K3847" t="str">
            <v>40YD ROLL OFF-HAUL</v>
          </cell>
        </row>
        <row r="3848">
          <cell r="J3848" t="str">
            <v>ROHAUL40T</v>
          </cell>
          <cell r="K3848" t="str">
            <v>40YD ROLL OFF TEMP HAUL</v>
          </cell>
        </row>
        <row r="3849">
          <cell r="J3849" t="str">
            <v>ROMILE</v>
          </cell>
          <cell r="K3849" t="str">
            <v>ROLL OFF-MILEAGE</v>
          </cell>
        </row>
        <row r="3850">
          <cell r="J3850" t="str">
            <v>RORENT10D</v>
          </cell>
          <cell r="K3850" t="str">
            <v>10YD ROLL OFF DAILY RENT</v>
          </cell>
        </row>
        <row r="3851">
          <cell r="J3851" t="str">
            <v>RORENT20D</v>
          </cell>
          <cell r="K3851" t="str">
            <v>20YD ROLL OFF-DAILY RENT</v>
          </cell>
        </row>
        <row r="3852">
          <cell r="J3852" t="str">
            <v>RORENT40D</v>
          </cell>
          <cell r="K3852" t="str">
            <v>40YD ROLL OFF-DAILY RENT</v>
          </cell>
        </row>
        <row r="3853">
          <cell r="J3853" t="str">
            <v>STORENT22</v>
          </cell>
          <cell r="K3853" t="str">
            <v>PORTABLE STORAGE RENT 22</v>
          </cell>
        </row>
        <row r="3854">
          <cell r="J3854" t="str">
            <v>FUEL-RES MASON</v>
          </cell>
          <cell r="K3854" t="str">
            <v>FUEL &amp; MATERIAL SURCHARGE</v>
          </cell>
        </row>
        <row r="3855">
          <cell r="J3855" t="str">
            <v>FUEL-COM MASON</v>
          </cell>
          <cell r="K3855" t="str">
            <v>FUEL &amp; MATERIAL SURCHARGE</v>
          </cell>
        </row>
        <row r="3856">
          <cell r="J3856" t="str">
            <v>FUEL-RECY MASON</v>
          </cell>
          <cell r="K3856" t="str">
            <v>FUEL &amp; MATERIAL SURCHARGE</v>
          </cell>
        </row>
        <row r="3857">
          <cell r="J3857" t="str">
            <v>FUEL-RES MASON</v>
          </cell>
          <cell r="K3857" t="str">
            <v>FUEL &amp; MATERIAL SURCHARGE</v>
          </cell>
        </row>
        <row r="3858">
          <cell r="J3858" t="str">
            <v>FUEL-RO MASON</v>
          </cell>
          <cell r="K3858" t="str">
            <v>FUEL &amp; MATERIAL SURCHARGE</v>
          </cell>
        </row>
        <row r="3859">
          <cell r="J3859" t="str">
            <v>FUEL-COM MASON</v>
          </cell>
          <cell r="K3859" t="str">
            <v>FUEL &amp; MATERIAL SURCHARGE</v>
          </cell>
        </row>
        <row r="3860">
          <cell r="J3860" t="str">
            <v>FUEL-RECY MASON</v>
          </cell>
          <cell r="K3860" t="str">
            <v>FUEL &amp; MATERIAL SURCHARGE</v>
          </cell>
        </row>
        <row r="3861">
          <cell r="J3861" t="str">
            <v>FUEL-RES MASON</v>
          </cell>
          <cell r="K3861" t="str">
            <v>FUEL &amp; MATERIAL SURCHARGE</v>
          </cell>
        </row>
        <row r="3862">
          <cell r="J3862" t="str">
            <v>FUEL-RO MASON</v>
          </cell>
          <cell r="K3862" t="str">
            <v>FUEL &amp; MATERIAL SURCHARGE</v>
          </cell>
        </row>
        <row r="3863">
          <cell r="J3863" t="str">
            <v>FUEL-COM MASON</v>
          </cell>
          <cell r="K3863" t="str">
            <v>FUEL &amp; MATERIAL SURCHARGE</v>
          </cell>
        </row>
        <row r="3864">
          <cell r="J3864" t="str">
            <v>FUEL-RECY MASON</v>
          </cell>
          <cell r="K3864" t="str">
            <v>FUEL &amp; MATERIAL SURCHARGE</v>
          </cell>
        </row>
        <row r="3865">
          <cell r="J3865" t="str">
            <v>FUEL-RES MASON</v>
          </cell>
          <cell r="K3865" t="str">
            <v>FUEL &amp; MATERIAL SURCHARGE</v>
          </cell>
        </row>
        <row r="3866">
          <cell r="J3866" t="str">
            <v>FUEL-RO MASON</v>
          </cell>
          <cell r="K3866" t="str">
            <v>FUEL &amp; MATERIAL SURCHARGE</v>
          </cell>
        </row>
        <row r="3867">
          <cell r="J3867" t="str">
            <v>FUEL-COM MASON</v>
          </cell>
          <cell r="K3867" t="str">
            <v>FUEL &amp; MATERIAL SURCHARGE</v>
          </cell>
        </row>
        <row r="3868">
          <cell r="J3868" t="str">
            <v>FUEL-RO MASON</v>
          </cell>
          <cell r="K3868" t="str">
            <v>FUEL &amp; MATERIAL SURCHARGE</v>
          </cell>
        </row>
        <row r="3869">
          <cell r="J3869" t="str">
            <v>REF</v>
          </cell>
          <cell r="K3869" t="str">
            <v>3.6% WA Refuse Tax</v>
          </cell>
        </row>
        <row r="3870">
          <cell r="J3870" t="str">
            <v>REF</v>
          </cell>
          <cell r="K3870" t="str">
            <v>3.6% WA Refuse Tax</v>
          </cell>
        </row>
        <row r="3871">
          <cell r="J3871" t="str">
            <v>SALES TAX</v>
          </cell>
          <cell r="K3871" t="str">
            <v>8.5% Sales Tax</v>
          </cell>
        </row>
        <row r="3872">
          <cell r="J3872" t="str">
            <v>SHELTON UNREG REFUSE</v>
          </cell>
          <cell r="K3872" t="str">
            <v>3.6% WA STATE REFUSE TAX</v>
          </cell>
        </row>
        <row r="3873">
          <cell r="J3873" t="str">
            <v>SHELTON UNREG SALES</v>
          </cell>
          <cell r="K3873" t="str">
            <v>WA STATE SALES TAX</v>
          </cell>
        </row>
        <row r="3874">
          <cell r="J3874" t="str">
            <v>REF</v>
          </cell>
          <cell r="K3874" t="str">
            <v>3.6% WA Refuse Tax</v>
          </cell>
        </row>
        <row r="3875">
          <cell r="J3875" t="str">
            <v>CITY OF SHELTON</v>
          </cell>
          <cell r="K3875" t="str">
            <v>41.9% CITY UTILITY TAX</v>
          </cell>
        </row>
        <row r="3876">
          <cell r="J3876" t="str">
            <v>REF</v>
          </cell>
          <cell r="K3876" t="str">
            <v>3.6% WA Refuse Tax</v>
          </cell>
        </row>
        <row r="3877">
          <cell r="J3877" t="str">
            <v>SALES TAX</v>
          </cell>
          <cell r="K3877" t="str">
            <v>8.5% Sales Tax</v>
          </cell>
        </row>
        <row r="3878">
          <cell r="J3878" t="str">
            <v>SHELTON WA REFUSE</v>
          </cell>
          <cell r="K3878" t="str">
            <v>3.6% WA Refuse Tax</v>
          </cell>
        </row>
        <row r="3879">
          <cell r="J3879" t="str">
            <v>SALES TAX</v>
          </cell>
          <cell r="K3879" t="str">
            <v>8.5% Sales Tax</v>
          </cell>
        </row>
        <row r="3880">
          <cell r="J3880" t="str">
            <v>REF</v>
          </cell>
          <cell r="K3880" t="str">
            <v>3.6% WA Refuse Tax</v>
          </cell>
        </row>
        <row r="3881">
          <cell r="J3881" t="str">
            <v>SALES TAX</v>
          </cell>
          <cell r="K3881" t="str">
            <v>8.5% Sales Tax</v>
          </cell>
        </row>
        <row r="3882">
          <cell r="J3882" t="str">
            <v>FINCHG</v>
          </cell>
          <cell r="K3882" t="str">
            <v>LATE FEE</v>
          </cell>
        </row>
        <row r="3883">
          <cell r="J3883" t="str">
            <v>UNLOCKRECY</v>
          </cell>
          <cell r="K3883" t="str">
            <v>UNLOCK / UNLATCH RECY</v>
          </cell>
        </row>
        <row r="3884">
          <cell r="J3884" t="str">
            <v>SQUAX</v>
          </cell>
          <cell r="K3884" t="str">
            <v>SQUAXIN ISLAND CONTRACT</v>
          </cell>
        </row>
        <row r="3885">
          <cell r="J3885" t="str">
            <v>96CRCOGE1</v>
          </cell>
          <cell r="K3885" t="str">
            <v>96 COMMINGLE WG-EOW</v>
          </cell>
        </row>
        <row r="3886">
          <cell r="J3886" t="str">
            <v>96CRCOGM1</v>
          </cell>
          <cell r="K3886" t="str">
            <v>96 COMMINGLE WGMNTHLY</v>
          </cell>
        </row>
        <row r="3887">
          <cell r="J3887" t="str">
            <v>96CRCOGW1</v>
          </cell>
          <cell r="K3887" t="str">
            <v>96 COMMINGLE WG-WEEKLY</v>
          </cell>
        </row>
        <row r="3888">
          <cell r="J3888" t="str">
            <v>96CRCONGE1</v>
          </cell>
          <cell r="K3888" t="str">
            <v>96 COMMINGLE NG-EOW</v>
          </cell>
        </row>
        <row r="3889">
          <cell r="J3889" t="str">
            <v>96CRCONGM1</v>
          </cell>
          <cell r="K3889" t="str">
            <v>96 COMMINGLE NG-MNTHLY</v>
          </cell>
        </row>
        <row r="3890">
          <cell r="J3890" t="str">
            <v>96CRCONGW1</v>
          </cell>
          <cell r="K3890" t="str">
            <v>96 COMMINGLE NG-WEEKLY</v>
          </cell>
        </row>
        <row r="3891">
          <cell r="J3891" t="str">
            <v xml:space="preserve">R2YDOCCE </v>
          </cell>
          <cell r="K3891" t="str">
            <v>2YD OCC-EOW</v>
          </cell>
        </row>
        <row r="3892">
          <cell r="J3892" t="str">
            <v>R2YDOCCEX</v>
          </cell>
          <cell r="K3892" t="str">
            <v>2YD OCC-EXTRA CONTAINER</v>
          </cell>
        </row>
        <row r="3893">
          <cell r="J3893" t="str">
            <v>R2YDOCCM</v>
          </cell>
          <cell r="K3893" t="str">
            <v>2YD OCC-MNTHLY</v>
          </cell>
        </row>
        <row r="3894">
          <cell r="J3894" t="str">
            <v>R2YDOCCOC</v>
          </cell>
          <cell r="K3894" t="str">
            <v>2YD OCC-ON CALL</v>
          </cell>
        </row>
        <row r="3895">
          <cell r="J3895" t="str">
            <v>R2YDOCCW</v>
          </cell>
          <cell r="K3895" t="str">
            <v>2YD OCC-WEEKLY</v>
          </cell>
        </row>
        <row r="3896">
          <cell r="J3896" t="str">
            <v>RECYLOCK</v>
          </cell>
          <cell r="K3896" t="str">
            <v>LOCK/UNLOCK RECYCLING</v>
          </cell>
        </row>
        <row r="3897">
          <cell r="J3897" t="str">
            <v>WLKNRECY</v>
          </cell>
          <cell r="K3897" t="str">
            <v>WALK IN RECYCLE</v>
          </cell>
        </row>
        <row r="3898">
          <cell r="J3898" t="str">
            <v>96CRCOGOC</v>
          </cell>
          <cell r="K3898" t="str">
            <v>96 COMMINGLE WGON CALL</v>
          </cell>
        </row>
        <row r="3899">
          <cell r="J3899" t="str">
            <v>96CRCONGOC</v>
          </cell>
          <cell r="K3899" t="str">
            <v>96 COMMINGLE NGON CALL</v>
          </cell>
        </row>
        <row r="3900">
          <cell r="J3900" t="str">
            <v>CDELOCC</v>
          </cell>
          <cell r="K3900" t="str">
            <v>CARDBOARD DELIVERY</v>
          </cell>
        </row>
        <row r="3901">
          <cell r="J3901" t="str">
            <v>R2YDOCCOC</v>
          </cell>
          <cell r="K3901" t="str">
            <v>2YD OCC-ON CALL</v>
          </cell>
        </row>
        <row r="3902">
          <cell r="J3902" t="str">
            <v>RECYLOCK</v>
          </cell>
          <cell r="K3902" t="str">
            <v>LOCK/UNLOCK RECYCLING</v>
          </cell>
        </row>
        <row r="3903">
          <cell r="J3903" t="str">
            <v>ROLLOUTOCC</v>
          </cell>
          <cell r="K3903" t="str">
            <v>ROLL OUT FEE - RECYCLE</v>
          </cell>
        </row>
        <row r="3904">
          <cell r="J3904" t="str">
            <v>WLKNRECY</v>
          </cell>
          <cell r="K3904" t="str">
            <v>WALK IN RECYCLE</v>
          </cell>
        </row>
        <row r="3905">
          <cell r="J3905" t="str">
            <v>CC-KOL</v>
          </cell>
          <cell r="K3905" t="str">
            <v>ONLINE PAYMENT-CC</v>
          </cell>
        </row>
        <row r="3906">
          <cell r="J3906" t="str">
            <v>PAY</v>
          </cell>
          <cell r="K3906" t="str">
            <v>PAYMENT-THANK YOU!</v>
          </cell>
        </row>
        <row r="3907">
          <cell r="J3907" t="str">
            <v>PAY-CFREE</v>
          </cell>
          <cell r="K3907" t="str">
            <v>PAYMENT-THANK YOU</v>
          </cell>
        </row>
        <row r="3908">
          <cell r="J3908" t="str">
            <v>PAY-KOL</v>
          </cell>
          <cell r="K3908" t="str">
            <v>PAYMENT-THANK YOU - OL</v>
          </cell>
        </row>
        <row r="3909">
          <cell r="J3909" t="str">
            <v>PAY-NATL</v>
          </cell>
          <cell r="K3909" t="str">
            <v>PAYMENT THANK YOU</v>
          </cell>
        </row>
        <row r="3910">
          <cell r="J3910" t="str">
            <v>PAY-OAK</v>
          </cell>
          <cell r="K3910" t="str">
            <v>OAKLEAF PAYMENT</v>
          </cell>
        </row>
        <row r="3911">
          <cell r="J3911" t="str">
            <v>PAY-RPPS</v>
          </cell>
          <cell r="K3911" t="str">
            <v>RPSS PAYMENT</v>
          </cell>
        </row>
        <row r="3912">
          <cell r="J3912" t="str">
            <v>PAYMET</v>
          </cell>
          <cell r="K3912" t="str">
            <v>METAVANTE ONLINE PAYMENT</v>
          </cell>
        </row>
        <row r="3913">
          <cell r="J3913" t="str">
            <v>PAYPNCL</v>
          </cell>
          <cell r="K3913" t="str">
            <v>PAYMENT THANK YOU!</v>
          </cell>
        </row>
        <row r="3914">
          <cell r="J3914" t="str">
            <v>OFOWR</v>
          </cell>
          <cell r="K3914" t="str">
            <v>OVERFILL/OVERWEIGHT CHG</v>
          </cell>
        </row>
        <row r="3915">
          <cell r="J3915" t="str">
            <v>ROLID</v>
          </cell>
          <cell r="K3915" t="str">
            <v>ROLL OFF-LID</v>
          </cell>
        </row>
        <row r="3916">
          <cell r="J3916" t="str">
            <v>ROLIDRECY</v>
          </cell>
          <cell r="K3916" t="str">
            <v>ROLL OFF LID-RECYCLE</v>
          </cell>
        </row>
        <row r="3917">
          <cell r="J3917" t="str">
            <v>RORENT10MRECY</v>
          </cell>
          <cell r="K3917" t="str">
            <v>ROLL OFF RENT MONTHLY-REC</v>
          </cell>
        </row>
        <row r="3918">
          <cell r="J3918" t="str">
            <v>RORENT20DRECY</v>
          </cell>
          <cell r="K3918" t="str">
            <v>ROLL OFF RENT DAILY-RECYL</v>
          </cell>
        </row>
        <row r="3919">
          <cell r="J3919" t="str">
            <v>RORENT20MRECY</v>
          </cell>
          <cell r="K3919" t="str">
            <v>ROLL OFF RENT MONTHLY-REC</v>
          </cell>
        </row>
        <row r="3920">
          <cell r="J3920" t="str">
            <v>RORENT40M</v>
          </cell>
          <cell r="K3920" t="str">
            <v>40YD ROLL OFF-MNTHLY RENT</v>
          </cell>
        </row>
        <row r="3921">
          <cell r="J3921" t="str">
            <v>BELFAIR</v>
          </cell>
          <cell r="K3921" t="str">
            <v>BELFAIR TRANSFER BOX HAUL</v>
          </cell>
        </row>
        <row r="3922">
          <cell r="J3922" t="str">
            <v>BLUEBOX</v>
          </cell>
          <cell r="K3922" t="str">
            <v>RECYCLING BLUE BOX</v>
          </cell>
        </row>
        <row r="3923">
          <cell r="J3923" t="str">
            <v>DISPORGANIC</v>
          </cell>
          <cell r="K3923" t="str">
            <v xml:space="preserve">DISPOSAL ORGANIC </v>
          </cell>
        </row>
        <row r="3924">
          <cell r="J3924" t="str">
            <v>RECYHAUL</v>
          </cell>
          <cell r="K3924" t="str">
            <v>ROLL OFF RECYCLE HAUL</v>
          </cell>
        </row>
        <row r="3925">
          <cell r="J3925" t="str">
            <v>RODELRECY</v>
          </cell>
          <cell r="K3925" t="str">
            <v>ROLL OFF DELIVER-RECYCLE</v>
          </cell>
        </row>
        <row r="3926">
          <cell r="J3926" t="str">
            <v>ROMILERECY</v>
          </cell>
          <cell r="K3926" t="str">
            <v>ROLL OFF MILEAGE RECYCLE</v>
          </cell>
        </row>
        <row r="3927">
          <cell r="J3927" t="str">
            <v>RORENT40DRECY</v>
          </cell>
          <cell r="K3927" t="str">
            <v>ROLL OFF RENT DAILY-RECYL</v>
          </cell>
        </row>
        <row r="3928">
          <cell r="J3928" t="str">
            <v>STORENT22</v>
          </cell>
          <cell r="K3928" t="str">
            <v>PORTABLE STORAGE RENT 22</v>
          </cell>
        </row>
        <row r="3929">
          <cell r="J3929" t="str">
            <v>FUEL-RECY MASON</v>
          </cell>
          <cell r="K3929" t="str">
            <v>FUEL &amp; MATERIAL SURCHARGE</v>
          </cell>
        </row>
        <row r="3930">
          <cell r="J3930" t="str">
            <v>FUEL-RES MASON</v>
          </cell>
          <cell r="K3930" t="str">
            <v>FUEL &amp; MATERIAL SURCHARGE</v>
          </cell>
        </row>
        <row r="3931">
          <cell r="J3931" t="str">
            <v>FUEL-RECY MASON</v>
          </cell>
          <cell r="K3931" t="str">
            <v>FUEL &amp; MATERIAL SURCHARGE</v>
          </cell>
        </row>
        <row r="3932">
          <cell r="J3932" t="str">
            <v>FUEL-RO MASON</v>
          </cell>
          <cell r="K3932" t="str">
            <v>FUEL &amp; MATERIAL SURCHARGE</v>
          </cell>
        </row>
        <row r="3933">
          <cell r="J3933" t="str">
            <v>SALES TAX</v>
          </cell>
          <cell r="K3933" t="str">
            <v>8.5% Sales Tax</v>
          </cell>
        </row>
        <row r="3934">
          <cell r="J3934" t="str">
            <v>SALES TAX</v>
          </cell>
          <cell r="K3934" t="str">
            <v>8.5% Sales Tax</v>
          </cell>
        </row>
        <row r="3935">
          <cell r="J3935" t="str">
            <v>FINCHG</v>
          </cell>
          <cell r="K3935" t="str">
            <v>LATE FEE</v>
          </cell>
        </row>
        <row r="3936">
          <cell r="J3936" t="str">
            <v>FINCHG</v>
          </cell>
          <cell r="K3936" t="str">
            <v>LATE FEE</v>
          </cell>
        </row>
        <row r="3937">
          <cell r="J3937" t="str">
            <v>MM</v>
          </cell>
          <cell r="K3937" t="str">
            <v>MOVE MONEY</v>
          </cell>
        </row>
        <row r="3938">
          <cell r="J3938" t="str">
            <v>REFUND</v>
          </cell>
          <cell r="K3938" t="str">
            <v>REFUND</v>
          </cell>
        </row>
        <row r="3939">
          <cell r="J3939" t="str">
            <v>RETCK</v>
          </cell>
          <cell r="K3939" t="str">
            <v>RETURNED CHECK</v>
          </cell>
        </row>
        <row r="3940">
          <cell r="J3940" t="str">
            <v>LOOSE-COMM</v>
          </cell>
          <cell r="K3940" t="str">
            <v>LOOSE MATERIAL - COMM</v>
          </cell>
        </row>
        <row r="3941">
          <cell r="J3941" t="str">
            <v>300CW1</v>
          </cell>
          <cell r="K3941" t="str">
            <v>1-300 GL CART WEEKLY SVC</v>
          </cell>
        </row>
        <row r="3942">
          <cell r="J3942" t="str">
            <v>64CW1</v>
          </cell>
          <cell r="K3942" t="str">
            <v>1-64 GL CART WEEKLY SVC</v>
          </cell>
        </row>
        <row r="3943">
          <cell r="J3943" t="str">
            <v>96CW1</v>
          </cell>
          <cell r="K3943" t="str">
            <v>1-96 GL CART WEEKLY SVC</v>
          </cell>
        </row>
        <row r="3944">
          <cell r="J3944" t="str">
            <v>SL096.0GEO001CGW</v>
          </cell>
          <cell r="K3944" t="str">
            <v>96 GL EOW COM GREENWASTE</v>
          </cell>
        </row>
        <row r="3945">
          <cell r="J3945" t="str">
            <v>UNLOCKREF</v>
          </cell>
          <cell r="K3945" t="str">
            <v>UNLOCK / UNLATCH REFUSE</v>
          </cell>
        </row>
        <row r="3946">
          <cell r="J3946" t="str">
            <v>64CW1</v>
          </cell>
          <cell r="K3946" t="str">
            <v>1-64 GL CART WEEKLY SVC</v>
          </cell>
        </row>
        <row r="3947">
          <cell r="J3947" t="str">
            <v>EP300-COM</v>
          </cell>
          <cell r="K3947" t="str">
            <v>EXTRA PICKUP 300 GL - COM</v>
          </cell>
        </row>
        <row r="3948">
          <cell r="J3948" t="str">
            <v>EP64-COM</v>
          </cell>
          <cell r="K3948" t="str">
            <v>EXTRA PICKUP 64 GL - COM</v>
          </cell>
        </row>
        <row r="3949">
          <cell r="J3949" t="str">
            <v>EP96-COM</v>
          </cell>
          <cell r="K3949" t="str">
            <v>EXTRA PICKUP 96 GL - COM</v>
          </cell>
        </row>
        <row r="3950">
          <cell r="J3950" t="str">
            <v>UNLOCKREF</v>
          </cell>
          <cell r="K3950" t="str">
            <v>UNLOCK / UNLATCH REFUSE</v>
          </cell>
        </row>
        <row r="3951">
          <cell r="J3951" t="str">
            <v>CC-KOL</v>
          </cell>
          <cell r="K3951" t="str">
            <v>ONLINE PAYMENT-CC</v>
          </cell>
        </row>
        <row r="3952">
          <cell r="J3952" t="str">
            <v>CCREF-KOL</v>
          </cell>
          <cell r="K3952" t="str">
            <v>CREDIT CARD REFUND</v>
          </cell>
        </row>
        <row r="3953">
          <cell r="J3953" t="str">
            <v>PAY</v>
          </cell>
          <cell r="K3953" t="str">
            <v>PAYMENT-THANK YOU!</v>
          </cell>
        </row>
        <row r="3954">
          <cell r="J3954" t="str">
            <v>PAY EFT</v>
          </cell>
          <cell r="K3954" t="str">
            <v>ELECTRONIC PAYMENT</v>
          </cell>
        </row>
        <row r="3955">
          <cell r="J3955" t="str">
            <v>PAY ICT</v>
          </cell>
          <cell r="K3955" t="str">
            <v>I/C PAYMENT THANK YOU!</v>
          </cell>
        </row>
        <row r="3956">
          <cell r="J3956" t="str">
            <v>PAY-CFREE</v>
          </cell>
          <cell r="K3956" t="str">
            <v>PAYMENT-THANK YOU</v>
          </cell>
        </row>
        <row r="3957">
          <cell r="J3957" t="str">
            <v>PAY-KOL</v>
          </cell>
          <cell r="K3957" t="str">
            <v>PAYMENT-THANK YOU - OL</v>
          </cell>
        </row>
        <row r="3958">
          <cell r="J3958" t="str">
            <v>PAY-NATL</v>
          </cell>
          <cell r="K3958" t="str">
            <v>PAYMENT THANK YOU</v>
          </cell>
        </row>
        <row r="3959">
          <cell r="J3959" t="str">
            <v>PAY-OAK</v>
          </cell>
          <cell r="K3959" t="str">
            <v>OAKLEAF PAYMENT</v>
          </cell>
        </row>
        <row r="3960">
          <cell r="J3960" t="str">
            <v>PAY-RPPS</v>
          </cell>
          <cell r="K3960" t="str">
            <v>RPSS PAYMENT</v>
          </cell>
        </row>
        <row r="3961">
          <cell r="J3961" t="str">
            <v>PAYMET</v>
          </cell>
          <cell r="K3961" t="str">
            <v>METAVANTE ONLINE PAYMENT</v>
          </cell>
        </row>
        <row r="3962">
          <cell r="J3962" t="str">
            <v>PAYPNCL</v>
          </cell>
          <cell r="K3962" t="str">
            <v>PAYMENT THANK YOU!</v>
          </cell>
        </row>
        <row r="3963">
          <cell r="J3963" t="str">
            <v>RET-KOL</v>
          </cell>
          <cell r="K3963" t="str">
            <v>ONLINE PAYMENT RETURN</v>
          </cell>
        </row>
        <row r="3964">
          <cell r="J3964" t="str">
            <v>300RW1</v>
          </cell>
          <cell r="K3964" t="str">
            <v>1-300 GL CART WEEKLY SVC</v>
          </cell>
        </row>
        <row r="3965">
          <cell r="J3965" t="str">
            <v>35RE1</v>
          </cell>
          <cell r="K3965" t="str">
            <v>1-35 GAL CART EOW SVC</v>
          </cell>
        </row>
        <row r="3966">
          <cell r="J3966" t="str">
            <v>35RE1RR</v>
          </cell>
          <cell r="K3966" t="str">
            <v>1-35 GL CART EOW REDUCED RATE</v>
          </cell>
        </row>
        <row r="3967">
          <cell r="J3967" t="str">
            <v>64RE1</v>
          </cell>
          <cell r="K3967" t="str">
            <v>1-64 GAL EOW</v>
          </cell>
        </row>
        <row r="3968">
          <cell r="J3968" t="str">
            <v>64RE1RR</v>
          </cell>
          <cell r="K3968" t="str">
            <v>1-64 GL CART EOW REDUCED RATE</v>
          </cell>
        </row>
        <row r="3969">
          <cell r="J3969" t="str">
            <v>64RW1</v>
          </cell>
          <cell r="K3969" t="str">
            <v>1-64 GAL CART WEEKLY SVC</v>
          </cell>
        </row>
        <row r="3970">
          <cell r="J3970" t="str">
            <v>64RW1RR</v>
          </cell>
          <cell r="K3970" t="str">
            <v>1-64 GL CART WKLY REDUCED RATE</v>
          </cell>
        </row>
        <row r="3971">
          <cell r="J3971" t="str">
            <v>96RE1</v>
          </cell>
          <cell r="K3971" t="str">
            <v>1-96 GAL EOW</v>
          </cell>
        </row>
        <row r="3972">
          <cell r="J3972" t="str">
            <v>96RE1RR</v>
          </cell>
          <cell r="K3972" t="str">
            <v>1-96 GL CART EOW REDUCED RATE</v>
          </cell>
        </row>
        <row r="3973">
          <cell r="J3973" t="str">
            <v>96RW1</v>
          </cell>
          <cell r="K3973" t="str">
            <v>1-96 GAL CART WEEKLY SVC</v>
          </cell>
        </row>
        <row r="3974">
          <cell r="J3974" t="str">
            <v>96RW1RR</v>
          </cell>
          <cell r="K3974" t="str">
            <v>1-96 GL CART WKLY REDUCED RATE</v>
          </cell>
        </row>
        <row r="3975">
          <cell r="J3975" t="str">
            <v>EMPLOYEER</v>
          </cell>
          <cell r="K3975" t="str">
            <v>EMPLOYEE SERVICE</v>
          </cell>
        </row>
        <row r="3976">
          <cell r="J3976" t="str">
            <v>MINSVC-RESI</v>
          </cell>
          <cell r="K3976" t="str">
            <v>MINIMUM SERVICE</v>
          </cell>
        </row>
        <row r="3977">
          <cell r="J3977" t="str">
            <v>ROLLOUT 5-25</v>
          </cell>
          <cell r="K3977" t="str">
            <v>ROLL OUT FEE 5 - 25 FT</v>
          </cell>
        </row>
        <row r="3978">
          <cell r="J3978" t="str">
            <v>SL096.0GEO001GW</v>
          </cell>
          <cell r="K3978" t="str">
            <v>SL 96 GL EOW GREENWASTE 1</v>
          </cell>
        </row>
        <row r="3979">
          <cell r="J3979" t="str">
            <v>64RE1</v>
          </cell>
          <cell r="K3979" t="str">
            <v>1-64 GAL EOW</v>
          </cell>
        </row>
        <row r="3980">
          <cell r="J3980" t="str">
            <v>96RE1</v>
          </cell>
          <cell r="K3980" t="str">
            <v>1-96 GAL EOW</v>
          </cell>
        </row>
        <row r="3981">
          <cell r="J3981" t="str">
            <v>ADMINFEE-RES</v>
          </cell>
          <cell r="K3981" t="str">
            <v>NEW ACCT / VACANCY FEE</v>
          </cell>
        </row>
        <row r="3982">
          <cell r="J3982" t="str">
            <v>EP300-RES</v>
          </cell>
          <cell r="K3982" t="str">
            <v>EXTRA PICKUP 300 GL - RES</v>
          </cell>
        </row>
        <row r="3983">
          <cell r="J3983" t="str">
            <v>EP35-RES</v>
          </cell>
          <cell r="K3983" t="str">
            <v>EXTRA PICKUP 35 GL - RES</v>
          </cell>
        </row>
        <row r="3984">
          <cell r="J3984" t="str">
            <v>EP64-RES</v>
          </cell>
          <cell r="K3984" t="str">
            <v>EXTRA PICKUP 64 GL - RES</v>
          </cell>
        </row>
        <row r="3985">
          <cell r="J3985" t="str">
            <v>EP96-RES</v>
          </cell>
          <cell r="K3985" t="str">
            <v>EXTRA PICKUP 96 GL - RES</v>
          </cell>
        </row>
        <row r="3986">
          <cell r="J3986" t="str">
            <v>LOOSE-RES</v>
          </cell>
          <cell r="K3986" t="str">
            <v>LOOSE MATERIAL -RES</v>
          </cell>
        </row>
        <row r="3987">
          <cell r="J3987" t="str">
            <v>MINSVC-RESI</v>
          </cell>
          <cell r="K3987" t="str">
            <v>MINIMUM SERVICE</v>
          </cell>
        </row>
        <row r="3988">
          <cell r="J3988" t="str">
            <v>REDELIVER</v>
          </cell>
          <cell r="K3988" t="str">
            <v>DELIVERY CHARGE</v>
          </cell>
        </row>
        <row r="3989">
          <cell r="J3989" t="str">
            <v>SL096.0GEO001GW</v>
          </cell>
          <cell r="K3989" t="str">
            <v>SL 96 GL EOW GREENWASTE 1</v>
          </cell>
        </row>
        <row r="3990">
          <cell r="J3990" t="str">
            <v>FUEL-COM MASON</v>
          </cell>
          <cell r="K3990" t="str">
            <v>FUEL &amp; MATERIAL SURCHARGE</v>
          </cell>
        </row>
        <row r="3991">
          <cell r="J3991" t="str">
            <v>FUEL-RES MASON</v>
          </cell>
          <cell r="K3991" t="str">
            <v>FUEL &amp; MATERIAL SURCHARGE</v>
          </cell>
        </row>
        <row r="3992">
          <cell r="J3992" t="str">
            <v>FUEL-RES MASON</v>
          </cell>
          <cell r="K3992" t="str">
            <v>FUEL &amp; MATERIAL SURCHARGE</v>
          </cell>
        </row>
        <row r="3993">
          <cell r="J3993" t="str">
            <v>FUEL-RES MASON</v>
          </cell>
          <cell r="K3993" t="str">
            <v>FUEL &amp; MATERIAL SURCHARGE</v>
          </cell>
        </row>
        <row r="3994">
          <cell r="J3994" t="str">
            <v>CITY OF SHELTON</v>
          </cell>
          <cell r="K3994" t="str">
            <v>41.9% CITY UTILITY TAX</v>
          </cell>
        </row>
        <row r="3995">
          <cell r="J3995" t="str">
            <v>CITY OF SHELTON UTILITY</v>
          </cell>
          <cell r="K3995" t="str">
            <v>CONTRACT UTILITY ONLY</v>
          </cell>
        </row>
        <row r="3996">
          <cell r="J3996" t="str">
            <v>SHELTON WA REFUSE</v>
          </cell>
          <cell r="K3996" t="str">
            <v>3.6% WA Refuse Tax</v>
          </cell>
        </row>
        <row r="3997">
          <cell r="J3997" t="str">
            <v>CITY OF SHELTON</v>
          </cell>
          <cell r="K3997" t="str">
            <v>41.9% CITY UTILITY TAX</v>
          </cell>
        </row>
        <row r="3998">
          <cell r="J3998" t="str">
            <v>REF</v>
          </cell>
          <cell r="K3998" t="str">
            <v>3.6% WA Refuse Tax</v>
          </cell>
        </row>
        <row r="3999">
          <cell r="J3999" t="str">
            <v>SHELTON SALES TAX</v>
          </cell>
          <cell r="K3999" t="str">
            <v>8.8% Sales Tax</v>
          </cell>
        </row>
        <row r="4000">
          <cell r="J4000" t="str">
            <v>SHELTON WA REFUSE</v>
          </cell>
          <cell r="K4000" t="str">
            <v>3.6% WA Refuse Tax</v>
          </cell>
        </row>
        <row r="4001">
          <cell r="J4001" t="str">
            <v>CITY OF SHELTON</v>
          </cell>
          <cell r="K4001" t="str">
            <v>41.9% CITY UTILITY TAX</v>
          </cell>
        </row>
        <row r="4002">
          <cell r="J4002" t="str">
            <v>SHELTON WA REFUSE</v>
          </cell>
          <cell r="K4002" t="str">
            <v>3.6% WA Refuse Tax</v>
          </cell>
        </row>
        <row r="4003">
          <cell r="J4003" t="str">
            <v>FINCHG</v>
          </cell>
          <cell r="K4003" t="str">
            <v>LATE FEE</v>
          </cell>
        </row>
        <row r="4004">
          <cell r="J4004" t="str">
            <v>R1.5YDE</v>
          </cell>
          <cell r="K4004" t="str">
            <v>1.5 YD 1X EOW</v>
          </cell>
        </row>
        <row r="4005">
          <cell r="J4005" t="str">
            <v>R1.5YDRENTM</v>
          </cell>
          <cell r="K4005" t="str">
            <v>1.5YD CONTAINER RENT-MTH</v>
          </cell>
        </row>
        <row r="4006">
          <cell r="J4006" t="str">
            <v>R2YDRENTM</v>
          </cell>
          <cell r="K4006" t="str">
            <v>2YD CONTAINER RENT-MTHLY</v>
          </cell>
        </row>
        <row r="4007">
          <cell r="J4007" t="str">
            <v>R2YDW</v>
          </cell>
          <cell r="K4007" t="str">
            <v>2 YD 1X WEEKLY</v>
          </cell>
        </row>
        <row r="4008">
          <cell r="J4008" t="str">
            <v>UNLOCKREF</v>
          </cell>
          <cell r="K4008" t="str">
            <v>UNLOCK / UNLATCH REFUSE</v>
          </cell>
        </row>
        <row r="4009">
          <cell r="J4009" t="str">
            <v>CC-KOL</v>
          </cell>
          <cell r="K4009" t="str">
            <v>ONLINE PAYMENT-CC</v>
          </cell>
        </row>
        <row r="4010">
          <cell r="J4010" t="str">
            <v>CCREF-KOL</v>
          </cell>
          <cell r="K4010" t="str">
            <v>CREDIT CARD REFUND</v>
          </cell>
        </row>
        <row r="4011">
          <cell r="J4011" t="str">
            <v>PAY</v>
          </cell>
          <cell r="K4011" t="str">
            <v>PAYMENT-THANK YOU!</v>
          </cell>
        </row>
        <row r="4012">
          <cell r="J4012" t="str">
            <v>PAY-KOL</v>
          </cell>
          <cell r="K4012" t="str">
            <v>PAYMENT-THANK YOU - OL</v>
          </cell>
        </row>
        <row r="4013">
          <cell r="J4013" t="str">
            <v>PAY-NATL</v>
          </cell>
          <cell r="K4013" t="str">
            <v>PAYMENT THANK YOU</v>
          </cell>
        </row>
        <row r="4014">
          <cell r="J4014" t="str">
            <v>PAY-OAK</v>
          </cell>
          <cell r="K4014" t="str">
            <v>OAKLEAF PAYMENT</v>
          </cell>
        </row>
        <row r="4015">
          <cell r="J4015" t="str">
            <v>PAYPNCL</v>
          </cell>
          <cell r="K4015" t="str">
            <v>PAYMENT THANK YOU!</v>
          </cell>
        </row>
        <row r="4016">
          <cell r="J4016" t="str">
            <v>OFOWR</v>
          </cell>
          <cell r="K4016" t="str">
            <v>OVERFILL/OVERWEIGHT CHG</v>
          </cell>
        </row>
        <row r="4017">
          <cell r="J4017" t="str">
            <v>ROLID</v>
          </cell>
          <cell r="K4017" t="str">
            <v>ROLL OFF-LID</v>
          </cell>
        </row>
        <row r="4018">
          <cell r="J4018" t="str">
            <v>RORENT10M</v>
          </cell>
          <cell r="K4018" t="str">
            <v>10YD ROLL OFF MTHLY RENT</v>
          </cell>
        </row>
        <row r="4019">
          <cell r="J4019" t="str">
            <v>RORENT20D</v>
          </cell>
          <cell r="K4019" t="str">
            <v>20YD ROLL OFF-DAILY RENT</v>
          </cell>
        </row>
        <row r="4020">
          <cell r="J4020" t="str">
            <v>RORENT20M</v>
          </cell>
          <cell r="K4020" t="str">
            <v>20YD ROLL OFF-MNTHLY RENT</v>
          </cell>
        </row>
        <row r="4021">
          <cell r="J4021" t="str">
            <v>RORENT40D</v>
          </cell>
          <cell r="K4021" t="str">
            <v>40YD ROLL OFF-DAILY RENT</v>
          </cell>
        </row>
        <row r="4022">
          <cell r="J4022" t="str">
            <v>RORENT40M</v>
          </cell>
          <cell r="K4022" t="str">
            <v>40YD ROLL OFF-MNTHLY RENT</v>
          </cell>
        </row>
        <row r="4023">
          <cell r="J4023" t="str">
            <v>CPHAUL20</v>
          </cell>
          <cell r="K4023" t="str">
            <v>20YD COMPACTOR-HAUL</v>
          </cell>
        </row>
        <row r="4024">
          <cell r="J4024" t="str">
            <v>CPHAUL35</v>
          </cell>
          <cell r="K4024" t="str">
            <v>35YD COMPACTOR-HAUL</v>
          </cell>
        </row>
        <row r="4025">
          <cell r="J4025" t="str">
            <v>DISPMC-TON</v>
          </cell>
          <cell r="K4025" t="str">
            <v>MC LANDFILL PER TON</v>
          </cell>
        </row>
        <row r="4026">
          <cell r="J4026" t="str">
            <v>DISPMCMISC</v>
          </cell>
          <cell r="K4026" t="str">
            <v>DISPOSAL MISCELLANOUS</v>
          </cell>
        </row>
        <row r="4027">
          <cell r="J4027" t="str">
            <v>RODEL</v>
          </cell>
          <cell r="K4027" t="str">
            <v>ROLL OFF-DELIVERY</v>
          </cell>
        </row>
        <row r="4028">
          <cell r="J4028" t="str">
            <v>ROHAUL10</v>
          </cell>
          <cell r="K4028" t="str">
            <v>10YD ROLL OFF HAUL</v>
          </cell>
        </row>
        <row r="4029">
          <cell r="J4029" t="str">
            <v>ROHAUL10T</v>
          </cell>
          <cell r="K4029" t="str">
            <v>ROHAUL10T</v>
          </cell>
        </row>
        <row r="4030">
          <cell r="J4030" t="str">
            <v>ROHAUL20</v>
          </cell>
          <cell r="K4030" t="str">
            <v>20YD ROLL OFF-HAUL</v>
          </cell>
        </row>
        <row r="4031">
          <cell r="J4031" t="str">
            <v>ROHAUL20T</v>
          </cell>
          <cell r="K4031" t="str">
            <v>20YD ROLL OFF TEMP HAUL</v>
          </cell>
        </row>
        <row r="4032">
          <cell r="J4032" t="str">
            <v>ROHAUL40</v>
          </cell>
          <cell r="K4032" t="str">
            <v>40YD ROLL OFF-HAUL</v>
          </cell>
        </row>
        <row r="4033">
          <cell r="J4033" t="str">
            <v>ROHAUL40T</v>
          </cell>
          <cell r="K4033" t="str">
            <v>40YD ROLL OFF TEMP HAUL</v>
          </cell>
        </row>
        <row r="4034">
          <cell r="J4034" t="str">
            <v>RORENT10D</v>
          </cell>
          <cell r="K4034" t="str">
            <v>10YD ROLL OFF DAILY RENT</v>
          </cell>
        </row>
        <row r="4035">
          <cell r="J4035" t="str">
            <v>RORENT20D</v>
          </cell>
          <cell r="K4035" t="str">
            <v>20YD ROLL OFF-DAILY RENT</v>
          </cell>
        </row>
        <row r="4036">
          <cell r="J4036" t="str">
            <v>FUEL-COM MASON</v>
          </cell>
          <cell r="K4036" t="str">
            <v>FUEL &amp; MATERIAL SURCHARGE</v>
          </cell>
        </row>
        <row r="4037">
          <cell r="J4037" t="str">
            <v>FUEL-RO MASON</v>
          </cell>
          <cell r="K4037" t="str">
            <v>FUEL &amp; MATERIAL SURCHARGE</v>
          </cell>
        </row>
        <row r="4038">
          <cell r="J4038" t="str">
            <v>FUEL-RES MASON</v>
          </cell>
          <cell r="K4038" t="str">
            <v>FUEL &amp; MATERIAL SURCHARGE</v>
          </cell>
        </row>
        <row r="4039">
          <cell r="J4039" t="str">
            <v>FUEL-RO MASON</v>
          </cell>
          <cell r="K4039" t="str">
            <v>FUEL &amp; MATERIAL SURCHARGE</v>
          </cell>
        </row>
        <row r="4040">
          <cell r="J4040" t="str">
            <v>SHELTON UNREG REFUSE</v>
          </cell>
          <cell r="K4040" t="str">
            <v>3.6% WA STATE REFUSE TAX</v>
          </cell>
        </row>
        <row r="4041">
          <cell r="J4041" t="str">
            <v>SHELTON UNREG SALES</v>
          </cell>
          <cell r="K4041" t="str">
            <v>WA STATE SALES TAX</v>
          </cell>
        </row>
        <row r="4042">
          <cell r="J4042" t="str">
            <v>SHELTON UNREG REFUSE</v>
          </cell>
          <cell r="K4042" t="str">
            <v>3.6% WA STATE REFUSE TAX</v>
          </cell>
        </row>
        <row r="4043">
          <cell r="J4043" t="str">
            <v>SHELTON UNREG SALES</v>
          </cell>
          <cell r="K4043" t="str">
            <v>WA STATE SALES TAX</v>
          </cell>
        </row>
        <row r="4044">
          <cell r="J4044" t="str">
            <v>SHELTON UNREG REFUSE</v>
          </cell>
          <cell r="K4044" t="str">
            <v>3.6% WA STATE REFUSE TAX</v>
          </cell>
        </row>
        <row r="4045">
          <cell r="J4045" t="str">
            <v>SHELTON UNREG SALES</v>
          </cell>
          <cell r="K4045" t="str">
            <v>WA STATE SALES TAX</v>
          </cell>
        </row>
        <row r="4046">
          <cell r="J4046" t="str">
            <v>FINCHG</v>
          </cell>
          <cell r="K4046" t="str">
            <v>LATE FEE</v>
          </cell>
        </row>
        <row r="4047">
          <cell r="J4047" t="str">
            <v>FINCHG</v>
          </cell>
          <cell r="K4047" t="str">
            <v>LATE FEE</v>
          </cell>
        </row>
        <row r="4048">
          <cell r="J4048" t="str">
            <v>UNLOCKRECY</v>
          </cell>
          <cell r="K4048" t="str">
            <v>UNLOCK / UNLATCH RECY</v>
          </cell>
        </row>
        <row r="4049">
          <cell r="J4049" t="str">
            <v>ROLLOUTOC</v>
          </cell>
          <cell r="K4049" t="str">
            <v>ROLL OUT</v>
          </cell>
        </row>
        <row r="4050">
          <cell r="J4050" t="str">
            <v>96CRCOGE1</v>
          </cell>
          <cell r="K4050" t="str">
            <v>96 COMMINGLE WG-EOW</v>
          </cell>
        </row>
        <row r="4051">
          <cell r="J4051" t="str">
            <v>96CRCOGM1</v>
          </cell>
          <cell r="K4051" t="str">
            <v>96 COMMINGLE WGMNTHLY</v>
          </cell>
        </row>
        <row r="4052">
          <cell r="J4052" t="str">
            <v>96CRCOGOC</v>
          </cell>
          <cell r="K4052" t="str">
            <v>96 COMMINGLE WGON CALL</v>
          </cell>
        </row>
        <row r="4053">
          <cell r="J4053" t="str">
            <v>96CRCOGW1</v>
          </cell>
          <cell r="K4053" t="str">
            <v>96 COMMINGLE WG-WEEKLY</v>
          </cell>
        </row>
        <row r="4054">
          <cell r="J4054" t="str">
            <v>96CRCONGE1</v>
          </cell>
          <cell r="K4054" t="str">
            <v>96 COMMINGLE NG-EOW</v>
          </cell>
        </row>
        <row r="4055">
          <cell r="J4055" t="str">
            <v>96CRCONGM1</v>
          </cell>
          <cell r="K4055" t="str">
            <v>96 COMMINGLE NG-MNTHLY</v>
          </cell>
        </row>
        <row r="4056">
          <cell r="J4056" t="str">
            <v>96CRCONGW1</v>
          </cell>
          <cell r="K4056" t="str">
            <v>96 COMMINGLE NG-WEEKLY</v>
          </cell>
        </row>
        <row r="4057">
          <cell r="J4057" t="str">
            <v xml:space="preserve">R2YDOCCE </v>
          </cell>
          <cell r="K4057" t="str">
            <v>2YD OCC-EOW</v>
          </cell>
        </row>
        <row r="4058">
          <cell r="J4058" t="str">
            <v>R2YDOCCEX</v>
          </cell>
          <cell r="K4058" t="str">
            <v>2YD OCC-EXTRA CONTAINER</v>
          </cell>
        </row>
        <row r="4059">
          <cell r="J4059" t="str">
            <v>R2YDOCCM</v>
          </cell>
          <cell r="K4059" t="str">
            <v>2YD OCC-MNTHLY</v>
          </cell>
        </row>
        <row r="4060">
          <cell r="J4060" t="str">
            <v>R2YDOCCW</v>
          </cell>
          <cell r="K4060" t="str">
            <v>2YD OCC-WEEKLY</v>
          </cell>
        </row>
        <row r="4061">
          <cell r="J4061" t="str">
            <v>RECYLOCK</v>
          </cell>
          <cell r="K4061" t="str">
            <v>LOCK/UNLOCK RECYCLING</v>
          </cell>
        </row>
        <row r="4062">
          <cell r="J4062" t="str">
            <v>WLKNRECY</v>
          </cell>
          <cell r="K4062" t="str">
            <v>WALK IN RECYCLE</v>
          </cell>
        </row>
        <row r="4063">
          <cell r="J4063" t="str">
            <v>96CRCOGOC</v>
          </cell>
          <cell r="K4063" t="str">
            <v>96 COMMINGLE WGON CALL</v>
          </cell>
        </row>
        <row r="4064">
          <cell r="J4064" t="str">
            <v>96CRCONGE1</v>
          </cell>
          <cell r="K4064" t="str">
            <v>96 COMMINGLE NG-EOW</v>
          </cell>
        </row>
        <row r="4065">
          <cell r="J4065" t="str">
            <v>96CRCONGOC</v>
          </cell>
          <cell r="K4065" t="str">
            <v>96 COMMINGLE NGON CALL</v>
          </cell>
        </row>
        <row r="4066">
          <cell r="J4066" t="str">
            <v>R2YDOCCOC</v>
          </cell>
          <cell r="K4066" t="str">
            <v>2YD OCC-ON CALL</v>
          </cell>
        </row>
        <row r="4067">
          <cell r="J4067" t="str">
            <v>RECYLOCK</v>
          </cell>
          <cell r="K4067" t="str">
            <v>LOCK/UNLOCK RECYCLING</v>
          </cell>
        </row>
        <row r="4068">
          <cell r="J4068" t="str">
            <v>ROLLOUTOCC</v>
          </cell>
          <cell r="K4068" t="str">
            <v>ROLL OUT FEE - RECYCLE</v>
          </cell>
        </row>
        <row r="4069">
          <cell r="J4069" t="str">
            <v>WLKNRECY</v>
          </cell>
          <cell r="K4069" t="str">
            <v>WALK IN RECYCLE</v>
          </cell>
        </row>
        <row r="4070">
          <cell r="J4070" t="str">
            <v>CC-KOL</v>
          </cell>
          <cell r="K4070" t="str">
            <v>ONLINE PAYMENT-CC</v>
          </cell>
        </row>
        <row r="4071">
          <cell r="J4071" t="str">
            <v>PAY</v>
          </cell>
          <cell r="K4071" t="str">
            <v>PAYMENT-THANK YOU!</v>
          </cell>
        </row>
        <row r="4072">
          <cell r="J4072" t="str">
            <v>PAY EFT</v>
          </cell>
          <cell r="K4072" t="str">
            <v>ELECTRONIC PAYMENT</v>
          </cell>
        </row>
        <row r="4073">
          <cell r="J4073" t="str">
            <v>PAY ICT</v>
          </cell>
          <cell r="K4073" t="str">
            <v>I/C PAYMENT THANK YOU!</v>
          </cell>
        </row>
        <row r="4074">
          <cell r="J4074" t="str">
            <v>PAY-CFREE</v>
          </cell>
          <cell r="K4074" t="str">
            <v>PAYMENT-THANK YOU</v>
          </cell>
        </row>
        <row r="4075">
          <cell r="J4075" t="str">
            <v>PAY-KOL</v>
          </cell>
          <cell r="K4075" t="str">
            <v>PAYMENT-THANK YOU - OL</v>
          </cell>
        </row>
        <row r="4076">
          <cell r="J4076" t="str">
            <v>PAY-NATL</v>
          </cell>
          <cell r="K4076" t="str">
            <v>PAYMENT THANK YOU</v>
          </cell>
        </row>
        <row r="4077">
          <cell r="J4077" t="str">
            <v>PAY-OAK</v>
          </cell>
          <cell r="K4077" t="str">
            <v>OAKLEAF PAYMENT</v>
          </cell>
        </row>
        <row r="4078">
          <cell r="J4078" t="str">
            <v>PAY-RPPS</v>
          </cell>
          <cell r="K4078" t="str">
            <v>RPSS PAYMENT</v>
          </cell>
        </row>
        <row r="4079">
          <cell r="J4079" t="str">
            <v>PAYPNCL</v>
          </cell>
          <cell r="K4079" t="str">
            <v>PAYMENT THANK YOU!</v>
          </cell>
        </row>
        <row r="4080">
          <cell r="J4080" t="str">
            <v>RORENT40DRECY</v>
          </cell>
          <cell r="K4080" t="str">
            <v>ROLL OFF RENT DAILY-RECYL</v>
          </cell>
        </row>
        <row r="4081">
          <cell r="J4081" t="str">
            <v>DISPORGANIC</v>
          </cell>
          <cell r="K4081" t="str">
            <v xml:space="preserve">DISPOSAL ORGANIC </v>
          </cell>
        </row>
        <row r="4082">
          <cell r="J4082" t="str">
            <v>RECYHAUL</v>
          </cell>
          <cell r="K4082" t="str">
            <v>ROLL OFF RECYCLE HAUL</v>
          </cell>
        </row>
        <row r="4083">
          <cell r="J4083" t="str">
            <v>ROMILERECY</v>
          </cell>
          <cell r="K4083" t="str">
            <v>ROLL OFF MILEAGE RECYCLE</v>
          </cell>
        </row>
        <row r="4084">
          <cell r="J4084" t="str">
            <v>STORENT22</v>
          </cell>
          <cell r="K4084" t="str">
            <v>PORTABLE STORAGE RENT 22</v>
          </cell>
        </row>
        <row r="4085">
          <cell r="J4085" t="str">
            <v>FUEL-COM MASON</v>
          </cell>
          <cell r="K4085" t="str">
            <v>FUEL &amp; MATERIAL SURCHARGE</v>
          </cell>
        </row>
        <row r="4086">
          <cell r="J4086" t="str">
            <v>FUEL-RECY MASON</v>
          </cell>
          <cell r="K4086" t="str">
            <v>FUEL &amp; MATERIAL SURCHARGE</v>
          </cell>
        </row>
        <row r="4087">
          <cell r="J4087" t="str">
            <v>FUEL-RECY MASON</v>
          </cell>
          <cell r="K4087" t="str">
            <v>FUEL &amp; MATERIAL SURCHARGE</v>
          </cell>
        </row>
        <row r="4088">
          <cell r="J4088" t="str">
            <v>FUEL-RO MASON</v>
          </cell>
          <cell r="K4088" t="str">
            <v>FUEL &amp; MATERIAL SURCHARGE</v>
          </cell>
        </row>
        <row r="4089">
          <cell r="J4089" t="str">
            <v>SHELTON UNREG REFUSE</v>
          </cell>
          <cell r="K4089" t="str">
            <v>3.6% WA STATE REFUSE TAX</v>
          </cell>
        </row>
        <row r="4090">
          <cell r="J4090" t="str">
            <v>SALES TAX</v>
          </cell>
          <cell r="K4090" t="str">
            <v>8.5% Sales Tax</v>
          </cell>
        </row>
        <row r="4091">
          <cell r="J4091" t="str">
            <v>SHELTON UNREG SALES</v>
          </cell>
          <cell r="K4091" t="str">
            <v>WA STATE SALES TAX</v>
          </cell>
        </row>
        <row r="4092">
          <cell r="J4092" t="str">
            <v>FINCHG</v>
          </cell>
          <cell r="K4092" t="str">
            <v>LATE FEE</v>
          </cell>
        </row>
        <row r="4093">
          <cell r="J4093" t="str">
            <v xml:space="preserve">BD </v>
          </cell>
          <cell r="K4093" t="str">
            <v>W\O BAD DEBT</v>
          </cell>
        </row>
        <row r="4094">
          <cell r="J4094" t="str">
            <v>MM</v>
          </cell>
          <cell r="K4094" t="str">
            <v>MOVE MONEY</v>
          </cell>
        </row>
        <row r="4095">
          <cell r="J4095" t="str">
            <v>REFUND</v>
          </cell>
          <cell r="K4095" t="str">
            <v>REFUND</v>
          </cell>
        </row>
        <row r="4096">
          <cell r="J4096" t="str">
            <v>FINCHG</v>
          </cell>
          <cell r="K4096" t="str">
            <v>LATE FEE</v>
          </cell>
        </row>
        <row r="4097">
          <cell r="J4097" t="str">
            <v xml:space="preserve">BD </v>
          </cell>
          <cell r="K4097" t="str">
            <v>W\O BAD DEBT</v>
          </cell>
        </row>
        <row r="4098">
          <cell r="J4098" t="str">
            <v>FINCHG</v>
          </cell>
          <cell r="K4098" t="str">
            <v>LATE FEE</v>
          </cell>
        </row>
        <row r="4099">
          <cell r="J4099" t="str">
            <v>MM</v>
          </cell>
          <cell r="K4099" t="str">
            <v>MOVE MONEY</v>
          </cell>
        </row>
        <row r="4100">
          <cell r="J4100" t="str">
            <v>WLKNRW2RECY</v>
          </cell>
          <cell r="K4100" t="str">
            <v>WALK IN OVER 25 ADDITIONA</v>
          </cell>
        </row>
        <row r="4101">
          <cell r="J4101" t="str">
            <v>WLKNRE1RECYMA</v>
          </cell>
          <cell r="K4101" t="str">
            <v>WALK IN 5-25FT EOW-RECYCL</v>
          </cell>
        </row>
        <row r="4102">
          <cell r="J4102" t="str">
            <v>WLKNRW2RECYMA</v>
          </cell>
          <cell r="K4102" t="str">
            <v>WALK IN OVER 25 ADDITIONA</v>
          </cell>
        </row>
        <row r="4103">
          <cell r="J4103" t="str">
            <v>UNLOCKREF</v>
          </cell>
          <cell r="K4103" t="str">
            <v>UNLOCK / UNLATCH REFUSE</v>
          </cell>
        </row>
        <row r="4104">
          <cell r="J4104" t="str">
            <v>UNLOCKREF</v>
          </cell>
          <cell r="K4104" t="str">
            <v>UNLOCK / UNLATCH REFUSE</v>
          </cell>
        </row>
        <row r="4105">
          <cell r="J4105" t="str">
            <v>R1.5YDEK</v>
          </cell>
          <cell r="K4105" t="str">
            <v>1.5 YD 1X EOW</v>
          </cell>
        </row>
        <row r="4106">
          <cell r="J4106" t="str">
            <v>R1.5YDRENTM</v>
          </cell>
          <cell r="K4106" t="str">
            <v>1.5YD CONTAINER RENT-MTH</v>
          </cell>
        </row>
        <row r="4107">
          <cell r="J4107" t="str">
            <v>R1.5YDRENTT</v>
          </cell>
          <cell r="K4107" t="str">
            <v>1.5YD TEMP CONTAINER RENT</v>
          </cell>
        </row>
        <row r="4108">
          <cell r="J4108" t="str">
            <v>R1.5YDRENTTM</v>
          </cell>
          <cell r="K4108" t="str">
            <v>1.5 YD TEMP CONT RENT MON</v>
          </cell>
        </row>
        <row r="4109">
          <cell r="J4109" t="str">
            <v>R1.5YDWK</v>
          </cell>
          <cell r="K4109" t="str">
            <v>1.5 YD 1X WEEKLY</v>
          </cell>
        </row>
        <row r="4110">
          <cell r="J4110" t="str">
            <v>R1YDEK</v>
          </cell>
          <cell r="K4110" t="str">
            <v>1 YD 1X EOW</v>
          </cell>
        </row>
        <row r="4111">
          <cell r="J4111" t="str">
            <v>R1YDRENTM</v>
          </cell>
          <cell r="K4111" t="str">
            <v>1YD CONTAINER RENT-MTHLY</v>
          </cell>
        </row>
        <row r="4112">
          <cell r="J4112" t="str">
            <v>R1YDWK</v>
          </cell>
          <cell r="K4112" t="str">
            <v>1 YD 1X WEEKLY</v>
          </cell>
        </row>
        <row r="4113">
          <cell r="J4113" t="str">
            <v>R2YDEK</v>
          </cell>
          <cell r="K4113" t="str">
            <v>2 YD 1X EOW</v>
          </cell>
        </row>
        <row r="4114">
          <cell r="J4114" t="str">
            <v>R2YDRENTM</v>
          </cell>
          <cell r="K4114" t="str">
            <v>2YD CONTAINER RENT-MTHLY</v>
          </cell>
        </row>
        <row r="4115">
          <cell r="J4115" t="str">
            <v>R2YDRENTT</v>
          </cell>
          <cell r="K4115" t="str">
            <v>2YD TEMP CONTAINER RENT</v>
          </cell>
        </row>
        <row r="4116">
          <cell r="J4116" t="str">
            <v>R2YDRENTTM</v>
          </cell>
          <cell r="K4116" t="str">
            <v>2 YD TEMP CONT RENT MONTH</v>
          </cell>
        </row>
        <row r="4117">
          <cell r="J4117" t="str">
            <v>R2YDWK</v>
          </cell>
          <cell r="K4117" t="str">
            <v>2 YD 1X WEEKLY</v>
          </cell>
        </row>
        <row r="4118">
          <cell r="J4118" t="str">
            <v>UNLOCKREF</v>
          </cell>
          <cell r="K4118" t="str">
            <v>UNLOCK / UNLATCH REFUSE</v>
          </cell>
        </row>
        <row r="4119">
          <cell r="J4119" t="str">
            <v>CDELC</v>
          </cell>
          <cell r="K4119" t="str">
            <v>CONTAINER DELIVERY CHARGE</v>
          </cell>
        </row>
        <row r="4120">
          <cell r="J4120" t="str">
            <v>CEXYD</v>
          </cell>
          <cell r="K4120" t="str">
            <v>CMML EXTRA YARDAGE</v>
          </cell>
        </row>
        <row r="4121">
          <cell r="J4121" t="str">
            <v>COMCAN</v>
          </cell>
          <cell r="K4121" t="str">
            <v>COMMERCIAL CAN EXTRA</v>
          </cell>
        </row>
        <row r="4122">
          <cell r="J4122" t="str">
            <v>R1.5YDPU</v>
          </cell>
          <cell r="K4122" t="str">
            <v>1.5YD CONTAINER PICKUP</v>
          </cell>
        </row>
        <row r="4123">
          <cell r="J4123" t="str">
            <v>R2YDPU</v>
          </cell>
          <cell r="K4123" t="str">
            <v>2YD CONTAINER PICKUP</v>
          </cell>
        </row>
        <row r="4124">
          <cell r="J4124" t="str">
            <v>R2YDWK</v>
          </cell>
          <cell r="K4124" t="str">
            <v>2 YD 1X WEEKLY</v>
          </cell>
        </row>
        <row r="4125">
          <cell r="J4125" t="str">
            <v>ROLLOUTOC</v>
          </cell>
          <cell r="K4125" t="str">
            <v>ROLL OUT</v>
          </cell>
        </row>
        <row r="4126">
          <cell r="J4126" t="str">
            <v>UNLOCKREF</v>
          </cell>
          <cell r="K4126" t="str">
            <v>UNLOCK / UNLATCH REFUSE</v>
          </cell>
        </row>
        <row r="4127">
          <cell r="J4127" t="str">
            <v>WLKNRE1RECY</v>
          </cell>
          <cell r="K4127" t="str">
            <v>WALK IN 5-25FT EOW-RECYCL</v>
          </cell>
        </row>
        <row r="4128">
          <cell r="J4128" t="str">
            <v>RECYCLERMA</v>
          </cell>
          <cell r="K4128" t="str">
            <v>VALUE OF RECYCLEABLES</v>
          </cell>
        </row>
        <row r="4129">
          <cell r="J4129" t="str">
            <v>RECYCRMA</v>
          </cell>
          <cell r="K4129" t="str">
            <v>RECYCLE MONTHLY ARREARS</v>
          </cell>
        </row>
        <row r="4130">
          <cell r="J4130" t="str">
            <v>CC-KOL</v>
          </cell>
          <cell r="K4130" t="str">
            <v>ONLINE PAYMENT-CC</v>
          </cell>
        </row>
        <row r="4131">
          <cell r="J4131" t="str">
            <v>CCREF-KOL</v>
          </cell>
          <cell r="K4131" t="str">
            <v>CREDIT CARD REFUND</v>
          </cell>
        </row>
        <row r="4132">
          <cell r="J4132" t="str">
            <v>PAY</v>
          </cell>
          <cell r="K4132" t="str">
            <v>PAYMENT-THANK YOU!</v>
          </cell>
        </row>
        <row r="4133">
          <cell r="J4133" t="str">
            <v>PAY-CFREE</v>
          </cell>
          <cell r="K4133" t="str">
            <v>PAYMENT-THANK YOU</v>
          </cell>
        </row>
        <row r="4134">
          <cell r="J4134" t="str">
            <v>PAY-KOL</v>
          </cell>
          <cell r="K4134" t="str">
            <v>PAYMENT-THANK YOU - OL</v>
          </cell>
        </row>
        <row r="4135">
          <cell r="J4135" t="str">
            <v>PAY-ORCC</v>
          </cell>
          <cell r="K4135" t="str">
            <v>ORCC PAYMENT</v>
          </cell>
        </row>
        <row r="4136">
          <cell r="J4136" t="str">
            <v>PAY-RPPS</v>
          </cell>
          <cell r="K4136" t="str">
            <v>RPSS PAYMENT</v>
          </cell>
        </row>
        <row r="4137">
          <cell r="J4137" t="str">
            <v>PAYMET</v>
          </cell>
          <cell r="K4137" t="str">
            <v>METAVANTE ONLINE PAYMENT</v>
          </cell>
        </row>
        <row r="4138">
          <cell r="J4138" t="str">
            <v>PAYPNCL</v>
          </cell>
          <cell r="K4138" t="str">
            <v>PAYMENT THANK YOU!</v>
          </cell>
        </row>
        <row r="4139">
          <cell r="J4139" t="str">
            <v>RET-KOL</v>
          </cell>
          <cell r="K4139" t="str">
            <v>ONLINE PAYMENT RETURN</v>
          </cell>
        </row>
        <row r="4140">
          <cell r="J4140" t="str">
            <v>CC-KOL</v>
          </cell>
          <cell r="K4140" t="str">
            <v>ONLINE PAYMENT-CC</v>
          </cell>
        </row>
        <row r="4141">
          <cell r="J4141" t="str">
            <v>CCREF-KOL</v>
          </cell>
          <cell r="K4141" t="str">
            <v>CREDIT CARD REFUND</v>
          </cell>
        </row>
        <row r="4142">
          <cell r="J4142" t="str">
            <v>PAY</v>
          </cell>
          <cell r="K4142" t="str">
            <v>PAYMENT-THANK YOU!</v>
          </cell>
        </row>
        <row r="4143">
          <cell r="J4143" t="str">
            <v>PAY-CFREE</v>
          </cell>
          <cell r="K4143" t="str">
            <v>PAYMENT-THANK YOU</v>
          </cell>
        </row>
        <row r="4144">
          <cell r="J4144" t="str">
            <v>PAY-KOL</v>
          </cell>
          <cell r="K4144" t="str">
            <v>PAYMENT-THANK YOU - OL</v>
          </cell>
        </row>
        <row r="4145">
          <cell r="J4145" t="str">
            <v>PAY-NATL</v>
          </cell>
          <cell r="K4145" t="str">
            <v>PAYMENT THANK YOU</v>
          </cell>
        </row>
        <row r="4146">
          <cell r="J4146" t="str">
            <v>PAY-OAK</v>
          </cell>
          <cell r="K4146" t="str">
            <v>OAKLEAF PAYMENT</v>
          </cell>
        </row>
        <row r="4147">
          <cell r="J4147" t="str">
            <v>PAY-RPPS</v>
          </cell>
          <cell r="K4147" t="str">
            <v>RPSS PAYMENT</v>
          </cell>
        </row>
        <row r="4148">
          <cell r="J4148" t="str">
            <v>PAYMET</v>
          </cell>
          <cell r="K4148" t="str">
            <v>METAVANTE ONLINE PAYMENT</v>
          </cell>
        </row>
        <row r="4149">
          <cell r="J4149" t="str">
            <v>PAYPNCL</v>
          </cell>
          <cell r="K4149" t="str">
            <v>PAYMENT THANK YOU!</v>
          </cell>
        </row>
        <row r="4150">
          <cell r="J4150" t="str">
            <v>RET-KOL</v>
          </cell>
          <cell r="K4150" t="str">
            <v>ONLINE PAYMENT RETURN</v>
          </cell>
        </row>
        <row r="4151">
          <cell r="J4151" t="str">
            <v>35RE1</v>
          </cell>
          <cell r="K4151" t="str">
            <v>1-35 GAL CART EOW SVC</v>
          </cell>
        </row>
        <row r="4152">
          <cell r="J4152" t="str">
            <v>35RM1</v>
          </cell>
          <cell r="K4152" t="str">
            <v>1-35 GAL MONTHLY</v>
          </cell>
        </row>
        <row r="4153">
          <cell r="J4153" t="str">
            <v>35RW1</v>
          </cell>
          <cell r="K4153" t="str">
            <v>1-35 GAL CART WEEKLY SVC</v>
          </cell>
        </row>
        <row r="4154">
          <cell r="J4154" t="str">
            <v>48RE1</v>
          </cell>
          <cell r="K4154" t="str">
            <v>1-48 GAL EOW</v>
          </cell>
        </row>
        <row r="4155">
          <cell r="J4155" t="str">
            <v>48RM1</v>
          </cell>
          <cell r="K4155" t="str">
            <v>1-48 GAL MONTHLY</v>
          </cell>
        </row>
        <row r="4156">
          <cell r="J4156" t="str">
            <v>48RW1</v>
          </cell>
          <cell r="K4156" t="str">
            <v>1-48 GAL WEEKLY</v>
          </cell>
        </row>
        <row r="4157">
          <cell r="J4157" t="str">
            <v>64RE1</v>
          </cell>
          <cell r="K4157" t="str">
            <v>1-64 GAL EOW</v>
          </cell>
        </row>
        <row r="4158">
          <cell r="J4158" t="str">
            <v>64RM1</v>
          </cell>
          <cell r="K4158" t="str">
            <v>1-64 GAL MONTHLY</v>
          </cell>
        </row>
        <row r="4159">
          <cell r="J4159" t="str">
            <v>64RW1</v>
          </cell>
          <cell r="K4159" t="str">
            <v>1-64 GAL CART WEEKLY SVC</v>
          </cell>
        </row>
        <row r="4160">
          <cell r="J4160" t="str">
            <v>96RE1</v>
          </cell>
          <cell r="K4160" t="str">
            <v>1-96 GAL EOW</v>
          </cell>
        </row>
        <row r="4161">
          <cell r="J4161" t="str">
            <v>96RM1</v>
          </cell>
          <cell r="K4161" t="str">
            <v>1-96 GAL MONTHLY</v>
          </cell>
        </row>
        <row r="4162">
          <cell r="J4162" t="str">
            <v>96RW1</v>
          </cell>
          <cell r="K4162" t="str">
            <v>1-96 GAL CART WEEKLY SVC</v>
          </cell>
        </row>
        <row r="4163">
          <cell r="J4163" t="str">
            <v>DRVNRE1</v>
          </cell>
          <cell r="K4163" t="str">
            <v>DRIVE IN UP TO 250'-EOW</v>
          </cell>
        </row>
        <row r="4164">
          <cell r="J4164" t="str">
            <v>DRVNRE1RECY</v>
          </cell>
          <cell r="K4164" t="str">
            <v>DRIVE IN UP TO 250 EOW-RE</v>
          </cell>
        </row>
        <row r="4165">
          <cell r="J4165" t="str">
            <v>DRVNRE2</v>
          </cell>
          <cell r="K4165" t="str">
            <v>DRIVE IN OVER 250'-EOW</v>
          </cell>
        </row>
        <row r="4166">
          <cell r="J4166" t="str">
            <v>DRVNRE2RECY</v>
          </cell>
          <cell r="K4166" t="str">
            <v>DRIVE IN OVER 250 EOW-REC</v>
          </cell>
        </row>
        <row r="4167">
          <cell r="J4167" t="str">
            <v>DRVNRW1</v>
          </cell>
          <cell r="K4167" t="str">
            <v>DRIVE IN UP TO 250'</v>
          </cell>
        </row>
        <row r="4168">
          <cell r="J4168" t="str">
            <v>DRVNRW2</v>
          </cell>
          <cell r="K4168" t="str">
            <v>DRIVE IN OVER 250'</v>
          </cell>
        </row>
        <row r="4169">
          <cell r="J4169" t="str">
            <v>EMPLOYEER</v>
          </cell>
          <cell r="K4169" t="str">
            <v>EMPLOYEE SERVICE</v>
          </cell>
        </row>
        <row r="4170">
          <cell r="J4170" t="str">
            <v>RECYCLECR</v>
          </cell>
          <cell r="K4170" t="str">
            <v>VALUE OF RECYCLABLES</v>
          </cell>
        </row>
        <row r="4171">
          <cell r="J4171" t="str">
            <v>RECYONLY</v>
          </cell>
          <cell r="K4171" t="str">
            <v>RECYCLE SERVICE ONLY</v>
          </cell>
        </row>
        <row r="4172">
          <cell r="J4172" t="str">
            <v>RECYR</v>
          </cell>
          <cell r="K4172" t="str">
            <v>RESIDENTIAL RECYCLE</v>
          </cell>
        </row>
        <row r="4173">
          <cell r="J4173" t="str">
            <v>RECYRNB</v>
          </cell>
          <cell r="K4173" t="str">
            <v>RECYCLE PROGRAM W/O BINS</v>
          </cell>
        </row>
        <row r="4174">
          <cell r="J4174" t="str">
            <v>WLKNRE1</v>
          </cell>
          <cell r="K4174" t="str">
            <v>WALK IN 5'-25'-EOW</v>
          </cell>
        </row>
        <row r="4175">
          <cell r="J4175" t="str">
            <v>WLKNRW1</v>
          </cell>
          <cell r="K4175" t="str">
            <v>WALK IN 5'-25'</v>
          </cell>
        </row>
        <row r="4176">
          <cell r="J4176" t="str">
            <v>WLKNRW2</v>
          </cell>
          <cell r="K4176" t="str">
            <v>WALK IN OVER 25'</v>
          </cell>
        </row>
        <row r="4177">
          <cell r="J4177" t="str">
            <v>35ROCC1</v>
          </cell>
          <cell r="K4177" t="str">
            <v>1-35 GAL ON CALL PICKUP</v>
          </cell>
        </row>
        <row r="4178">
          <cell r="J4178" t="str">
            <v>48ROCC1</v>
          </cell>
          <cell r="K4178" t="str">
            <v>1-48 GAL ON CALL PICKUP</v>
          </cell>
        </row>
        <row r="4179">
          <cell r="J4179" t="str">
            <v>64ROCC1</v>
          </cell>
          <cell r="K4179" t="str">
            <v>1-64 GAL ON CALL PICKUP</v>
          </cell>
        </row>
        <row r="4180">
          <cell r="J4180" t="str">
            <v>96ROCC1</v>
          </cell>
          <cell r="K4180" t="str">
            <v>1-96 GAL ON CALL PICKUP</v>
          </cell>
        </row>
        <row r="4181">
          <cell r="J4181" t="str">
            <v>EXPUR</v>
          </cell>
          <cell r="K4181" t="str">
            <v>EXTRA PICKUP</v>
          </cell>
        </row>
        <row r="4182">
          <cell r="J4182" t="str">
            <v>EXTRAR</v>
          </cell>
          <cell r="K4182" t="str">
            <v>EXTRA CAN/BAGS</v>
          </cell>
        </row>
        <row r="4183">
          <cell r="J4183" t="str">
            <v>OFOWR</v>
          </cell>
          <cell r="K4183" t="str">
            <v>OVERFILL/OVERWEIGHT CHG</v>
          </cell>
        </row>
        <row r="4184">
          <cell r="J4184" t="str">
            <v>REDELIVER</v>
          </cell>
          <cell r="K4184" t="str">
            <v>DELIVERY CHARGE</v>
          </cell>
        </row>
        <row r="4185">
          <cell r="J4185" t="str">
            <v>35RW1</v>
          </cell>
          <cell r="K4185" t="str">
            <v>1-35 GAL CART WEEKLY SVC</v>
          </cell>
        </row>
        <row r="4186">
          <cell r="J4186" t="str">
            <v>DRVNRE1RECY</v>
          </cell>
          <cell r="K4186" t="str">
            <v>DRIVE IN UP TO 250 EOW-RE</v>
          </cell>
        </row>
        <row r="4187">
          <cell r="J4187" t="str">
            <v>DRVNRE1RECYMA</v>
          </cell>
          <cell r="K4187" t="str">
            <v>DRIVE IN UP TO 250 EOW-RE</v>
          </cell>
        </row>
        <row r="4188">
          <cell r="J4188" t="str">
            <v>DRVNRW1</v>
          </cell>
          <cell r="K4188" t="str">
            <v>DRIVE IN UP TO 250'</v>
          </cell>
        </row>
        <row r="4189">
          <cell r="J4189" t="str">
            <v>RECYCLECR</v>
          </cell>
          <cell r="K4189" t="str">
            <v>VALUE OF RECYCLABLES</v>
          </cell>
        </row>
        <row r="4190">
          <cell r="J4190" t="str">
            <v>RECYR</v>
          </cell>
          <cell r="K4190" t="str">
            <v>RESIDENTIAL RECYCLE</v>
          </cell>
        </row>
        <row r="4191">
          <cell r="J4191" t="str">
            <v>35ROCC1</v>
          </cell>
          <cell r="K4191" t="str">
            <v>1-35 GAL ON CALL PICKUP</v>
          </cell>
        </row>
        <row r="4192">
          <cell r="J4192" t="str">
            <v>48ROCC1</v>
          </cell>
          <cell r="K4192" t="str">
            <v>1-48 GAL ON CALL PICKUP</v>
          </cell>
        </row>
        <row r="4193">
          <cell r="J4193" t="str">
            <v>64ROCC1</v>
          </cell>
          <cell r="K4193" t="str">
            <v>1-64 GAL ON CALL PICKUP</v>
          </cell>
        </row>
        <row r="4194">
          <cell r="J4194" t="str">
            <v>96ROCC1</v>
          </cell>
          <cell r="K4194" t="str">
            <v>1-96 GAL ON CALL PICKUP</v>
          </cell>
        </row>
        <row r="4195">
          <cell r="J4195" t="str">
            <v>EXTRAR</v>
          </cell>
          <cell r="K4195" t="str">
            <v>EXTRA CAN/BAGS</v>
          </cell>
        </row>
        <row r="4196">
          <cell r="J4196" t="str">
            <v>RESTART</v>
          </cell>
          <cell r="K4196" t="str">
            <v>SERVICE RESTART FEE</v>
          </cell>
        </row>
        <row r="4197">
          <cell r="J4197" t="str">
            <v>SP</v>
          </cell>
          <cell r="K4197" t="str">
            <v>SPECIAL PICKUP</v>
          </cell>
        </row>
        <row r="4198">
          <cell r="J4198" t="str">
            <v>ROLID</v>
          </cell>
          <cell r="K4198" t="str">
            <v>ROLL OFF-LID</v>
          </cell>
        </row>
        <row r="4199">
          <cell r="J4199" t="str">
            <v>RORENT10D</v>
          </cell>
          <cell r="K4199" t="str">
            <v>10YD ROLL OFF DAILY RENT</v>
          </cell>
        </row>
        <row r="4200">
          <cell r="J4200" t="str">
            <v>RORENT10M</v>
          </cell>
          <cell r="K4200" t="str">
            <v>10YD ROLL OFF MTHLY RENT</v>
          </cell>
        </row>
        <row r="4201">
          <cell r="J4201" t="str">
            <v>RORENT20D</v>
          </cell>
          <cell r="K4201" t="str">
            <v>20YD ROLL OFF-DAILY RENT</v>
          </cell>
        </row>
        <row r="4202">
          <cell r="J4202" t="str">
            <v>RORENT20M</v>
          </cell>
          <cell r="K4202" t="str">
            <v>20YD ROLL OFF-MNTHLY RENT</v>
          </cell>
        </row>
        <row r="4203">
          <cell r="J4203" t="str">
            <v>RORENT40D</v>
          </cell>
          <cell r="K4203" t="str">
            <v>40YD ROLL OFF-DAILY RENT</v>
          </cell>
        </row>
        <row r="4204">
          <cell r="J4204" t="str">
            <v>RORENT40M</v>
          </cell>
          <cell r="K4204" t="str">
            <v>40YD ROLL OFF-MNTHLY RENT</v>
          </cell>
        </row>
        <row r="4205">
          <cell r="J4205" t="str">
            <v>CPHAUL15</v>
          </cell>
          <cell r="K4205" t="str">
            <v>15YD COMPACTOR-HAUL</v>
          </cell>
        </row>
        <row r="4206">
          <cell r="J4206" t="str">
            <v>CPHAUL20</v>
          </cell>
          <cell r="K4206" t="str">
            <v>20YD COMPACTOR-HAUL</v>
          </cell>
        </row>
        <row r="4207">
          <cell r="J4207" t="str">
            <v>CPHAUL25</v>
          </cell>
          <cell r="K4207" t="str">
            <v>25YD COMPACTOR-HAUL</v>
          </cell>
        </row>
        <row r="4208">
          <cell r="J4208" t="str">
            <v>CPHAUL30</v>
          </cell>
          <cell r="K4208" t="str">
            <v>30YD COMPACTOR-HAUL</v>
          </cell>
        </row>
        <row r="4209">
          <cell r="J4209" t="str">
            <v>CPHAUL35</v>
          </cell>
          <cell r="K4209" t="str">
            <v>35YD COMPACTOR-HAUL</v>
          </cell>
        </row>
        <row r="4210">
          <cell r="J4210" t="str">
            <v>DISPMC-TON</v>
          </cell>
          <cell r="K4210" t="str">
            <v>MC LANDFILL PER TON</v>
          </cell>
        </row>
        <row r="4211">
          <cell r="J4211" t="str">
            <v>RODEL</v>
          </cell>
          <cell r="K4211" t="str">
            <v>ROLL OFF-DELIVERY</v>
          </cell>
        </row>
        <row r="4212">
          <cell r="J4212" t="str">
            <v>ROHAUL10</v>
          </cell>
          <cell r="K4212" t="str">
            <v>10YD ROLL OFF HAUL</v>
          </cell>
        </row>
        <row r="4213">
          <cell r="J4213" t="str">
            <v>ROHAUL10T</v>
          </cell>
          <cell r="K4213" t="str">
            <v>ROHAUL10T</v>
          </cell>
        </row>
        <row r="4214">
          <cell r="J4214" t="str">
            <v>ROHAUL20</v>
          </cell>
          <cell r="K4214" t="str">
            <v>20YD ROLL OFF-HAUL</v>
          </cell>
        </row>
        <row r="4215">
          <cell r="J4215" t="str">
            <v>ROHAUL20T</v>
          </cell>
          <cell r="K4215" t="str">
            <v>20YD ROLL OFF TEMP HAUL</v>
          </cell>
        </row>
        <row r="4216">
          <cell r="J4216" t="str">
            <v>ROHAUL40</v>
          </cell>
          <cell r="K4216" t="str">
            <v>40YD ROLL OFF-HAUL</v>
          </cell>
        </row>
        <row r="4217">
          <cell r="J4217" t="str">
            <v>ROHAUL40T</v>
          </cell>
          <cell r="K4217" t="str">
            <v>40YD ROLL OFF TEMP HAUL</v>
          </cell>
        </row>
        <row r="4218">
          <cell r="J4218" t="str">
            <v>ROMILE</v>
          </cell>
          <cell r="K4218" t="str">
            <v>ROLL OFF-MILEAGE</v>
          </cell>
        </row>
        <row r="4219">
          <cell r="J4219" t="str">
            <v>RORENT10D</v>
          </cell>
          <cell r="K4219" t="str">
            <v>10YD ROLL OFF DAILY RENT</v>
          </cell>
        </row>
        <row r="4220">
          <cell r="J4220" t="str">
            <v>RORENT20D</v>
          </cell>
          <cell r="K4220" t="str">
            <v>20YD ROLL OFF-DAILY RENT</v>
          </cell>
        </row>
        <row r="4221">
          <cell r="J4221" t="str">
            <v>RORENT40D</v>
          </cell>
          <cell r="K4221" t="str">
            <v>40YD ROLL OFF-DAILY RENT</v>
          </cell>
        </row>
        <row r="4222">
          <cell r="J4222" t="str">
            <v>FUEL-COM MASON</v>
          </cell>
          <cell r="K4222" t="str">
            <v>FUEL &amp; MATERIAL SURCHARGE</v>
          </cell>
        </row>
        <row r="4223">
          <cell r="J4223" t="str">
            <v>FUEL-RECY MASON</v>
          </cell>
          <cell r="K4223" t="str">
            <v>FUEL &amp; MATERIAL SURCHARGE</v>
          </cell>
        </row>
        <row r="4224">
          <cell r="J4224" t="str">
            <v>FUEL-RES MASON</v>
          </cell>
          <cell r="K4224" t="str">
            <v>FUEL &amp; MATERIAL SURCHARGE</v>
          </cell>
        </row>
        <row r="4225">
          <cell r="J4225" t="str">
            <v>FUEL-COM MASON</v>
          </cell>
          <cell r="K4225" t="str">
            <v>FUEL &amp; MATERIAL SURCHARGE</v>
          </cell>
        </row>
        <row r="4226">
          <cell r="J4226" t="str">
            <v>FUEL-RECY MASON</v>
          </cell>
          <cell r="K4226" t="str">
            <v>FUEL &amp; MATERIAL SURCHARGE</v>
          </cell>
        </row>
        <row r="4227">
          <cell r="J4227" t="str">
            <v>FUEL-RES MASON</v>
          </cell>
          <cell r="K4227" t="str">
            <v>FUEL &amp; MATERIAL SURCHARGE</v>
          </cell>
        </row>
        <row r="4228">
          <cell r="J4228" t="str">
            <v>FUEL-RO MASON</v>
          </cell>
          <cell r="K4228" t="str">
            <v>FUEL &amp; MATERIAL SURCHARGE</v>
          </cell>
        </row>
        <row r="4229">
          <cell r="J4229" t="str">
            <v>FUEL-COM MASON</v>
          </cell>
          <cell r="K4229" t="str">
            <v>FUEL &amp; MATERIAL SURCHARGE</v>
          </cell>
        </row>
        <row r="4230">
          <cell r="J4230" t="str">
            <v>FUEL-RECY MASON</v>
          </cell>
          <cell r="K4230" t="str">
            <v>FUEL &amp; MATERIAL SURCHARGE</v>
          </cell>
        </row>
        <row r="4231">
          <cell r="J4231" t="str">
            <v>FUEL-RES MASON</v>
          </cell>
          <cell r="K4231" t="str">
            <v>FUEL &amp; MATERIAL SURCHARGE</v>
          </cell>
        </row>
        <row r="4232">
          <cell r="J4232" t="str">
            <v>FUEL-COM MASON</v>
          </cell>
          <cell r="K4232" t="str">
            <v>FUEL &amp; MATERIAL SURCHARGE</v>
          </cell>
        </row>
        <row r="4233">
          <cell r="J4233" t="str">
            <v>FUEL-RECY MASON</v>
          </cell>
          <cell r="K4233" t="str">
            <v>FUEL &amp; MATERIAL SURCHARGE</v>
          </cell>
        </row>
        <row r="4234">
          <cell r="J4234" t="str">
            <v>FUEL-RES MASON</v>
          </cell>
          <cell r="K4234" t="str">
            <v>FUEL &amp; MATERIAL SURCHARGE</v>
          </cell>
        </row>
        <row r="4235">
          <cell r="J4235" t="str">
            <v>FUEL-RO MASON</v>
          </cell>
          <cell r="K4235" t="str">
            <v>FUEL &amp; MATERIAL SURCHARGE</v>
          </cell>
        </row>
        <row r="4236">
          <cell r="J4236" t="str">
            <v>REF</v>
          </cell>
          <cell r="K4236" t="str">
            <v>3.6% WA Refuse Tax</v>
          </cell>
        </row>
        <row r="4237">
          <cell r="J4237" t="str">
            <v>REF</v>
          </cell>
          <cell r="K4237" t="str">
            <v>3.6% WA Refuse Tax</v>
          </cell>
        </row>
        <row r="4238">
          <cell r="J4238" t="str">
            <v>SALES TAX</v>
          </cell>
          <cell r="K4238" t="str">
            <v>8.5% Sales Tax</v>
          </cell>
        </row>
        <row r="4239">
          <cell r="J4239" t="str">
            <v>REF</v>
          </cell>
          <cell r="K4239" t="str">
            <v>3.6% WA Refuse Tax</v>
          </cell>
        </row>
        <row r="4240">
          <cell r="J4240" t="str">
            <v>REF</v>
          </cell>
          <cell r="K4240" t="str">
            <v>3.6% WA Refuse Tax</v>
          </cell>
        </row>
        <row r="4241">
          <cell r="J4241" t="str">
            <v>SALES TAX</v>
          </cell>
          <cell r="K4241" t="str">
            <v>8.5% Sales Tax</v>
          </cell>
        </row>
        <row r="4242">
          <cell r="J4242" t="str">
            <v>REF</v>
          </cell>
          <cell r="K4242" t="str">
            <v>3.6% WA Refuse Tax</v>
          </cell>
        </row>
        <row r="4243">
          <cell r="J4243" t="str">
            <v>SALES TAX</v>
          </cell>
          <cell r="K4243" t="str">
            <v>8.5% Sales Tax</v>
          </cell>
        </row>
        <row r="4244">
          <cell r="J4244" t="str">
            <v>FINCHG</v>
          </cell>
          <cell r="K4244" t="str">
            <v>LATE FEE</v>
          </cell>
        </row>
        <row r="4245">
          <cell r="J4245" t="str">
            <v>UNLOCKREF</v>
          </cell>
          <cell r="K4245" t="str">
            <v>UNLOCK / UNLATCH REFUSE</v>
          </cell>
        </row>
        <row r="4246">
          <cell r="J4246" t="str">
            <v>96CRCOGE1</v>
          </cell>
          <cell r="K4246" t="str">
            <v>96 COMMINGLE WG-EOW</v>
          </cell>
        </row>
        <row r="4247">
          <cell r="J4247" t="str">
            <v>96CRCOGM1</v>
          </cell>
          <cell r="K4247" t="str">
            <v>96 COMMINGLE WGMNTHLY</v>
          </cell>
        </row>
        <row r="4248">
          <cell r="J4248" t="str">
            <v>96CRCOGW1</v>
          </cell>
          <cell r="K4248" t="str">
            <v>96 COMMINGLE WG-WEEKLY</v>
          </cell>
        </row>
        <row r="4249">
          <cell r="J4249" t="str">
            <v>96CRCONGE1</v>
          </cell>
          <cell r="K4249" t="str">
            <v>96 COMMINGLE NG-EOW</v>
          </cell>
        </row>
        <row r="4250">
          <cell r="J4250" t="str">
            <v>96CRCONGM1</v>
          </cell>
          <cell r="K4250" t="str">
            <v>96 COMMINGLE NG-MNTHLY</v>
          </cell>
        </row>
        <row r="4251">
          <cell r="J4251" t="str">
            <v>96CRCONGW1</v>
          </cell>
          <cell r="K4251" t="str">
            <v>96 COMMINGLE NG-WEEKLY</v>
          </cell>
        </row>
        <row r="4252">
          <cell r="J4252" t="str">
            <v xml:space="preserve">R2YDOCCE </v>
          </cell>
          <cell r="K4252" t="str">
            <v>2YD OCC-EOW</v>
          </cell>
        </row>
        <row r="4253">
          <cell r="J4253" t="str">
            <v>R2YDOCCEX</v>
          </cell>
          <cell r="K4253" t="str">
            <v>2YD OCC-EXTRA CONTAINER</v>
          </cell>
        </row>
        <row r="4254">
          <cell r="J4254" t="str">
            <v>R2YDOCCM</v>
          </cell>
          <cell r="K4254" t="str">
            <v>2YD OCC-MNTHLY</v>
          </cell>
        </row>
        <row r="4255">
          <cell r="J4255" t="str">
            <v>R2YDOCCW</v>
          </cell>
          <cell r="K4255" t="str">
            <v>2YD OCC-WEEKLY</v>
          </cell>
        </row>
        <row r="4256">
          <cell r="J4256" t="str">
            <v>RECYLOCK</v>
          </cell>
          <cell r="K4256" t="str">
            <v>LOCK/UNLOCK RECYCLING</v>
          </cell>
        </row>
        <row r="4257">
          <cell r="J4257" t="str">
            <v>96CRCONGOC</v>
          </cell>
          <cell r="K4257" t="str">
            <v>96 COMMINGLE NGON CALL</v>
          </cell>
        </row>
        <row r="4258">
          <cell r="J4258" t="str">
            <v>CDELOCC</v>
          </cell>
          <cell r="K4258" t="str">
            <v>CARDBOARD DELIVERY</v>
          </cell>
        </row>
        <row r="4259">
          <cell r="J4259" t="str">
            <v>DEL-REC</v>
          </cell>
          <cell r="K4259" t="str">
            <v>DELIVER RECYCLE BIN</v>
          </cell>
        </row>
        <row r="4260">
          <cell r="J4260" t="str">
            <v>RECYLOCK</v>
          </cell>
          <cell r="K4260" t="str">
            <v>LOCK/UNLOCK RECYCLING</v>
          </cell>
        </row>
        <row r="4261">
          <cell r="J4261" t="str">
            <v>ROLLOUTOCC</v>
          </cell>
          <cell r="K4261" t="str">
            <v>ROLL OUT FEE - RECYCLE</v>
          </cell>
        </row>
        <row r="4262">
          <cell r="J4262" t="str">
            <v>WLKNRECY</v>
          </cell>
          <cell r="K4262" t="str">
            <v>WALK IN RECYCLE</v>
          </cell>
        </row>
        <row r="4263">
          <cell r="J4263" t="str">
            <v>CC-KOL</v>
          </cell>
          <cell r="K4263" t="str">
            <v>ONLINE PAYMENT-CC</v>
          </cell>
        </row>
        <row r="4264">
          <cell r="J4264" t="str">
            <v>PAY</v>
          </cell>
          <cell r="K4264" t="str">
            <v>PAYMENT-THANK YOU!</v>
          </cell>
        </row>
        <row r="4265">
          <cell r="J4265" t="str">
            <v>PAY-CFREE</v>
          </cell>
          <cell r="K4265" t="str">
            <v>PAYMENT-THANK YOU</v>
          </cell>
        </row>
        <row r="4266">
          <cell r="J4266" t="str">
            <v>PAY-KOL</v>
          </cell>
          <cell r="K4266" t="str">
            <v>PAYMENT-THANK YOU - OL</v>
          </cell>
        </row>
        <row r="4267">
          <cell r="J4267" t="str">
            <v>PAY-NATL</v>
          </cell>
          <cell r="K4267" t="str">
            <v>PAYMENT THANK YOU</v>
          </cell>
        </row>
        <row r="4268">
          <cell r="J4268" t="str">
            <v>PAY-OAK</v>
          </cell>
          <cell r="K4268" t="str">
            <v>OAKLEAF PAYMENT</v>
          </cell>
        </row>
        <row r="4269">
          <cell r="J4269" t="str">
            <v>PAYMET</v>
          </cell>
          <cell r="K4269" t="str">
            <v>METAVANTE ONLINE PAYMENT</v>
          </cell>
        </row>
        <row r="4270">
          <cell r="J4270" t="str">
            <v>PAYPNCL</v>
          </cell>
          <cell r="K4270" t="str">
            <v>PAYMENT THANK YOU!</v>
          </cell>
        </row>
        <row r="4271">
          <cell r="J4271" t="str">
            <v>RET-KOL</v>
          </cell>
          <cell r="K4271" t="str">
            <v>ONLINE PAYMENT RETURN</v>
          </cell>
        </row>
        <row r="4272">
          <cell r="J4272" t="str">
            <v>ROLIDRECY</v>
          </cell>
          <cell r="K4272" t="str">
            <v>ROLL OFF LID-RECYCLE</v>
          </cell>
        </row>
        <row r="4273">
          <cell r="J4273" t="str">
            <v>RORENT20DRECY</v>
          </cell>
          <cell r="K4273" t="str">
            <v>ROLL OFF RENT DAILY-RECYL</v>
          </cell>
        </row>
        <row r="4274">
          <cell r="J4274" t="str">
            <v>RECYHAUL</v>
          </cell>
          <cell r="K4274" t="str">
            <v>ROLL OFF RECYCLE HAUL</v>
          </cell>
        </row>
        <row r="4275">
          <cell r="J4275" t="str">
            <v>RODELRECY</v>
          </cell>
          <cell r="K4275" t="str">
            <v>ROLL OFF DELIVER-RECYCLE</v>
          </cell>
        </row>
        <row r="4276">
          <cell r="J4276" t="str">
            <v>ROMILERECY</v>
          </cell>
          <cell r="K4276" t="str">
            <v>ROLL OFF MILEAGE RECYCLE</v>
          </cell>
        </row>
        <row r="4277">
          <cell r="J4277" t="str">
            <v>RORENT20DRECY</v>
          </cell>
          <cell r="K4277" t="str">
            <v>ROLL OFF RENT DAILY-RECYL</v>
          </cell>
        </row>
        <row r="4278">
          <cell r="J4278" t="str">
            <v>FUEL-COM MASON</v>
          </cell>
          <cell r="K4278" t="str">
            <v>FUEL &amp; MATERIAL SURCHARGE</v>
          </cell>
        </row>
        <row r="4279">
          <cell r="J4279" t="str">
            <v>FUEL-RECY MASON</v>
          </cell>
          <cell r="K4279" t="str">
            <v>FUEL &amp; MATERIAL SURCHARGE</v>
          </cell>
        </row>
        <row r="4280">
          <cell r="J4280" t="str">
            <v>REF</v>
          </cell>
          <cell r="K4280" t="str">
            <v>3.6% WA Refuse Tax</v>
          </cell>
        </row>
        <row r="4281">
          <cell r="J4281" t="str">
            <v>SALES TAX</v>
          </cell>
          <cell r="K4281" t="str">
            <v>8.5% Sales Tax</v>
          </cell>
        </row>
        <row r="4282">
          <cell r="J4282" t="str">
            <v>SALES TAX</v>
          </cell>
          <cell r="K4282" t="str">
            <v>8.5% Sales Tax</v>
          </cell>
        </row>
        <row r="4283">
          <cell r="J4283" t="str">
            <v>FINCHG</v>
          </cell>
          <cell r="K4283" t="str">
            <v>LATE FEE</v>
          </cell>
        </row>
        <row r="4284">
          <cell r="J4284" t="str">
            <v xml:space="preserve">BD </v>
          </cell>
          <cell r="K4284" t="str">
            <v>W\O BAD DEBT</v>
          </cell>
        </row>
        <row r="4285">
          <cell r="J4285" t="str">
            <v>BDR</v>
          </cell>
          <cell r="K4285" t="str">
            <v>BAD DEBT RECOVERY</v>
          </cell>
        </row>
        <row r="4286">
          <cell r="J4286" t="str">
            <v>MM</v>
          </cell>
          <cell r="K4286" t="str">
            <v>MOVE MONEY</v>
          </cell>
        </row>
        <row r="4287">
          <cell r="J4287" t="str">
            <v>REFUND</v>
          </cell>
          <cell r="K4287" t="str">
            <v>REFUND</v>
          </cell>
        </row>
        <row r="4288">
          <cell r="J4288" t="str">
            <v>RETCK-CFREE</v>
          </cell>
          <cell r="K4288" t="str">
            <v>CHECKFREE RETURN CHECK</v>
          </cell>
        </row>
        <row r="4289">
          <cell r="J4289" t="str">
            <v>FINCHG</v>
          </cell>
          <cell r="K4289" t="str">
            <v>LATE FEE</v>
          </cell>
        </row>
        <row r="4290">
          <cell r="J4290" t="str">
            <v>FINCHG</v>
          </cell>
          <cell r="K4290" t="str">
            <v>LATE FEE</v>
          </cell>
        </row>
        <row r="4291">
          <cell r="J4291" t="str">
            <v>MM</v>
          </cell>
          <cell r="K4291" t="str">
            <v>MOVE MONEY</v>
          </cell>
        </row>
        <row r="4292">
          <cell r="J4292" t="str">
            <v>REFUND</v>
          </cell>
          <cell r="K4292" t="str">
            <v>REFUND</v>
          </cell>
        </row>
        <row r="4293">
          <cell r="J4293" t="str">
            <v>WLKNRW2RECY</v>
          </cell>
          <cell r="K4293" t="str">
            <v>WALK IN OVER 25 ADDITIONA</v>
          </cell>
        </row>
        <row r="4294">
          <cell r="J4294" t="str">
            <v>WLKNRE1RECYMA</v>
          </cell>
          <cell r="K4294" t="str">
            <v>WALK IN 5-25FT EOW-RECYCL</v>
          </cell>
        </row>
        <row r="4295">
          <cell r="J4295" t="str">
            <v>UNLOCKRECY</v>
          </cell>
          <cell r="K4295" t="str">
            <v>UNLOCK / UNLATCH RECY</v>
          </cell>
        </row>
        <row r="4296">
          <cell r="J4296" t="str">
            <v>UNLOCKREF</v>
          </cell>
          <cell r="K4296" t="str">
            <v>UNLOCK / UNLATCH REFUSE</v>
          </cell>
        </row>
        <row r="4297">
          <cell r="J4297" t="str">
            <v>CDELC</v>
          </cell>
          <cell r="K4297" t="str">
            <v>CONTAINER DELIVERY CHARGE</v>
          </cell>
        </row>
        <row r="4298">
          <cell r="J4298" t="str">
            <v>UNLOCKREF</v>
          </cell>
          <cell r="K4298" t="str">
            <v>UNLOCK / UNLATCH REFUSE</v>
          </cell>
        </row>
        <row r="4299">
          <cell r="J4299" t="str">
            <v>R1.5YDEM</v>
          </cell>
          <cell r="K4299" t="str">
            <v>1.5 YD 1X EOW</v>
          </cell>
        </row>
        <row r="4300">
          <cell r="J4300" t="str">
            <v>R1.5YDRENTM</v>
          </cell>
          <cell r="K4300" t="str">
            <v>1.5YD CONTAINER RENT-MTH</v>
          </cell>
        </row>
        <row r="4301">
          <cell r="J4301" t="str">
            <v>R1.5YDRENTTM</v>
          </cell>
          <cell r="K4301" t="str">
            <v>1.5 YD TEMP CONT RENT MON</v>
          </cell>
        </row>
        <row r="4302">
          <cell r="J4302" t="str">
            <v>R1.5YDWM</v>
          </cell>
          <cell r="K4302" t="str">
            <v>1.5 YD 1X WEEKLY</v>
          </cell>
        </row>
        <row r="4303">
          <cell r="J4303" t="str">
            <v>R1YDEM</v>
          </cell>
          <cell r="K4303" t="str">
            <v>1 YD 1X EOW</v>
          </cell>
        </row>
        <row r="4304">
          <cell r="J4304" t="str">
            <v>R1YDRENTM</v>
          </cell>
          <cell r="K4304" t="str">
            <v>1YD CONTAINER RENT-MTHLY</v>
          </cell>
        </row>
        <row r="4305">
          <cell r="J4305" t="str">
            <v>R1YDWM</v>
          </cell>
          <cell r="K4305" t="str">
            <v>1 YD 1X WEEKLY</v>
          </cell>
        </row>
        <row r="4306">
          <cell r="J4306" t="str">
            <v>R2YDEM</v>
          </cell>
          <cell r="K4306" t="str">
            <v>2 YD 1X EOW</v>
          </cell>
        </row>
        <row r="4307">
          <cell r="J4307" t="str">
            <v>R2YDRENTM</v>
          </cell>
          <cell r="K4307" t="str">
            <v>2YD CONTAINER RENT-MTHLY</v>
          </cell>
        </row>
        <row r="4308">
          <cell r="J4308" t="str">
            <v>R2YDRENTT</v>
          </cell>
          <cell r="K4308" t="str">
            <v>2YD TEMP CONTAINER RENT</v>
          </cell>
        </row>
        <row r="4309">
          <cell r="J4309" t="str">
            <v>R2YDRENTTM</v>
          </cell>
          <cell r="K4309" t="str">
            <v>2 YD TEMP CONT RENT MONTH</v>
          </cell>
        </row>
        <row r="4310">
          <cell r="J4310" t="str">
            <v>R2YDWM</v>
          </cell>
          <cell r="K4310" t="str">
            <v>2 YD 1X WEEKLY</v>
          </cell>
        </row>
        <row r="4311">
          <cell r="J4311" t="str">
            <v>UNLOCKREF</v>
          </cell>
          <cell r="K4311" t="str">
            <v>UNLOCK / UNLATCH REFUSE</v>
          </cell>
        </row>
        <row r="4312">
          <cell r="J4312" t="str">
            <v>CDELC</v>
          </cell>
          <cell r="K4312" t="str">
            <v>CONTAINER DELIVERY CHARGE</v>
          </cell>
        </row>
        <row r="4313">
          <cell r="J4313" t="str">
            <v>CEXYD</v>
          </cell>
          <cell r="K4313" t="str">
            <v>CMML EXTRA YARDAGE</v>
          </cell>
        </row>
        <row r="4314">
          <cell r="J4314" t="str">
            <v>COMCAN</v>
          </cell>
          <cell r="K4314" t="str">
            <v>COMMERCIAL CAN EXTRA</v>
          </cell>
        </row>
        <row r="4315">
          <cell r="J4315" t="str">
            <v>R1.5YDPU</v>
          </cell>
          <cell r="K4315" t="str">
            <v>1.5YD CONTAINER PICKUP</v>
          </cell>
        </row>
        <row r="4316">
          <cell r="J4316" t="str">
            <v>R2YDPU</v>
          </cell>
          <cell r="K4316" t="str">
            <v>2YD CONTAINER PICKUP</v>
          </cell>
        </row>
        <row r="4317">
          <cell r="J4317" t="str">
            <v>R2YDRENTM</v>
          </cell>
          <cell r="K4317" t="str">
            <v>2YD CONTAINER RENT-MTHLY</v>
          </cell>
        </row>
        <row r="4318">
          <cell r="J4318" t="str">
            <v>ROLLOUTOC</v>
          </cell>
          <cell r="K4318" t="str">
            <v>ROLL OUT</v>
          </cell>
        </row>
        <row r="4319">
          <cell r="J4319" t="str">
            <v>UNLOCKREF</v>
          </cell>
          <cell r="K4319" t="str">
            <v>UNLOCK / UNLATCH REFUSE</v>
          </cell>
        </row>
        <row r="4320">
          <cell r="J4320" t="str">
            <v>WLKNRE1RECY</v>
          </cell>
          <cell r="K4320" t="str">
            <v>WALK IN 5-25FT EOW-RECYCL</v>
          </cell>
        </row>
        <row r="4321">
          <cell r="J4321" t="str">
            <v>RECYCLERMA</v>
          </cell>
          <cell r="K4321" t="str">
            <v>VALUE OF RECYCLEABLES</v>
          </cell>
        </row>
        <row r="4322">
          <cell r="J4322" t="str">
            <v>RECYCRMA</v>
          </cell>
          <cell r="K4322" t="str">
            <v>RECYCLE MONTHLY ARREARS</v>
          </cell>
        </row>
        <row r="4323">
          <cell r="J4323" t="str">
            <v>RECYRNBMA</v>
          </cell>
          <cell r="K4323" t="str">
            <v>RECYCLE NO BIN MONTHLY AR</v>
          </cell>
        </row>
        <row r="4324">
          <cell r="J4324" t="str">
            <v>CC-KOL</v>
          </cell>
          <cell r="K4324" t="str">
            <v>ONLINE PAYMENT-CC</v>
          </cell>
        </row>
        <row r="4325">
          <cell r="J4325" t="str">
            <v>CCREF-KOL</v>
          </cell>
          <cell r="K4325" t="str">
            <v>CREDIT CARD REFUND</v>
          </cell>
        </row>
        <row r="4326">
          <cell r="J4326" t="str">
            <v>PAY</v>
          </cell>
          <cell r="K4326" t="str">
            <v>PAYMENT-THANK YOU!</v>
          </cell>
        </row>
        <row r="4327">
          <cell r="J4327" t="str">
            <v>PAY-CFREE</v>
          </cell>
          <cell r="K4327" t="str">
            <v>PAYMENT-THANK YOU</v>
          </cell>
        </row>
        <row r="4328">
          <cell r="J4328" t="str">
            <v>PAY-KOL</v>
          </cell>
          <cell r="K4328" t="str">
            <v>PAYMENT-THANK YOU - OL</v>
          </cell>
        </row>
        <row r="4329">
          <cell r="J4329" t="str">
            <v>PAY-RPPS</v>
          </cell>
          <cell r="K4329" t="str">
            <v>RPSS PAYMENT</v>
          </cell>
        </row>
        <row r="4330">
          <cell r="J4330" t="str">
            <v>PAYMET</v>
          </cell>
          <cell r="K4330" t="str">
            <v>METAVANTE ONLINE PAYMENT</v>
          </cell>
        </row>
        <row r="4331">
          <cell r="J4331" t="str">
            <v>PAYPNCL</v>
          </cell>
          <cell r="K4331" t="str">
            <v>PAYMENT THANK YOU!</v>
          </cell>
        </row>
        <row r="4332">
          <cell r="J4332" t="str">
            <v>RET-KOL</v>
          </cell>
          <cell r="K4332" t="str">
            <v>ONLINE PAYMENT RETURN</v>
          </cell>
        </row>
        <row r="4333">
          <cell r="J4333" t="str">
            <v>CC-KOL</v>
          </cell>
          <cell r="K4333" t="str">
            <v>ONLINE PAYMENT-CC</v>
          </cell>
        </row>
        <row r="4334">
          <cell r="J4334" t="str">
            <v>CC-KOL</v>
          </cell>
          <cell r="K4334" t="str">
            <v>ONLINE PAYMENT-CC</v>
          </cell>
        </row>
        <row r="4335">
          <cell r="J4335" t="str">
            <v>CCREF-KOL</v>
          </cell>
          <cell r="K4335" t="str">
            <v>CREDIT CARD REFUND</v>
          </cell>
        </row>
        <row r="4336">
          <cell r="J4336" t="str">
            <v>PAY</v>
          </cell>
          <cell r="K4336" t="str">
            <v>PAYMENT-THANK YOU!</v>
          </cell>
        </row>
        <row r="4337">
          <cell r="J4337" t="str">
            <v>PAY EFT</v>
          </cell>
          <cell r="K4337" t="str">
            <v>ELECTRONIC PAYMENT</v>
          </cell>
        </row>
        <row r="4338">
          <cell r="J4338" t="str">
            <v>PAY-CFREE</v>
          </cell>
          <cell r="K4338" t="str">
            <v>PAYMENT-THANK YOU</v>
          </cell>
        </row>
        <row r="4339">
          <cell r="J4339" t="str">
            <v>PAY-KOL</v>
          </cell>
          <cell r="K4339" t="str">
            <v>PAYMENT-THANK YOU - OL</v>
          </cell>
        </row>
        <row r="4340">
          <cell r="J4340" t="str">
            <v>PAY-NATL</v>
          </cell>
          <cell r="K4340" t="str">
            <v>PAYMENT THANK YOU</v>
          </cell>
        </row>
        <row r="4341">
          <cell r="J4341" t="str">
            <v>PAY-RPPS</v>
          </cell>
          <cell r="K4341" t="str">
            <v>RPSS PAYMENT</v>
          </cell>
        </row>
        <row r="4342">
          <cell r="J4342" t="str">
            <v>PAYMET</v>
          </cell>
          <cell r="K4342" t="str">
            <v>METAVANTE ONLINE PAYMENT</v>
          </cell>
        </row>
        <row r="4343">
          <cell r="J4343" t="str">
            <v>PAYPNCL</v>
          </cell>
          <cell r="K4343" t="str">
            <v>PAYMENT THANK YOU!</v>
          </cell>
        </row>
        <row r="4344">
          <cell r="J4344" t="str">
            <v>RET-KOL</v>
          </cell>
          <cell r="K4344" t="str">
            <v>ONLINE PAYMENT RETURN</v>
          </cell>
        </row>
        <row r="4345">
          <cell r="J4345" t="str">
            <v>20RW1</v>
          </cell>
          <cell r="K4345" t="str">
            <v>1-20 GAL CART WEEKLY SVC</v>
          </cell>
        </row>
        <row r="4346">
          <cell r="J4346" t="str">
            <v>35RE1</v>
          </cell>
          <cell r="K4346" t="str">
            <v>1-35 GAL CART EOW SVC</v>
          </cell>
        </row>
        <row r="4347">
          <cell r="J4347" t="str">
            <v>35RM1</v>
          </cell>
          <cell r="K4347" t="str">
            <v>1-35 GAL MONTHLY</v>
          </cell>
        </row>
        <row r="4348">
          <cell r="J4348" t="str">
            <v>35RW1</v>
          </cell>
          <cell r="K4348" t="str">
            <v>1-35 GAL CART WEEKLY SVC</v>
          </cell>
        </row>
        <row r="4349">
          <cell r="J4349" t="str">
            <v>48RE1</v>
          </cell>
          <cell r="K4349" t="str">
            <v>1-48 GAL EOW</v>
          </cell>
        </row>
        <row r="4350">
          <cell r="J4350" t="str">
            <v>48RM1</v>
          </cell>
          <cell r="K4350" t="str">
            <v>1-48 GAL MONTHLY</v>
          </cell>
        </row>
        <row r="4351">
          <cell r="J4351" t="str">
            <v>48RW1</v>
          </cell>
          <cell r="K4351" t="str">
            <v>1-48 GAL WEEKLY</v>
          </cell>
        </row>
        <row r="4352">
          <cell r="J4352" t="str">
            <v>64RE1</v>
          </cell>
          <cell r="K4352" t="str">
            <v>1-64 GAL EOW</v>
          </cell>
        </row>
        <row r="4353">
          <cell r="J4353" t="str">
            <v>64RM1</v>
          </cell>
          <cell r="K4353" t="str">
            <v>1-64 GAL MONTHLY</v>
          </cell>
        </row>
        <row r="4354">
          <cell r="J4354" t="str">
            <v>64RW1</v>
          </cell>
          <cell r="K4354" t="str">
            <v>1-64 GAL CART WEEKLY SVC</v>
          </cell>
        </row>
        <row r="4355">
          <cell r="J4355" t="str">
            <v>96RE1</v>
          </cell>
          <cell r="K4355" t="str">
            <v>1-96 GAL EOW</v>
          </cell>
        </row>
        <row r="4356">
          <cell r="J4356" t="str">
            <v>96RM1</v>
          </cell>
          <cell r="K4356" t="str">
            <v>1-96 GAL MONTHLY</v>
          </cell>
        </row>
        <row r="4357">
          <cell r="J4357" t="str">
            <v>96ROCC1</v>
          </cell>
          <cell r="K4357" t="str">
            <v>1-96 GAL ON CALL PICKUP</v>
          </cell>
        </row>
        <row r="4358">
          <cell r="J4358" t="str">
            <v>96RW1</v>
          </cell>
          <cell r="K4358" t="str">
            <v>1-96 GAL CART WEEKLY SVC</v>
          </cell>
        </row>
        <row r="4359">
          <cell r="J4359" t="str">
            <v>DRVNRE1</v>
          </cell>
          <cell r="K4359" t="str">
            <v>DRIVE IN UP TO 250'-EOW</v>
          </cell>
        </row>
        <row r="4360">
          <cell r="J4360" t="str">
            <v>DRVNRE1RECY</v>
          </cell>
          <cell r="K4360" t="str">
            <v>DRIVE IN UP TO 250 EOW-RE</v>
          </cell>
        </row>
        <row r="4361">
          <cell r="J4361" t="str">
            <v>DRVNRE2</v>
          </cell>
          <cell r="K4361" t="str">
            <v>DRIVE IN OVER 250'-EOW</v>
          </cell>
        </row>
        <row r="4362">
          <cell r="J4362" t="str">
            <v>DRVNRE2RECY</v>
          </cell>
          <cell r="K4362" t="str">
            <v>DRIVE IN OVER 250 EOW-REC</v>
          </cell>
        </row>
        <row r="4363">
          <cell r="J4363" t="str">
            <v>DRVNRM1</v>
          </cell>
          <cell r="K4363" t="str">
            <v>DRIVE IN UP TO 250'-MTHLY</v>
          </cell>
        </row>
        <row r="4364">
          <cell r="J4364" t="str">
            <v>DRVNRM2</v>
          </cell>
          <cell r="K4364" t="str">
            <v>DRIVE IN OVER 250'-MTHLY</v>
          </cell>
        </row>
        <row r="4365">
          <cell r="J4365" t="str">
            <v>DRVNRW1</v>
          </cell>
          <cell r="K4365" t="str">
            <v>DRIVE IN UP TO 250'</v>
          </cell>
        </row>
        <row r="4366">
          <cell r="J4366" t="str">
            <v>DRVNRW2</v>
          </cell>
          <cell r="K4366" t="str">
            <v>DRIVE IN OVER 250'</v>
          </cell>
        </row>
        <row r="4367">
          <cell r="J4367" t="str">
            <v>EMPLOYEER</v>
          </cell>
          <cell r="K4367" t="str">
            <v>EMPLOYEE SERVICE</v>
          </cell>
        </row>
        <row r="4368">
          <cell r="J4368" t="str">
            <v>RECYCLECR</v>
          </cell>
          <cell r="K4368" t="str">
            <v>VALUE OF RECYCLABLES</v>
          </cell>
        </row>
        <row r="4369">
          <cell r="J4369" t="str">
            <v>RECYONLY</v>
          </cell>
          <cell r="K4369" t="str">
            <v>RECYCLE SERVICE ONLY</v>
          </cell>
        </row>
        <row r="4370">
          <cell r="J4370" t="str">
            <v>RECYR</v>
          </cell>
          <cell r="K4370" t="str">
            <v>RESIDENTIAL RECYCLE</v>
          </cell>
        </row>
        <row r="4371">
          <cell r="J4371" t="str">
            <v>RECYRNB</v>
          </cell>
          <cell r="K4371" t="str">
            <v>RECYCLE PROGRAM W/O BINS</v>
          </cell>
        </row>
        <row r="4372">
          <cell r="J4372" t="str">
            <v>STAIR-RES</v>
          </cell>
          <cell r="K4372" t="str">
            <v>PER STAIR - RES</v>
          </cell>
        </row>
        <row r="4373">
          <cell r="J4373" t="str">
            <v>WLKNRE1</v>
          </cell>
          <cell r="K4373" t="str">
            <v>WALK IN 5'-25'-EOW</v>
          </cell>
        </row>
        <row r="4374">
          <cell r="J4374" t="str">
            <v>WLKNRM1</v>
          </cell>
          <cell r="K4374" t="str">
            <v>WALK IN 5'-25'-MTHLY</v>
          </cell>
        </row>
        <row r="4375">
          <cell r="J4375" t="str">
            <v>WLKNRW1</v>
          </cell>
          <cell r="K4375" t="str">
            <v>WALK IN 5'-25'</v>
          </cell>
        </row>
        <row r="4376">
          <cell r="J4376" t="str">
            <v>WLKNRW2</v>
          </cell>
          <cell r="K4376" t="str">
            <v>WALK IN OVER 25'</v>
          </cell>
        </row>
        <row r="4377">
          <cell r="J4377" t="str">
            <v>35RE1</v>
          </cell>
          <cell r="K4377" t="str">
            <v>1-35 GAL CART EOW SVC</v>
          </cell>
        </row>
        <row r="4378">
          <cell r="J4378" t="str">
            <v>35ROCC1</v>
          </cell>
          <cell r="K4378" t="str">
            <v>1-35 GAL ON CALL PICKUP</v>
          </cell>
        </row>
        <row r="4379">
          <cell r="J4379" t="str">
            <v>48RE1</v>
          </cell>
          <cell r="K4379" t="str">
            <v>1-48 GAL EOW</v>
          </cell>
        </row>
        <row r="4380">
          <cell r="J4380" t="str">
            <v>48ROCC1</v>
          </cell>
          <cell r="K4380" t="str">
            <v>1-48 GAL ON CALL PICKUP</v>
          </cell>
        </row>
        <row r="4381">
          <cell r="J4381" t="str">
            <v>48RW1</v>
          </cell>
          <cell r="K4381" t="str">
            <v>1-48 GAL WEEKLY</v>
          </cell>
        </row>
        <row r="4382">
          <cell r="J4382" t="str">
            <v>64ROCC1</v>
          </cell>
          <cell r="K4382" t="str">
            <v>1-64 GAL ON CALL PICKUP</v>
          </cell>
        </row>
        <row r="4383">
          <cell r="J4383" t="str">
            <v>64RW1</v>
          </cell>
          <cell r="K4383" t="str">
            <v>1-64 GAL CART WEEKLY SVC</v>
          </cell>
        </row>
        <row r="4384">
          <cell r="J4384" t="str">
            <v>96ROCC1</v>
          </cell>
          <cell r="K4384" t="str">
            <v>1-96 GAL ON CALL PICKUP</v>
          </cell>
        </row>
        <row r="4385">
          <cell r="J4385" t="str">
            <v>96RW1</v>
          </cell>
          <cell r="K4385" t="str">
            <v>1-96 GAL CART WEEKLY SVC</v>
          </cell>
        </row>
        <row r="4386">
          <cell r="J4386" t="str">
            <v>ADJOTHR</v>
          </cell>
          <cell r="K4386" t="str">
            <v>ADJUSTMENT</v>
          </cell>
        </row>
        <row r="4387">
          <cell r="J4387" t="str">
            <v>EXPUR</v>
          </cell>
          <cell r="K4387" t="str">
            <v>EXTRA PICKUP</v>
          </cell>
        </row>
        <row r="4388">
          <cell r="J4388" t="str">
            <v>EXTRAR</v>
          </cell>
          <cell r="K4388" t="str">
            <v>EXTRA CAN/BAGS</v>
          </cell>
        </row>
        <row r="4389">
          <cell r="J4389" t="str">
            <v>OFOWR</v>
          </cell>
          <cell r="K4389" t="str">
            <v>OVERFILL/OVERWEIGHT CHG</v>
          </cell>
        </row>
        <row r="4390">
          <cell r="J4390" t="str">
            <v>RECYCLECR</v>
          </cell>
          <cell r="K4390" t="str">
            <v>VALUE OF RECYCLABLES</v>
          </cell>
        </row>
        <row r="4391">
          <cell r="J4391" t="str">
            <v>RECYR</v>
          </cell>
          <cell r="K4391" t="str">
            <v>RESIDENTIAL RECYCLE</v>
          </cell>
        </row>
        <row r="4392">
          <cell r="J4392" t="str">
            <v>REDELIVER</v>
          </cell>
          <cell r="K4392" t="str">
            <v>DELIVERY CHARGE</v>
          </cell>
        </row>
        <row r="4393">
          <cell r="J4393" t="str">
            <v>35RE1</v>
          </cell>
          <cell r="K4393" t="str">
            <v>1-35 GAL CART EOW SVC</v>
          </cell>
        </row>
        <row r="4394">
          <cell r="J4394" t="str">
            <v>35RW1</v>
          </cell>
          <cell r="K4394" t="str">
            <v>1-35 GAL CART WEEKLY SVC</v>
          </cell>
        </row>
        <row r="4395">
          <cell r="J4395" t="str">
            <v>RECYCLECR</v>
          </cell>
          <cell r="K4395" t="str">
            <v>VALUE OF RECYCLABLES</v>
          </cell>
        </row>
        <row r="4396">
          <cell r="J4396" t="str">
            <v>RECYR</v>
          </cell>
          <cell r="K4396" t="str">
            <v>RESIDENTIAL RECYCLE</v>
          </cell>
        </row>
        <row r="4397">
          <cell r="J4397" t="str">
            <v>35ROCC1</v>
          </cell>
          <cell r="K4397" t="str">
            <v>1-35 GAL ON CALL PICKUP</v>
          </cell>
        </row>
        <row r="4398">
          <cell r="J4398" t="str">
            <v>35RW1</v>
          </cell>
          <cell r="K4398" t="str">
            <v>1-35 GAL CART WEEKLY SVC</v>
          </cell>
        </row>
        <row r="4399">
          <cell r="J4399" t="str">
            <v>48RE1</v>
          </cell>
          <cell r="K4399" t="str">
            <v>1-48 GAL EOW</v>
          </cell>
        </row>
        <row r="4400">
          <cell r="J4400" t="str">
            <v>48ROCC1</v>
          </cell>
          <cell r="K4400" t="str">
            <v>1-48 GAL ON CALL PICKUP</v>
          </cell>
        </row>
        <row r="4401">
          <cell r="J4401" t="str">
            <v>64RE1</v>
          </cell>
          <cell r="K4401" t="str">
            <v>1-64 GAL EOW</v>
          </cell>
        </row>
        <row r="4402">
          <cell r="J4402" t="str">
            <v>64RW1</v>
          </cell>
          <cell r="K4402" t="str">
            <v>1-64 GAL CART WEEKLY SVC</v>
          </cell>
        </row>
        <row r="4403">
          <cell r="J4403" t="str">
            <v>96RW1</v>
          </cell>
          <cell r="K4403" t="str">
            <v>1-96 GAL CART WEEKLY SVC</v>
          </cell>
        </row>
        <row r="4404">
          <cell r="J4404" t="str">
            <v>DRVNRE1RECYMA</v>
          </cell>
          <cell r="K4404" t="str">
            <v>DRIVE IN UP TO 250 EOW-RE</v>
          </cell>
        </row>
        <row r="4405">
          <cell r="J4405" t="str">
            <v>DRVNRE2RECYMA</v>
          </cell>
          <cell r="K4405" t="str">
            <v>DRIVE IN OVER 250 EOW-REC</v>
          </cell>
        </row>
        <row r="4406">
          <cell r="J4406" t="str">
            <v>DRVNRM1RECYMA</v>
          </cell>
          <cell r="K4406" t="str">
            <v>DRIVE IN UP TO 125 MONTHL</v>
          </cell>
        </row>
        <row r="4407">
          <cell r="J4407" t="str">
            <v>EMPLOYEER</v>
          </cell>
          <cell r="K4407" t="str">
            <v>EMPLOYEE SERVICE</v>
          </cell>
        </row>
        <row r="4408">
          <cell r="J4408" t="str">
            <v>RECYCLECR</v>
          </cell>
          <cell r="K4408" t="str">
            <v>VALUE OF RECYCLABLES</v>
          </cell>
        </row>
        <row r="4409">
          <cell r="J4409" t="str">
            <v>RECYR</v>
          </cell>
          <cell r="K4409" t="str">
            <v>RESIDENTIAL RECYCLE</v>
          </cell>
        </row>
        <row r="4410">
          <cell r="J4410" t="str">
            <v>35ROCC1</v>
          </cell>
          <cell r="K4410" t="str">
            <v>1-35 GAL ON CALL PICKUP</v>
          </cell>
        </row>
        <row r="4411">
          <cell r="J4411" t="str">
            <v>48ROCC1</v>
          </cell>
          <cell r="K4411" t="str">
            <v>1-48 GAL ON CALL PICKUP</v>
          </cell>
        </row>
        <row r="4412">
          <cell r="J4412" t="str">
            <v>64ROCC1</v>
          </cell>
          <cell r="K4412" t="str">
            <v>1-64 GAL ON CALL PICKUP</v>
          </cell>
        </row>
        <row r="4413">
          <cell r="J4413" t="str">
            <v>96ROCC1</v>
          </cell>
          <cell r="K4413" t="str">
            <v>1-96 GAL ON CALL PICKUP</v>
          </cell>
        </row>
        <row r="4414">
          <cell r="J4414" t="str">
            <v>ADJOTHR</v>
          </cell>
          <cell r="K4414" t="str">
            <v>ADJUSTMENT</v>
          </cell>
        </row>
        <row r="4415">
          <cell r="J4415" t="str">
            <v>BULK</v>
          </cell>
          <cell r="K4415" t="str">
            <v>BULK ITEMS</v>
          </cell>
        </row>
        <row r="4416">
          <cell r="J4416" t="str">
            <v>DRVNRM1</v>
          </cell>
          <cell r="K4416" t="str">
            <v>DRIVE IN UP TO 250'-MTHLY</v>
          </cell>
        </row>
        <row r="4417">
          <cell r="J4417" t="str">
            <v>EXTRAR</v>
          </cell>
          <cell r="K4417" t="str">
            <v>EXTRA CAN/BAGS</v>
          </cell>
        </row>
        <row r="4418">
          <cell r="J4418" t="str">
            <v>OFOWR</v>
          </cell>
          <cell r="K4418" t="str">
            <v>OVERFILL/OVERWEIGHT CHG</v>
          </cell>
        </row>
        <row r="4419">
          <cell r="J4419" t="str">
            <v>RESTART</v>
          </cell>
          <cell r="K4419" t="str">
            <v>SERVICE RESTART FEE</v>
          </cell>
        </row>
        <row r="4420">
          <cell r="J4420" t="str">
            <v>WLKNRE1</v>
          </cell>
          <cell r="K4420" t="str">
            <v>WALK IN 5'-25'-EOW</v>
          </cell>
        </row>
        <row r="4421">
          <cell r="J4421" t="str">
            <v>WLKNRM1</v>
          </cell>
          <cell r="K4421" t="str">
            <v>WALK IN 5'-25'-MTHLY</v>
          </cell>
        </row>
        <row r="4422">
          <cell r="J4422" t="str">
            <v>RORENT20D</v>
          </cell>
          <cell r="K4422" t="str">
            <v>20YD ROLL OFF-DAILY RENT</v>
          </cell>
        </row>
        <row r="4423">
          <cell r="J4423" t="str">
            <v>DISPMC-TON</v>
          </cell>
          <cell r="K4423" t="str">
            <v>MC LANDFILL PER TON</v>
          </cell>
        </row>
        <row r="4424">
          <cell r="J4424" t="str">
            <v>DISPMC-TON</v>
          </cell>
          <cell r="K4424" t="str">
            <v>MC LANDFILL PER TON</v>
          </cell>
        </row>
        <row r="4425">
          <cell r="J4425" t="str">
            <v>DISPMCMISC</v>
          </cell>
          <cell r="K4425" t="str">
            <v>DISPOSAL MISCELLANOUS</v>
          </cell>
        </row>
        <row r="4426">
          <cell r="J4426" t="str">
            <v>RODEL</v>
          </cell>
          <cell r="K4426" t="str">
            <v>ROLL OFF-DELIVERY</v>
          </cell>
        </row>
        <row r="4427">
          <cell r="J4427" t="str">
            <v>ROHAUL20T</v>
          </cell>
          <cell r="K4427" t="str">
            <v>20YD ROLL OFF TEMP HAUL</v>
          </cell>
        </row>
        <row r="4428">
          <cell r="J4428" t="str">
            <v>RORENT20D</v>
          </cell>
          <cell r="K4428" t="str">
            <v>20YD ROLL OFF-DAILY RENT</v>
          </cell>
        </row>
        <row r="4429">
          <cell r="J4429" t="str">
            <v>ROLID</v>
          </cell>
          <cell r="K4429" t="str">
            <v>ROLL OFF-LID</v>
          </cell>
        </row>
        <row r="4430">
          <cell r="J4430" t="str">
            <v>RORENT10D</v>
          </cell>
          <cell r="K4430" t="str">
            <v>10YD ROLL OFF DAILY RENT</v>
          </cell>
        </row>
        <row r="4431">
          <cell r="J4431" t="str">
            <v>RORENT10M</v>
          </cell>
          <cell r="K4431" t="str">
            <v>10YD ROLL OFF MTHLY RENT</v>
          </cell>
        </row>
        <row r="4432">
          <cell r="J4432" t="str">
            <v>RORENT20D</v>
          </cell>
          <cell r="K4432" t="str">
            <v>20YD ROLL OFF-DAILY RENT</v>
          </cell>
        </row>
        <row r="4433">
          <cell r="J4433" t="str">
            <v>RORENT20M</v>
          </cell>
          <cell r="K4433" t="str">
            <v>20YD ROLL OFF-MNTHLY RENT</v>
          </cell>
        </row>
        <row r="4434">
          <cell r="J4434" t="str">
            <v>RORENT40D</v>
          </cell>
          <cell r="K4434" t="str">
            <v>40YD ROLL OFF-DAILY RENT</v>
          </cell>
        </row>
        <row r="4435">
          <cell r="J4435" t="str">
            <v>RORENT40M</v>
          </cell>
          <cell r="K4435" t="str">
            <v>40YD ROLL OFF-MNTHLY RENT</v>
          </cell>
        </row>
        <row r="4436">
          <cell r="J4436" t="str">
            <v>CPHAUL10</v>
          </cell>
          <cell r="K4436" t="str">
            <v>10YD COMPACTOR-HAUL</v>
          </cell>
        </row>
        <row r="4437">
          <cell r="J4437" t="str">
            <v>CPHAUL15</v>
          </cell>
          <cell r="K4437" t="str">
            <v>15YD COMPACTOR-HAUL</v>
          </cell>
        </row>
        <row r="4438">
          <cell r="J4438" t="str">
            <v>CPHAUL20</v>
          </cell>
          <cell r="K4438" t="str">
            <v>20YD COMPACTOR-HAUL</v>
          </cell>
        </row>
        <row r="4439">
          <cell r="J4439" t="str">
            <v>CPHAUL25</v>
          </cell>
          <cell r="K4439" t="str">
            <v>25YD COMPACTOR-HAUL</v>
          </cell>
        </row>
        <row r="4440">
          <cell r="J4440" t="str">
            <v>CPHAUL30</v>
          </cell>
          <cell r="K4440" t="str">
            <v>30YD COMPACTOR-HAUL</v>
          </cell>
        </row>
        <row r="4441">
          <cell r="J4441" t="str">
            <v>CPHAUL35</v>
          </cell>
          <cell r="K4441" t="str">
            <v>35YD COMPACTOR-HAUL</v>
          </cell>
        </row>
        <row r="4442">
          <cell r="J4442" t="str">
            <v>DISPMC-TON</v>
          </cell>
          <cell r="K4442" t="str">
            <v>MC LANDFILL PER TON</v>
          </cell>
        </row>
        <row r="4443">
          <cell r="J4443" t="str">
            <v>DISPMCMISC</v>
          </cell>
          <cell r="K4443" t="str">
            <v>DISPOSAL MISCELLANOUS</v>
          </cell>
        </row>
        <row r="4444">
          <cell r="J4444" t="str">
            <v>RECYHAUL</v>
          </cell>
          <cell r="K4444" t="str">
            <v>ROLL OFF RECYCLE HAUL</v>
          </cell>
        </row>
        <row r="4445">
          <cell r="J4445" t="str">
            <v>RODEL</v>
          </cell>
          <cell r="K4445" t="str">
            <v>ROLL OFF-DELIVERY</v>
          </cell>
        </row>
        <row r="4446">
          <cell r="J4446" t="str">
            <v>ROHAUL10T</v>
          </cell>
          <cell r="K4446" t="str">
            <v>ROHAUL10T</v>
          </cell>
        </row>
        <row r="4447">
          <cell r="J4447" t="str">
            <v>ROHAUL20</v>
          </cell>
          <cell r="K4447" t="str">
            <v>20YD ROLL OFF-HAUL</v>
          </cell>
        </row>
        <row r="4448">
          <cell r="J4448" t="str">
            <v>ROHAUL20T</v>
          </cell>
          <cell r="K4448" t="str">
            <v>20YD ROLL OFF TEMP HAUL</v>
          </cell>
        </row>
        <row r="4449">
          <cell r="J4449" t="str">
            <v>ROHAUL30</v>
          </cell>
          <cell r="K4449" t="str">
            <v>30YD ROLL OFF-HAUL</v>
          </cell>
        </row>
        <row r="4450">
          <cell r="J4450" t="str">
            <v>ROHAUL40</v>
          </cell>
          <cell r="K4450" t="str">
            <v>40YD ROLL OFF-HAUL</v>
          </cell>
        </row>
        <row r="4451">
          <cell r="J4451" t="str">
            <v>ROHAUL40T</v>
          </cell>
          <cell r="K4451" t="str">
            <v>40YD ROLL OFF TEMP HAUL</v>
          </cell>
        </row>
        <row r="4452">
          <cell r="J4452" t="str">
            <v>ROMILE</v>
          </cell>
          <cell r="K4452" t="str">
            <v>ROLL OFF-MILEAGE</v>
          </cell>
        </row>
        <row r="4453">
          <cell r="J4453" t="str">
            <v>ROMILERECY</v>
          </cell>
          <cell r="K4453" t="str">
            <v>ROLL OFF MILEAGE RECYCLE</v>
          </cell>
        </row>
        <row r="4454">
          <cell r="J4454" t="str">
            <v>RORENT10D</v>
          </cell>
          <cell r="K4454" t="str">
            <v>10YD ROLL OFF DAILY RENT</v>
          </cell>
        </row>
        <row r="4455">
          <cell r="J4455" t="str">
            <v>RORENT20D</v>
          </cell>
          <cell r="K4455" t="str">
            <v>20YD ROLL OFF-DAILY RENT</v>
          </cell>
        </row>
        <row r="4456">
          <cell r="J4456" t="str">
            <v>RORENT20DRECY</v>
          </cell>
          <cell r="K4456" t="str">
            <v>ROLL OFF RENT DAILY-RECYL</v>
          </cell>
        </row>
        <row r="4457">
          <cell r="J4457" t="str">
            <v>RORENT40D</v>
          </cell>
          <cell r="K4457" t="str">
            <v>40YD ROLL OFF-DAILY RENT</v>
          </cell>
        </row>
        <row r="4458">
          <cell r="J4458" t="str">
            <v>STORENT22</v>
          </cell>
          <cell r="K4458" t="str">
            <v>PORTABLE STORAGE RENT 22</v>
          </cell>
        </row>
        <row r="4459">
          <cell r="J4459" t="str">
            <v>STO22</v>
          </cell>
          <cell r="K4459" t="str">
            <v>22FT STORAGE CONT PU</v>
          </cell>
        </row>
        <row r="4460">
          <cell r="J4460" t="str">
            <v>STORENT22</v>
          </cell>
          <cell r="K4460" t="str">
            <v>PORTABLE STORAGE RENT 22</v>
          </cell>
        </row>
        <row r="4461">
          <cell r="J4461" t="str">
            <v>FUEL-COM MASON</v>
          </cell>
          <cell r="K4461" t="str">
            <v>FUEL &amp; MATERIAL SURCHARGE</v>
          </cell>
        </row>
        <row r="4462">
          <cell r="J4462" t="str">
            <v>FUEL-RECY MASON</v>
          </cell>
          <cell r="K4462" t="str">
            <v>FUEL &amp; MATERIAL SURCHARGE</v>
          </cell>
        </row>
        <row r="4463">
          <cell r="J4463" t="str">
            <v>FUEL-RES MASON</v>
          </cell>
          <cell r="K4463" t="str">
            <v>FUEL &amp; MATERIAL SURCHARGE</v>
          </cell>
        </row>
        <row r="4464">
          <cell r="J4464" t="str">
            <v>FUEL-COM MASON</v>
          </cell>
          <cell r="K4464" t="str">
            <v>FUEL &amp; MATERIAL SURCHARGE</v>
          </cell>
        </row>
        <row r="4465">
          <cell r="J4465" t="str">
            <v>FUEL-RECY MASON</v>
          </cell>
          <cell r="K4465" t="str">
            <v>FUEL &amp; MATERIAL SURCHARGE</v>
          </cell>
        </row>
        <row r="4466">
          <cell r="J4466" t="str">
            <v>FUEL-RES MASON</v>
          </cell>
          <cell r="K4466" t="str">
            <v>FUEL &amp; MATERIAL SURCHARGE</v>
          </cell>
        </row>
        <row r="4467">
          <cell r="J4467" t="str">
            <v>FUEL-COM MASON</v>
          </cell>
          <cell r="K4467" t="str">
            <v>FUEL &amp; MATERIAL SURCHARGE</v>
          </cell>
        </row>
        <row r="4468">
          <cell r="J4468" t="str">
            <v>FUEL-RECY MASON</v>
          </cell>
          <cell r="K4468" t="str">
            <v>FUEL &amp; MATERIAL SURCHARGE</v>
          </cell>
        </row>
        <row r="4469">
          <cell r="J4469" t="str">
            <v>FUEL-RES MASON</v>
          </cell>
          <cell r="K4469" t="str">
            <v>FUEL &amp; MATERIAL SURCHARGE</v>
          </cell>
        </row>
        <row r="4470">
          <cell r="J4470" t="str">
            <v>FUEL-RO MASON</v>
          </cell>
          <cell r="K4470" t="str">
            <v>FUEL &amp; MATERIAL SURCHARGE</v>
          </cell>
        </row>
        <row r="4471">
          <cell r="J4471" t="str">
            <v>FUEL-RECY MASON</v>
          </cell>
          <cell r="K4471" t="str">
            <v>FUEL &amp; MATERIAL SURCHARGE</v>
          </cell>
        </row>
        <row r="4472">
          <cell r="J4472" t="str">
            <v>FUEL-RES MASON</v>
          </cell>
          <cell r="K4472" t="str">
            <v>FUEL &amp; MATERIAL SURCHARGE</v>
          </cell>
        </row>
        <row r="4473">
          <cell r="J4473" t="str">
            <v>FUEL-COM MASON</v>
          </cell>
          <cell r="K4473" t="str">
            <v>FUEL &amp; MATERIAL SURCHARGE</v>
          </cell>
        </row>
        <row r="4474">
          <cell r="J4474" t="str">
            <v>FUEL-RECY MASON</v>
          </cell>
          <cell r="K4474" t="str">
            <v>FUEL &amp; MATERIAL SURCHARGE</v>
          </cell>
        </row>
        <row r="4475">
          <cell r="J4475" t="str">
            <v>FUEL-RES MASON</v>
          </cell>
          <cell r="K4475" t="str">
            <v>FUEL &amp; MATERIAL SURCHARGE</v>
          </cell>
        </row>
        <row r="4476">
          <cell r="J4476" t="str">
            <v>FUEL-RO MASON</v>
          </cell>
          <cell r="K4476" t="str">
            <v>FUEL &amp; MATERIAL SURCHARGE</v>
          </cell>
        </row>
        <row r="4477">
          <cell r="J4477" t="str">
            <v>FUEL-RO MASON</v>
          </cell>
          <cell r="K4477" t="str">
            <v>FUEL &amp; MATERIAL SURCHARGE</v>
          </cell>
        </row>
        <row r="4478">
          <cell r="J4478" t="str">
            <v>FUEL-RO MASON</v>
          </cell>
          <cell r="K4478" t="str">
            <v>FUEL &amp; MATERIAL SURCHARGE</v>
          </cell>
        </row>
        <row r="4479">
          <cell r="J4479" t="str">
            <v>FUEL-COM MASON</v>
          </cell>
          <cell r="K4479" t="str">
            <v>FUEL &amp; MATERIAL SURCHARGE</v>
          </cell>
        </row>
        <row r="4480">
          <cell r="J4480" t="str">
            <v>FUEL-RECY MASON</v>
          </cell>
          <cell r="K4480" t="str">
            <v>FUEL &amp; MATERIAL SURCHARGE</v>
          </cell>
        </row>
        <row r="4481">
          <cell r="J4481" t="str">
            <v>FUEL-RO MASON</v>
          </cell>
          <cell r="K4481" t="str">
            <v>FUEL &amp; MATERIAL SURCHARGE</v>
          </cell>
        </row>
        <row r="4482">
          <cell r="J4482" t="str">
            <v>REF</v>
          </cell>
          <cell r="K4482" t="str">
            <v>3.6% WA Refuse Tax</v>
          </cell>
        </row>
        <row r="4483">
          <cell r="J4483" t="str">
            <v>SALES TAX</v>
          </cell>
          <cell r="K4483" t="str">
            <v>8.5% Sales Tax</v>
          </cell>
        </row>
        <row r="4484">
          <cell r="J4484" t="str">
            <v>REF</v>
          </cell>
          <cell r="K4484" t="str">
            <v>3.6% WA Refuse Tax</v>
          </cell>
        </row>
        <row r="4485">
          <cell r="J4485" t="str">
            <v>SALES TAX</v>
          </cell>
          <cell r="K4485" t="str">
            <v>8.5% Sales Tax</v>
          </cell>
        </row>
        <row r="4486">
          <cell r="J4486" t="str">
            <v>SHELTON UNREG REFUSE</v>
          </cell>
          <cell r="K4486" t="str">
            <v>3.6% WA STATE REFUSE TAX</v>
          </cell>
        </row>
        <row r="4487">
          <cell r="J4487" t="str">
            <v>SHELTON UNREG SALES</v>
          </cell>
          <cell r="K4487" t="str">
            <v>WA STATE SALES TAX</v>
          </cell>
        </row>
        <row r="4488">
          <cell r="J4488" t="str">
            <v>REF</v>
          </cell>
          <cell r="K4488" t="str">
            <v>3.6% WA Refuse Tax</v>
          </cell>
        </row>
        <row r="4489">
          <cell r="J4489" t="str">
            <v>REF</v>
          </cell>
          <cell r="K4489" t="str">
            <v>3.6% WA Refuse Tax</v>
          </cell>
        </row>
        <row r="4490">
          <cell r="J4490" t="str">
            <v>CITY OF SHELTON</v>
          </cell>
          <cell r="K4490" t="str">
            <v>41.9% CITY UTILITY TAX</v>
          </cell>
        </row>
        <row r="4491">
          <cell r="J4491" t="str">
            <v>REF</v>
          </cell>
          <cell r="K4491" t="str">
            <v>3.6% WA Refuse Tax</v>
          </cell>
        </row>
        <row r="4492">
          <cell r="J4492" t="str">
            <v>SALES TAX</v>
          </cell>
          <cell r="K4492" t="str">
            <v>8.5% Sales Tax</v>
          </cell>
        </row>
        <row r="4493">
          <cell r="J4493" t="str">
            <v>SHELTON WA REFUSE</v>
          </cell>
          <cell r="K4493" t="str">
            <v>3.6% WA Refuse Tax</v>
          </cell>
        </row>
        <row r="4494">
          <cell r="J4494" t="str">
            <v>SALES TAX</v>
          </cell>
          <cell r="K4494" t="str">
            <v>8.5% Sales Tax</v>
          </cell>
        </row>
        <row r="4495">
          <cell r="J4495" t="str">
            <v>REF</v>
          </cell>
          <cell r="K4495" t="str">
            <v>3.6% WA Refuse Tax</v>
          </cell>
        </row>
        <row r="4496">
          <cell r="J4496" t="str">
            <v>SALES TAX</v>
          </cell>
          <cell r="K4496" t="str">
            <v>8.5% Sales Tax</v>
          </cell>
        </row>
        <row r="4497">
          <cell r="J4497" t="str">
            <v>REF</v>
          </cell>
          <cell r="K4497" t="str">
            <v>3.6% WA Refuse Tax</v>
          </cell>
        </row>
        <row r="4498">
          <cell r="J4498" t="str">
            <v>SALES TAX</v>
          </cell>
          <cell r="K4498" t="str">
            <v>8.5% Sales Tax</v>
          </cell>
        </row>
        <row r="4499">
          <cell r="J4499" t="str">
            <v>FINCHG</v>
          </cell>
          <cell r="K4499" t="str">
            <v>LATE FEE</v>
          </cell>
        </row>
        <row r="4500">
          <cell r="J4500" t="str">
            <v>UNLOCKRECY</v>
          </cell>
          <cell r="K4500" t="str">
            <v>UNLOCK / UNLATCH RECY</v>
          </cell>
        </row>
        <row r="4501">
          <cell r="J4501" t="str">
            <v>ROLLOUTOC</v>
          </cell>
          <cell r="K4501" t="str">
            <v>ROLL OUT</v>
          </cell>
        </row>
        <row r="4502">
          <cell r="J4502" t="str">
            <v>SQUAX</v>
          </cell>
          <cell r="K4502" t="str">
            <v>SQUAXIN ISLAND CONTRACT</v>
          </cell>
        </row>
        <row r="4503">
          <cell r="J4503" t="str">
            <v>96CRCOGE1</v>
          </cell>
          <cell r="K4503" t="str">
            <v>96 COMMINGLE WG-EOW</v>
          </cell>
        </row>
        <row r="4504">
          <cell r="J4504" t="str">
            <v>96CRCOGM1</v>
          </cell>
          <cell r="K4504" t="str">
            <v>96 COMMINGLE WGMNTHLY</v>
          </cell>
        </row>
        <row r="4505">
          <cell r="J4505" t="str">
            <v>96CRCOGW1</v>
          </cell>
          <cell r="K4505" t="str">
            <v>96 COMMINGLE WG-WEEKLY</v>
          </cell>
        </row>
        <row r="4506">
          <cell r="J4506" t="str">
            <v>96CRCONGE1</v>
          </cell>
          <cell r="K4506" t="str">
            <v>96 COMMINGLE NG-EOW</v>
          </cell>
        </row>
        <row r="4507">
          <cell r="J4507" t="str">
            <v>96CRCONGM1</v>
          </cell>
          <cell r="K4507" t="str">
            <v>96 COMMINGLE NG-MNTHLY</v>
          </cell>
        </row>
        <row r="4508">
          <cell r="J4508" t="str">
            <v>96CRCONGW1</v>
          </cell>
          <cell r="K4508" t="str">
            <v>96 COMMINGLE NG-WEEKLY</v>
          </cell>
        </row>
        <row r="4509">
          <cell r="J4509" t="str">
            <v xml:space="preserve">R2YDOCCE </v>
          </cell>
          <cell r="K4509" t="str">
            <v>2YD OCC-EOW</v>
          </cell>
        </row>
        <row r="4510">
          <cell r="J4510" t="str">
            <v>R2YDOCCEX</v>
          </cell>
          <cell r="K4510" t="str">
            <v>2YD OCC-EXTRA CONTAINER</v>
          </cell>
        </row>
        <row r="4511">
          <cell r="J4511" t="str">
            <v>R2YDOCCM</v>
          </cell>
          <cell r="K4511" t="str">
            <v>2YD OCC-MNTHLY</v>
          </cell>
        </row>
        <row r="4512">
          <cell r="J4512" t="str">
            <v>R2YDOCCOC</v>
          </cell>
          <cell r="K4512" t="str">
            <v>2YD OCC-ON CALL</v>
          </cell>
        </row>
        <row r="4513">
          <cell r="J4513" t="str">
            <v>R2YDOCCW</v>
          </cell>
          <cell r="K4513" t="str">
            <v>2YD OCC-WEEKLY</v>
          </cell>
        </row>
        <row r="4514">
          <cell r="J4514" t="str">
            <v>RECYLOCK</v>
          </cell>
          <cell r="K4514" t="str">
            <v>LOCK/UNLOCK RECYCLING</v>
          </cell>
        </row>
        <row r="4515">
          <cell r="J4515" t="str">
            <v>WLKNRECY</v>
          </cell>
          <cell r="K4515" t="str">
            <v>WALK IN RECYCLE</v>
          </cell>
        </row>
        <row r="4516">
          <cell r="J4516" t="str">
            <v>96CRCOGOC</v>
          </cell>
          <cell r="K4516" t="str">
            <v>96 COMMINGLE WGON CALL</v>
          </cell>
        </row>
        <row r="4517">
          <cell r="J4517" t="str">
            <v>96CRCONGOC</v>
          </cell>
          <cell r="K4517" t="str">
            <v>96 COMMINGLE NGON CALL</v>
          </cell>
        </row>
        <row r="4518">
          <cell r="J4518" t="str">
            <v>DEL-REC</v>
          </cell>
          <cell r="K4518" t="str">
            <v>DELIVER RECYCLE BIN</v>
          </cell>
        </row>
        <row r="4519">
          <cell r="J4519" t="str">
            <v>R2YDOCCOC</v>
          </cell>
          <cell r="K4519" t="str">
            <v>2YD OCC-ON CALL</v>
          </cell>
        </row>
        <row r="4520">
          <cell r="J4520" t="str">
            <v>RECYLOCK</v>
          </cell>
          <cell r="K4520" t="str">
            <v>LOCK/UNLOCK RECYCLING</v>
          </cell>
        </row>
        <row r="4521">
          <cell r="J4521" t="str">
            <v>ROLLOUTOCC</v>
          </cell>
          <cell r="K4521" t="str">
            <v>ROLL OUT FEE - RECYCLE</v>
          </cell>
        </row>
        <row r="4522">
          <cell r="J4522" t="str">
            <v>WLKNRECY</v>
          </cell>
          <cell r="K4522" t="str">
            <v>WALK IN RECYCLE</v>
          </cell>
        </row>
        <row r="4523">
          <cell r="J4523" t="str">
            <v>CC-KOL</v>
          </cell>
          <cell r="K4523" t="str">
            <v>ONLINE PAYMENT-CC</v>
          </cell>
        </row>
        <row r="4524">
          <cell r="J4524" t="str">
            <v>CCREF-KOL</v>
          </cell>
          <cell r="K4524" t="str">
            <v>CREDIT CARD REFUND</v>
          </cell>
        </row>
        <row r="4525">
          <cell r="J4525" t="str">
            <v>PAY</v>
          </cell>
          <cell r="K4525" t="str">
            <v>PAYMENT-THANK YOU!</v>
          </cell>
        </row>
        <row r="4526">
          <cell r="J4526" t="str">
            <v>PAY-CFREE</v>
          </cell>
          <cell r="K4526" t="str">
            <v>PAYMENT-THANK YOU</v>
          </cell>
        </row>
        <row r="4527">
          <cell r="J4527" t="str">
            <v>PAY-KOL</v>
          </cell>
          <cell r="K4527" t="str">
            <v>PAYMENT-THANK YOU - OL</v>
          </cell>
        </row>
        <row r="4528">
          <cell r="J4528" t="str">
            <v>PAY-NATL</v>
          </cell>
          <cell r="K4528" t="str">
            <v>PAYMENT THANK YOU</v>
          </cell>
        </row>
        <row r="4529">
          <cell r="J4529" t="str">
            <v>PAY-OAK</v>
          </cell>
          <cell r="K4529" t="str">
            <v>OAKLEAF PAYMENT</v>
          </cell>
        </row>
        <row r="4530">
          <cell r="J4530" t="str">
            <v>PAY-RPPS</v>
          </cell>
          <cell r="K4530" t="str">
            <v>RPSS PAYMENT</v>
          </cell>
        </row>
        <row r="4531">
          <cell r="J4531" t="str">
            <v>PAYMET</v>
          </cell>
          <cell r="K4531" t="str">
            <v>METAVANTE ONLINE PAYMENT</v>
          </cell>
        </row>
        <row r="4532">
          <cell r="J4532" t="str">
            <v>PAYPNCL</v>
          </cell>
          <cell r="K4532" t="str">
            <v>PAYMENT THANK YOU!</v>
          </cell>
        </row>
        <row r="4533">
          <cell r="J4533" t="str">
            <v>OFOWR</v>
          </cell>
          <cell r="K4533" t="str">
            <v>OVERFILL/OVERWEIGHT CHG</v>
          </cell>
        </row>
        <row r="4534">
          <cell r="J4534" t="str">
            <v>ROLID</v>
          </cell>
          <cell r="K4534" t="str">
            <v>ROLL OFF-LID</v>
          </cell>
        </row>
        <row r="4535">
          <cell r="J4535" t="str">
            <v>ROLIDRECY</v>
          </cell>
          <cell r="K4535" t="str">
            <v>ROLL OFF LID-RECYCLE</v>
          </cell>
        </row>
        <row r="4536">
          <cell r="J4536" t="str">
            <v>RORENT10MRECY</v>
          </cell>
          <cell r="K4536" t="str">
            <v>ROLL OFF RENT MONTHLY-REC</v>
          </cell>
        </row>
        <row r="4537">
          <cell r="J4537" t="str">
            <v>RORENT20DRECY</v>
          </cell>
          <cell r="K4537" t="str">
            <v>ROLL OFF RENT DAILY-RECYL</v>
          </cell>
        </row>
        <row r="4538">
          <cell r="J4538" t="str">
            <v>RORENT20MRECY</v>
          </cell>
          <cell r="K4538" t="str">
            <v>ROLL OFF RENT MONTHLY-REC</v>
          </cell>
        </row>
        <row r="4539">
          <cell r="J4539" t="str">
            <v>RORENT40M</v>
          </cell>
          <cell r="K4539" t="str">
            <v>40YD ROLL OFF-MNTHLY RENT</v>
          </cell>
        </row>
        <row r="4540">
          <cell r="J4540" t="str">
            <v>RORENT40MRECY</v>
          </cell>
          <cell r="K4540" t="str">
            <v>ROLL OFF RENT MONTHLY-REC</v>
          </cell>
        </row>
        <row r="4541">
          <cell r="J4541" t="str">
            <v>BELFAIR</v>
          </cell>
          <cell r="K4541" t="str">
            <v>BELFAIR TRANSFER BOX HAUL</v>
          </cell>
        </row>
        <row r="4542">
          <cell r="J4542" t="str">
            <v>BLUEBOX</v>
          </cell>
          <cell r="K4542" t="str">
            <v>RECYCLING BLUE BOX</v>
          </cell>
        </row>
        <row r="4543">
          <cell r="J4543" t="str">
            <v>DISPORGANIC</v>
          </cell>
          <cell r="K4543" t="str">
            <v xml:space="preserve">DISPOSAL ORGANIC </v>
          </cell>
        </row>
        <row r="4544">
          <cell r="J4544" t="str">
            <v>HOODSPORT</v>
          </cell>
          <cell r="K4544" t="str">
            <v>HOODSPORT TRANSFER HAUL</v>
          </cell>
        </row>
        <row r="4545">
          <cell r="J4545" t="str">
            <v>RECYHAUL</v>
          </cell>
          <cell r="K4545" t="str">
            <v>ROLL OFF RECYCLE HAUL</v>
          </cell>
        </row>
        <row r="4546">
          <cell r="J4546" t="str">
            <v>RODELRECY</v>
          </cell>
          <cell r="K4546" t="str">
            <v>ROLL OFF DELIVER-RECYCLE</v>
          </cell>
        </row>
        <row r="4547">
          <cell r="J4547" t="str">
            <v>ROLID</v>
          </cell>
          <cell r="K4547" t="str">
            <v>ROLL OFF-LID</v>
          </cell>
        </row>
        <row r="4548">
          <cell r="J4548" t="str">
            <v>ROMILERECY</v>
          </cell>
          <cell r="K4548" t="str">
            <v>ROLL OFF MILEAGE RECYCLE</v>
          </cell>
        </row>
        <row r="4549">
          <cell r="J4549" t="str">
            <v>RORENT20DRECY</v>
          </cell>
          <cell r="K4549" t="str">
            <v>ROLL OFF RENT DAILY-RECYL</v>
          </cell>
        </row>
        <row r="4550">
          <cell r="J4550" t="str">
            <v>RORENT40DRECY</v>
          </cell>
          <cell r="K4550" t="str">
            <v>ROLL OFF RENT DAILY-RECYL</v>
          </cell>
        </row>
        <row r="4551">
          <cell r="J4551" t="str">
            <v>SHELTON</v>
          </cell>
          <cell r="K4551" t="str">
            <v>SHELTON TRANSFER BOX HAUL</v>
          </cell>
        </row>
        <row r="4552">
          <cell r="J4552" t="str">
            <v>UNION</v>
          </cell>
          <cell r="K4552" t="str">
            <v>UNION TRANSFER BOX HAUL</v>
          </cell>
        </row>
        <row r="4553">
          <cell r="J4553" t="str">
            <v>STORENT22</v>
          </cell>
          <cell r="K4553" t="str">
            <v>PORTABLE STORAGE RENT 22</v>
          </cell>
        </row>
        <row r="4554">
          <cell r="J4554" t="str">
            <v>FUEL-COM MASON</v>
          </cell>
          <cell r="K4554" t="str">
            <v>FUEL &amp; MATERIAL SURCHARGE</v>
          </cell>
        </row>
        <row r="4555">
          <cell r="J4555" t="str">
            <v>FUEL-RECY MASON</v>
          </cell>
          <cell r="K4555" t="str">
            <v>FUEL &amp; MATERIAL SURCHARGE</v>
          </cell>
        </row>
        <row r="4556">
          <cell r="J4556" t="str">
            <v>FUEL-RECY MASON</v>
          </cell>
          <cell r="K4556" t="str">
            <v>FUEL &amp; MATERIAL SURCHARGE</v>
          </cell>
        </row>
        <row r="4557">
          <cell r="J4557" t="str">
            <v>FUEL-RES MASON</v>
          </cell>
          <cell r="K4557" t="str">
            <v>FUEL &amp; MATERIAL SURCHARGE</v>
          </cell>
        </row>
        <row r="4558">
          <cell r="J4558" t="str">
            <v>FUEL-RECY MASON</v>
          </cell>
          <cell r="K4558" t="str">
            <v>FUEL &amp; MATERIAL SURCHARGE</v>
          </cell>
        </row>
        <row r="4559">
          <cell r="J4559" t="str">
            <v>FUEL-RO MASON</v>
          </cell>
          <cell r="K4559" t="str">
            <v>FUEL &amp; MATERIAL SURCHARGE</v>
          </cell>
        </row>
        <row r="4560">
          <cell r="J4560" t="str">
            <v>REF</v>
          </cell>
          <cell r="K4560" t="str">
            <v>3.6% WA Refuse Tax</v>
          </cell>
        </row>
        <row r="4561">
          <cell r="J4561" t="str">
            <v>SALES TAX</v>
          </cell>
          <cell r="K4561" t="str">
            <v>8.5% Sales Tax</v>
          </cell>
        </row>
        <row r="4562">
          <cell r="J4562" t="str">
            <v>SALES TAX</v>
          </cell>
          <cell r="K4562" t="str">
            <v>8.5% Sales Tax</v>
          </cell>
        </row>
        <row r="4563">
          <cell r="J4563" t="str">
            <v>FINCHG</v>
          </cell>
          <cell r="K4563" t="str">
            <v>LATE FEE</v>
          </cell>
        </row>
        <row r="4564">
          <cell r="J4564" t="str">
            <v>FINCHG</v>
          </cell>
          <cell r="K4564" t="str">
            <v>LATE FEE</v>
          </cell>
        </row>
        <row r="4565">
          <cell r="J4565" t="str">
            <v>MM</v>
          </cell>
          <cell r="K4565" t="str">
            <v>MOVE MONEY</v>
          </cell>
        </row>
        <row r="4566">
          <cell r="J4566" t="str">
            <v>REFUND</v>
          </cell>
          <cell r="K4566" t="str">
            <v>REFUND</v>
          </cell>
        </row>
        <row r="4567">
          <cell r="J4567" t="str">
            <v>LOOSE-COMM</v>
          </cell>
          <cell r="K4567" t="str">
            <v>LOOSE MATERIAL - COMM</v>
          </cell>
        </row>
        <row r="4568">
          <cell r="J4568" t="str">
            <v>300CW1</v>
          </cell>
          <cell r="K4568" t="str">
            <v>1-300 GL CART WEEKLY SVC</v>
          </cell>
        </row>
        <row r="4569">
          <cell r="J4569" t="str">
            <v>64CW1</v>
          </cell>
          <cell r="K4569" t="str">
            <v>1-64 GL CART WEEKLY SVC</v>
          </cell>
        </row>
        <row r="4570">
          <cell r="J4570" t="str">
            <v>96CW1</v>
          </cell>
          <cell r="K4570" t="str">
            <v>1-96 GL CART WEEKLY SVC</v>
          </cell>
        </row>
        <row r="4571">
          <cell r="J4571" t="str">
            <v>SL096.0GEO001CGW</v>
          </cell>
          <cell r="K4571" t="str">
            <v>96 GL EOW COM GREENWASTE</v>
          </cell>
        </row>
        <row r="4572">
          <cell r="J4572" t="str">
            <v>UNLOCKREF</v>
          </cell>
          <cell r="K4572" t="str">
            <v>UNLOCK / UNLATCH REFUSE</v>
          </cell>
        </row>
        <row r="4573">
          <cell r="J4573" t="str">
            <v>300CW1</v>
          </cell>
          <cell r="K4573" t="str">
            <v>1-300 GL CART WEEKLY SVC</v>
          </cell>
        </row>
        <row r="4574">
          <cell r="J4574" t="str">
            <v>64CW1</v>
          </cell>
          <cell r="K4574" t="str">
            <v>1-64 GL CART WEEKLY SVC</v>
          </cell>
        </row>
        <row r="4575">
          <cell r="J4575" t="str">
            <v>EP300-COM</v>
          </cell>
          <cell r="K4575" t="str">
            <v>EXTRA PICKUP 300 GL - COM</v>
          </cell>
        </row>
        <row r="4576">
          <cell r="J4576" t="str">
            <v>EP64-COM</v>
          </cell>
          <cell r="K4576" t="str">
            <v>EXTRA PICKUP 64 GL - COM</v>
          </cell>
        </row>
        <row r="4577">
          <cell r="J4577" t="str">
            <v>EP96-COM</v>
          </cell>
          <cell r="K4577" t="str">
            <v>EXTRA PICKUP 96 GL - COM</v>
          </cell>
        </row>
        <row r="4578">
          <cell r="J4578" t="str">
            <v>CC-KOL</v>
          </cell>
          <cell r="K4578" t="str">
            <v>ONLINE PAYMENT-CC</v>
          </cell>
        </row>
        <row r="4579">
          <cell r="J4579" t="str">
            <v>CCREF-KOL</v>
          </cell>
          <cell r="K4579" t="str">
            <v>CREDIT CARD REFUND</v>
          </cell>
        </row>
        <row r="4580">
          <cell r="J4580" t="str">
            <v>PAY</v>
          </cell>
          <cell r="K4580" t="str">
            <v>PAYMENT-THANK YOU!</v>
          </cell>
        </row>
        <row r="4581">
          <cell r="J4581" t="str">
            <v>PAY EFT</v>
          </cell>
          <cell r="K4581" t="str">
            <v>ELECTRONIC PAYMENT</v>
          </cell>
        </row>
        <row r="4582">
          <cell r="J4582" t="str">
            <v>PAY ICT</v>
          </cell>
          <cell r="K4582" t="str">
            <v>I/C PAYMENT THANK YOU!</v>
          </cell>
        </row>
        <row r="4583">
          <cell r="J4583" t="str">
            <v>PAY-CFREE</v>
          </cell>
          <cell r="K4583" t="str">
            <v>PAYMENT-THANK YOU</v>
          </cell>
        </row>
        <row r="4584">
          <cell r="J4584" t="str">
            <v>PAY-KOL</v>
          </cell>
          <cell r="K4584" t="str">
            <v>PAYMENT-THANK YOU - OL</v>
          </cell>
        </row>
        <row r="4585">
          <cell r="J4585" t="str">
            <v>PAY-NATL</v>
          </cell>
          <cell r="K4585" t="str">
            <v>PAYMENT THANK YOU</v>
          </cell>
        </row>
        <row r="4586">
          <cell r="J4586" t="str">
            <v>PAY-OAK</v>
          </cell>
          <cell r="K4586" t="str">
            <v>OAKLEAF PAYMENT</v>
          </cell>
        </row>
        <row r="4587">
          <cell r="J4587" t="str">
            <v>PAY-RPPS</v>
          </cell>
          <cell r="K4587" t="str">
            <v>RPSS PAYMENT</v>
          </cell>
        </row>
        <row r="4588">
          <cell r="J4588" t="str">
            <v>PAYMANC</v>
          </cell>
          <cell r="K4588" t="str">
            <v>PAYMENT THANK YOU!</v>
          </cell>
        </row>
        <row r="4589">
          <cell r="J4589" t="str">
            <v>PAYMET</v>
          </cell>
          <cell r="K4589" t="str">
            <v>METAVANTE ONLINE PAYMENT</v>
          </cell>
        </row>
        <row r="4590">
          <cell r="J4590" t="str">
            <v>PAYPNCL</v>
          </cell>
          <cell r="K4590" t="str">
            <v>PAYMENT THANK YOU!</v>
          </cell>
        </row>
        <row r="4591">
          <cell r="J4591" t="str">
            <v>RET-KOL</v>
          </cell>
          <cell r="K4591" t="str">
            <v>ONLINE PAYMENT RETURN</v>
          </cell>
        </row>
        <row r="4592">
          <cell r="J4592" t="str">
            <v>300RW1</v>
          </cell>
          <cell r="K4592" t="str">
            <v>1-300 GL CART WEEKLY SVC</v>
          </cell>
        </row>
        <row r="4593">
          <cell r="J4593" t="str">
            <v>35RE1</v>
          </cell>
          <cell r="K4593" t="str">
            <v>1-35 GAL CART EOW SVC</v>
          </cell>
        </row>
        <row r="4594">
          <cell r="J4594" t="str">
            <v>35RE1RR</v>
          </cell>
          <cell r="K4594" t="str">
            <v>1-35 GL CART EOW REDUCED RATE</v>
          </cell>
        </row>
        <row r="4595">
          <cell r="J4595" t="str">
            <v>64RE1</v>
          </cell>
          <cell r="K4595" t="str">
            <v>1-64 GAL EOW</v>
          </cell>
        </row>
        <row r="4596">
          <cell r="J4596" t="str">
            <v>64RE1RR</v>
          </cell>
          <cell r="K4596" t="str">
            <v>1-64 GL CART EOW REDUCED RATE</v>
          </cell>
        </row>
        <row r="4597">
          <cell r="J4597" t="str">
            <v>64RW1</v>
          </cell>
          <cell r="K4597" t="str">
            <v>1-64 GAL CART WEEKLY SVC</v>
          </cell>
        </row>
        <row r="4598">
          <cell r="J4598" t="str">
            <v>64RW1RR</v>
          </cell>
          <cell r="K4598" t="str">
            <v>1-64 GL CART WKLY REDUCED RATE</v>
          </cell>
        </row>
        <row r="4599">
          <cell r="J4599" t="str">
            <v>96RE1</v>
          </cell>
          <cell r="K4599" t="str">
            <v>1-96 GAL EOW</v>
          </cell>
        </row>
        <row r="4600">
          <cell r="J4600" t="str">
            <v>96RE1RR</v>
          </cell>
          <cell r="K4600" t="str">
            <v>1-96 GL CART EOW REDUCED RATE</v>
          </cell>
        </row>
        <row r="4601">
          <cell r="J4601" t="str">
            <v>96RW1</v>
          </cell>
          <cell r="K4601" t="str">
            <v>1-96 GAL CART WEEKLY SVC</v>
          </cell>
        </row>
        <row r="4602">
          <cell r="J4602" t="str">
            <v>96RW1RR</v>
          </cell>
          <cell r="K4602" t="str">
            <v>1-96 GL CART WKLY REDUCED RATE</v>
          </cell>
        </row>
        <row r="4603">
          <cell r="J4603" t="str">
            <v>EMPLOYEER</v>
          </cell>
          <cell r="K4603" t="str">
            <v>EMPLOYEE SERVICE</v>
          </cell>
        </row>
        <row r="4604">
          <cell r="J4604" t="str">
            <v>MINSVC-RESI</v>
          </cell>
          <cell r="K4604" t="str">
            <v>MINIMUM SERVICE</v>
          </cell>
        </row>
        <row r="4605">
          <cell r="J4605" t="str">
            <v>ROLLOUT 5-25</v>
          </cell>
          <cell r="K4605" t="str">
            <v>ROLL OUT FEE 5 - 25 FT</v>
          </cell>
        </row>
        <row r="4606">
          <cell r="J4606" t="str">
            <v>SL096.0GEO001GW</v>
          </cell>
          <cell r="K4606" t="str">
            <v>SL 96 GL EOW GREENWASTE 1</v>
          </cell>
        </row>
        <row r="4607">
          <cell r="J4607" t="str">
            <v>64RE1</v>
          </cell>
          <cell r="K4607" t="str">
            <v>1-64 GAL EOW</v>
          </cell>
        </row>
        <row r="4608">
          <cell r="J4608" t="str">
            <v>96RE1</v>
          </cell>
          <cell r="K4608" t="str">
            <v>1-96 GAL EOW</v>
          </cell>
        </row>
        <row r="4609">
          <cell r="J4609" t="str">
            <v>ADJOTHR</v>
          </cell>
          <cell r="K4609" t="str">
            <v>ADJUSTMENT</v>
          </cell>
        </row>
        <row r="4610">
          <cell r="J4610" t="str">
            <v>ADMINFEE-RES</v>
          </cell>
          <cell r="K4610" t="str">
            <v>NEW ACCT / VACANCY FEE</v>
          </cell>
        </row>
        <row r="4611">
          <cell r="J4611" t="str">
            <v>EP300-RES</v>
          </cell>
          <cell r="K4611" t="str">
            <v>EXTRA PICKUP 300 GL - RES</v>
          </cell>
        </row>
        <row r="4612">
          <cell r="J4612" t="str">
            <v>EP35-RES</v>
          </cell>
          <cell r="K4612" t="str">
            <v>EXTRA PICKUP 35 GL - RES</v>
          </cell>
        </row>
        <row r="4613">
          <cell r="J4613" t="str">
            <v>EP64-RES</v>
          </cell>
          <cell r="K4613" t="str">
            <v>EXTRA PICKUP 64 GL - RES</v>
          </cell>
        </row>
        <row r="4614">
          <cell r="J4614" t="str">
            <v>EP96-RES</v>
          </cell>
          <cell r="K4614" t="str">
            <v>EXTRA PICKUP 96 GL - RES</v>
          </cell>
        </row>
        <row r="4615">
          <cell r="J4615" t="str">
            <v>LOOSE-RES</v>
          </cell>
          <cell r="K4615" t="str">
            <v>LOOSE MATERIAL -RES</v>
          </cell>
        </row>
        <row r="4616">
          <cell r="J4616" t="str">
            <v>REDELIVER</v>
          </cell>
          <cell r="K4616" t="str">
            <v>DELIVERY CHARGE</v>
          </cell>
        </row>
        <row r="4617">
          <cell r="J4617" t="str">
            <v>RTRNCART96-RES</v>
          </cell>
          <cell r="K4617" t="str">
            <v>RETURN TRIP 96 GL</v>
          </cell>
        </row>
        <row r="4618">
          <cell r="J4618" t="str">
            <v>RTRNCART96GW-RES</v>
          </cell>
          <cell r="K4618" t="str">
            <v>RETURN TRIP YARDWASTE</v>
          </cell>
        </row>
        <row r="4619">
          <cell r="J4619" t="str">
            <v>SL096.0GEO001GW</v>
          </cell>
          <cell r="K4619" t="str">
            <v>SL 96 GL EOW GREENWASTE 1</v>
          </cell>
        </row>
        <row r="4620">
          <cell r="J4620" t="str">
            <v>FUEL-COM MASON</v>
          </cell>
          <cell r="K4620" t="str">
            <v>FUEL &amp; MATERIAL SURCHARGE</v>
          </cell>
        </row>
        <row r="4621">
          <cell r="J4621" t="str">
            <v>FUEL-RES MASON</v>
          </cell>
          <cell r="K4621" t="str">
            <v>FUEL &amp; MATERIAL SURCHARGE</v>
          </cell>
        </row>
        <row r="4622">
          <cell r="J4622" t="str">
            <v>FUEL-RES MASON</v>
          </cell>
          <cell r="K4622" t="str">
            <v>FUEL &amp; MATERIAL SURCHARGE</v>
          </cell>
        </row>
        <row r="4623">
          <cell r="J4623" t="str">
            <v>FUEL-RES MASON</v>
          </cell>
          <cell r="K4623" t="str">
            <v>FUEL &amp; MATERIAL SURCHARGE</v>
          </cell>
        </row>
        <row r="4624">
          <cell r="J4624" t="str">
            <v>CITY OF SHELTON</v>
          </cell>
          <cell r="K4624" t="str">
            <v>41.9% CITY UTILITY TAX</v>
          </cell>
        </row>
        <row r="4625">
          <cell r="J4625" t="str">
            <v>CITY OF SHELTON UTILITY</v>
          </cell>
          <cell r="K4625" t="str">
            <v>CONTRACT UTILITY ONLY</v>
          </cell>
        </row>
        <row r="4626">
          <cell r="J4626" t="str">
            <v>SHELTON SALES TAX</v>
          </cell>
          <cell r="K4626" t="str">
            <v>8.8% Sales Tax</v>
          </cell>
        </row>
        <row r="4627">
          <cell r="J4627" t="str">
            <v>SHELTON WA REFUSE</v>
          </cell>
          <cell r="K4627" t="str">
            <v>3.6% WA Refuse Tax</v>
          </cell>
        </row>
        <row r="4628">
          <cell r="J4628" t="str">
            <v>CITY OF SHELTON</v>
          </cell>
          <cell r="K4628" t="str">
            <v>41.9% CITY UTILITY TAX</v>
          </cell>
        </row>
        <row r="4629">
          <cell r="J4629" t="str">
            <v>REF</v>
          </cell>
          <cell r="K4629" t="str">
            <v>3.6% WA Refuse Tax</v>
          </cell>
        </row>
        <row r="4630">
          <cell r="J4630" t="str">
            <v>SHELTON SALES TAX</v>
          </cell>
          <cell r="K4630" t="str">
            <v>8.8% Sales Tax</v>
          </cell>
        </row>
        <row r="4631">
          <cell r="J4631" t="str">
            <v>SHELTON WA REFUSE</v>
          </cell>
          <cell r="K4631" t="str">
            <v>3.6% WA Refuse Tax</v>
          </cell>
        </row>
        <row r="4632">
          <cell r="J4632" t="str">
            <v>CITY OF SHELTON</v>
          </cell>
          <cell r="K4632" t="str">
            <v>41.9% CITY UTILITY TAX</v>
          </cell>
        </row>
        <row r="4633">
          <cell r="J4633" t="str">
            <v>SHELTON WA REFUSE</v>
          </cell>
          <cell r="K4633" t="str">
            <v>3.6% WA Refuse Tax</v>
          </cell>
        </row>
        <row r="4634">
          <cell r="J4634" t="str">
            <v>FINCHG</v>
          </cell>
          <cell r="K4634" t="str">
            <v>LATE FEE</v>
          </cell>
        </row>
        <row r="4635">
          <cell r="J4635" t="str">
            <v>FINCHG</v>
          </cell>
          <cell r="K4635" t="str">
            <v>LATE FEE</v>
          </cell>
        </row>
        <row r="4636">
          <cell r="J4636" t="str">
            <v>R1.5YDE</v>
          </cell>
          <cell r="K4636" t="str">
            <v>1.5 YD 1X EOW</v>
          </cell>
        </row>
        <row r="4637">
          <cell r="J4637" t="str">
            <v>R1.5YDRENTM</v>
          </cell>
          <cell r="K4637" t="str">
            <v>1.5YD CONTAINER RENT-MTH</v>
          </cell>
        </row>
        <row r="4638">
          <cell r="J4638" t="str">
            <v>R2YDRENTM</v>
          </cell>
          <cell r="K4638" t="str">
            <v>2YD CONTAINER RENT-MTHLY</v>
          </cell>
        </row>
        <row r="4639">
          <cell r="J4639" t="str">
            <v>R2YDW</v>
          </cell>
          <cell r="K4639" t="str">
            <v>2 YD 1X WEEKLY</v>
          </cell>
        </row>
        <row r="4640">
          <cell r="J4640" t="str">
            <v>UNLOCKREF</v>
          </cell>
          <cell r="K4640" t="str">
            <v>UNLOCK / UNLATCH REFUSE</v>
          </cell>
        </row>
        <row r="4641">
          <cell r="J4641" t="str">
            <v>CEXYD</v>
          </cell>
          <cell r="K4641" t="str">
            <v>CMML EXTRA YARDAGE</v>
          </cell>
        </row>
        <row r="4642">
          <cell r="J4642" t="str">
            <v>CC-KOL</v>
          </cell>
          <cell r="K4642" t="str">
            <v>ONLINE PAYMENT-CC</v>
          </cell>
        </row>
        <row r="4643">
          <cell r="J4643" t="str">
            <v>PAY</v>
          </cell>
          <cell r="K4643" t="str">
            <v>PAYMENT-THANK YOU!</v>
          </cell>
        </row>
        <row r="4644">
          <cell r="J4644" t="str">
            <v>PAY-KOL</v>
          </cell>
          <cell r="K4644" t="str">
            <v>PAYMENT-THANK YOU - OL</v>
          </cell>
        </row>
        <row r="4645">
          <cell r="J4645" t="str">
            <v>PAY-NATL</v>
          </cell>
          <cell r="K4645" t="str">
            <v>PAYMENT THANK YOU</v>
          </cell>
        </row>
        <row r="4646">
          <cell r="J4646" t="str">
            <v>PAYPNCL</v>
          </cell>
          <cell r="K4646" t="str">
            <v>PAYMENT THANK YOU!</v>
          </cell>
        </row>
        <row r="4647">
          <cell r="J4647" t="str">
            <v>EXTRAR</v>
          </cell>
          <cell r="K4647" t="str">
            <v>EXTRA CAN/BAGS</v>
          </cell>
        </row>
        <row r="4648">
          <cell r="J4648" t="str">
            <v>ROLID</v>
          </cell>
          <cell r="K4648" t="str">
            <v>ROLL OFF-LID</v>
          </cell>
        </row>
        <row r="4649">
          <cell r="J4649" t="str">
            <v>RORENT10M</v>
          </cell>
          <cell r="K4649" t="str">
            <v>10YD ROLL OFF MTHLY RENT</v>
          </cell>
        </row>
        <row r="4650">
          <cell r="J4650" t="str">
            <v>RORENT20D</v>
          </cell>
          <cell r="K4650" t="str">
            <v>20YD ROLL OFF-DAILY RENT</v>
          </cell>
        </row>
        <row r="4651">
          <cell r="J4651" t="str">
            <v>RORENT20M</v>
          </cell>
          <cell r="K4651" t="str">
            <v>20YD ROLL OFF-MNTHLY RENT</v>
          </cell>
        </row>
        <row r="4652">
          <cell r="J4652" t="str">
            <v>RORENT40M</v>
          </cell>
          <cell r="K4652" t="str">
            <v>40YD ROLL OFF-MNTHLY RENT</v>
          </cell>
        </row>
        <row r="4653">
          <cell r="J4653" t="str">
            <v>CPHAUL20</v>
          </cell>
          <cell r="K4653" t="str">
            <v>20YD COMPACTOR-HAUL</v>
          </cell>
        </row>
        <row r="4654">
          <cell r="J4654" t="str">
            <v>CPHAUL35</v>
          </cell>
          <cell r="K4654" t="str">
            <v>35YD COMPACTOR-HAUL</v>
          </cell>
        </row>
        <row r="4655">
          <cell r="J4655" t="str">
            <v>DISPMC-TON</v>
          </cell>
          <cell r="K4655" t="str">
            <v>MC LANDFILL PER TON</v>
          </cell>
        </row>
        <row r="4656">
          <cell r="J4656" t="str">
            <v>DISPMCMISC</v>
          </cell>
          <cell r="K4656" t="str">
            <v>DISPOSAL MISCELLANOUS</v>
          </cell>
        </row>
        <row r="4657">
          <cell r="J4657" t="str">
            <v>RODEL</v>
          </cell>
          <cell r="K4657" t="str">
            <v>ROLL OFF-DELIVERY</v>
          </cell>
        </row>
        <row r="4658">
          <cell r="J4658" t="str">
            <v>ROHAUL10</v>
          </cell>
          <cell r="K4658" t="str">
            <v>10YD ROLL OFF HAUL</v>
          </cell>
        </row>
        <row r="4659">
          <cell r="J4659" t="str">
            <v>ROHAUL20</v>
          </cell>
          <cell r="K4659" t="str">
            <v>20YD ROLL OFF-HAUL</v>
          </cell>
        </row>
        <row r="4660">
          <cell r="J4660" t="str">
            <v>ROHAUL20T</v>
          </cell>
          <cell r="K4660" t="str">
            <v>20YD ROLL OFF TEMP HAUL</v>
          </cell>
        </row>
        <row r="4661">
          <cell r="J4661" t="str">
            <v>ROHAUL40</v>
          </cell>
          <cell r="K4661" t="str">
            <v>40YD ROLL OFF-HAUL</v>
          </cell>
        </row>
        <row r="4662">
          <cell r="J4662" t="str">
            <v>ROHAUL40T</v>
          </cell>
          <cell r="K4662" t="str">
            <v>40YD ROLL OFF TEMP HAUL</v>
          </cell>
        </row>
        <row r="4663">
          <cell r="J4663" t="str">
            <v>RORENT20D</v>
          </cell>
          <cell r="K4663" t="str">
            <v>20YD ROLL OFF-DAILY RENT</v>
          </cell>
        </row>
        <row r="4664">
          <cell r="J4664" t="str">
            <v>RORENT40D</v>
          </cell>
          <cell r="K4664" t="str">
            <v>40YD ROLL OFF-DAILY RENT</v>
          </cell>
        </row>
        <row r="4665">
          <cell r="J4665" t="str">
            <v>FUEL-COM MASON</v>
          </cell>
          <cell r="K4665" t="str">
            <v>FUEL &amp; MATERIAL SURCHARGE</v>
          </cell>
        </row>
        <row r="4666">
          <cell r="J4666" t="str">
            <v>FUEL-RO MASON</v>
          </cell>
          <cell r="K4666" t="str">
            <v>FUEL &amp; MATERIAL SURCHARGE</v>
          </cell>
        </row>
        <row r="4667">
          <cell r="J4667" t="str">
            <v>FUEL-RES MASON</v>
          </cell>
          <cell r="K4667" t="str">
            <v>FUEL &amp; MATERIAL SURCHARGE</v>
          </cell>
        </row>
        <row r="4668">
          <cell r="J4668" t="str">
            <v>FUEL-RO MASON</v>
          </cell>
          <cell r="K4668" t="str">
            <v>FUEL &amp; MATERIAL SURCHARGE</v>
          </cell>
        </row>
        <row r="4669">
          <cell r="J4669" t="str">
            <v>SHELTON UNREG REFUSE</v>
          </cell>
          <cell r="K4669" t="str">
            <v>3.6% WA STATE REFUSE TAX</v>
          </cell>
        </row>
        <row r="4670">
          <cell r="J4670" t="str">
            <v>SHELTON UNREG SALES</v>
          </cell>
          <cell r="K4670" t="str">
            <v>WA STATE SALES TAX</v>
          </cell>
        </row>
        <row r="4671">
          <cell r="J4671" t="str">
            <v>SHELTON UNREG REFUSE</v>
          </cell>
          <cell r="K4671" t="str">
            <v>3.6% WA STATE REFUSE TAX</v>
          </cell>
        </row>
        <row r="4672">
          <cell r="J4672" t="str">
            <v>SHELTON UNREG SALES</v>
          </cell>
          <cell r="K4672" t="str">
            <v>WA STATE SALES TAX</v>
          </cell>
        </row>
        <row r="4673">
          <cell r="J4673" t="str">
            <v>REF</v>
          </cell>
          <cell r="K4673" t="str">
            <v>3.6% WA Refuse Tax</v>
          </cell>
        </row>
        <row r="4674">
          <cell r="J4674" t="str">
            <v>SALES TAX</v>
          </cell>
          <cell r="K4674" t="str">
            <v>8.5% Sales Tax</v>
          </cell>
        </row>
        <row r="4675">
          <cell r="J4675" t="str">
            <v>SHELTON UNREG REFUSE</v>
          </cell>
          <cell r="K4675" t="str">
            <v>3.6% WA STATE REFUSE TAX</v>
          </cell>
        </row>
        <row r="4676">
          <cell r="J4676" t="str">
            <v>SHELTON UNREG SALES</v>
          </cell>
          <cell r="K4676" t="str">
            <v>WA STATE SALES TAX</v>
          </cell>
        </row>
        <row r="4677">
          <cell r="J4677" t="str">
            <v>FINCHG</v>
          </cell>
          <cell r="K4677" t="str">
            <v>LATE FEE</v>
          </cell>
        </row>
        <row r="4678">
          <cell r="J4678" t="str">
            <v>MM</v>
          </cell>
          <cell r="K4678" t="str">
            <v>MOVE MONEY</v>
          </cell>
        </row>
        <row r="4679">
          <cell r="J4679" t="str">
            <v>UNLOCKRECY</v>
          </cell>
          <cell r="K4679" t="str">
            <v>UNLOCK / UNLATCH RECY</v>
          </cell>
        </row>
        <row r="4680">
          <cell r="J4680" t="str">
            <v>96CRCOGE1</v>
          </cell>
          <cell r="K4680" t="str">
            <v>96 COMMINGLE WG-EOW</v>
          </cell>
        </row>
        <row r="4681">
          <cell r="J4681" t="str">
            <v>96CRCOGM1</v>
          </cell>
          <cell r="K4681" t="str">
            <v>96 COMMINGLE WGMNTHLY</v>
          </cell>
        </row>
        <row r="4682">
          <cell r="J4682" t="str">
            <v>96CRCOGOC</v>
          </cell>
          <cell r="K4682" t="str">
            <v>96 COMMINGLE WGON CALL</v>
          </cell>
        </row>
        <row r="4683">
          <cell r="J4683" t="str">
            <v>96CRCOGW1</v>
          </cell>
          <cell r="K4683" t="str">
            <v>96 COMMINGLE WG-WEEKLY</v>
          </cell>
        </row>
        <row r="4684">
          <cell r="J4684" t="str">
            <v>96CRCONGE1</v>
          </cell>
          <cell r="K4684" t="str">
            <v>96 COMMINGLE NG-EOW</v>
          </cell>
        </row>
        <row r="4685">
          <cell r="J4685" t="str">
            <v>96CRCONGM1</v>
          </cell>
          <cell r="K4685" t="str">
            <v>96 COMMINGLE NG-MNTHLY</v>
          </cell>
        </row>
        <row r="4686">
          <cell r="J4686" t="str">
            <v>96CRCONGW1</v>
          </cell>
          <cell r="K4686" t="str">
            <v>96 COMMINGLE NG-WEEKLY</v>
          </cell>
        </row>
        <row r="4687">
          <cell r="J4687" t="str">
            <v xml:space="preserve">R2YDOCCE </v>
          </cell>
          <cell r="K4687" t="str">
            <v>2YD OCC-EOW</v>
          </cell>
        </row>
        <row r="4688">
          <cell r="J4688" t="str">
            <v>R2YDOCCEX</v>
          </cell>
          <cell r="K4688" t="str">
            <v>2YD OCC-EXTRA CONTAINER</v>
          </cell>
        </row>
        <row r="4689">
          <cell r="J4689" t="str">
            <v>R2YDOCCM</v>
          </cell>
          <cell r="K4689" t="str">
            <v>2YD OCC-MNTHLY</v>
          </cell>
        </row>
        <row r="4690">
          <cell r="J4690" t="str">
            <v>R2YDOCCW</v>
          </cell>
          <cell r="K4690" t="str">
            <v>2YD OCC-WEEKLY</v>
          </cell>
        </row>
        <row r="4691">
          <cell r="J4691" t="str">
            <v>RECYLOCK</v>
          </cell>
          <cell r="K4691" t="str">
            <v>LOCK/UNLOCK RECYCLING</v>
          </cell>
        </row>
        <row r="4692">
          <cell r="J4692" t="str">
            <v>WLKNRECY</v>
          </cell>
          <cell r="K4692" t="str">
            <v>WALK IN RECYCLE</v>
          </cell>
        </row>
        <row r="4693">
          <cell r="J4693" t="str">
            <v>96CRCONGOC</v>
          </cell>
          <cell r="K4693" t="str">
            <v>96 COMMINGLE NGON CALL</v>
          </cell>
        </row>
        <row r="4694">
          <cell r="J4694" t="str">
            <v>CDELOCC</v>
          </cell>
          <cell r="K4694" t="str">
            <v>CARDBOARD DELIVERY</v>
          </cell>
        </row>
        <row r="4695">
          <cell r="J4695" t="str">
            <v>DEL-REC</v>
          </cell>
          <cell r="K4695" t="str">
            <v>DELIVER RECYCLE BIN</v>
          </cell>
        </row>
        <row r="4696">
          <cell r="J4696" t="str">
            <v>R2YDOCCOC</v>
          </cell>
          <cell r="K4696" t="str">
            <v>2YD OCC-ON CALL</v>
          </cell>
        </row>
        <row r="4697">
          <cell r="J4697" t="str">
            <v>RECYLOCK</v>
          </cell>
          <cell r="K4697" t="str">
            <v>LOCK/UNLOCK RECYCLING</v>
          </cell>
        </row>
        <row r="4698">
          <cell r="J4698" t="str">
            <v>ROLLOUTOCC</v>
          </cell>
          <cell r="K4698" t="str">
            <v>ROLL OUT FEE - RECYCLE</v>
          </cell>
        </row>
        <row r="4699">
          <cell r="J4699" t="str">
            <v>WLKNRECY</v>
          </cell>
          <cell r="K4699" t="str">
            <v>WALK IN RECYCLE</v>
          </cell>
        </row>
        <row r="4700">
          <cell r="J4700" t="str">
            <v>CC-KOL</v>
          </cell>
          <cell r="K4700" t="str">
            <v>ONLINE PAYMENT-CC</v>
          </cell>
        </row>
        <row r="4701">
          <cell r="J4701" t="str">
            <v>PAY</v>
          </cell>
          <cell r="K4701" t="str">
            <v>PAYMENT-THANK YOU!</v>
          </cell>
        </row>
        <row r="4702">
          <cell r="J4702" t="str">
            <v>PAY EFT</v>
          </cell>
          <cell r="K4702" t="str">
            <v>ELECTRONIC PAYMENT</v>
          </cell>
        </row>
        <row r="4703">
          <cell r="J4703" t="str">
            <v>PAY ICT</v>
          </cell>
          <cell r="K4703" t="str">
            <v>I/C PAYMENT THANK YOU!</v>
          </cell>
        </row>
        <row r="4704">
          <cell r="J4704" t="str">
            <v>PAY-CFREE</v>
          </cell>
          <cell r="K4704" t="str">
            <v>PAYMENT-THANK YOU</v>
          </cell>
        </row>
        <row r="4705">
          <cell r="J4705" t="str">
            <v>PAY-KOL</v>
          </cell>
          <cell r="K4705" t="str">
            <v>PAYMENT-THANK YOU - OL</v>
          </cell>
        </row>
        <row r="4706">
          <cell r="J4706" t="str">
            <v>PAY-NATL</v>
          </cell>
          <cell r="K4706" t="str">
            <v>PAYMENT THANK YOU</v>
          </cell>
        </row>
        <row r="4707">
          <cell r="J4707" t="str">
            <v>PAY-OAK</v>
          </cell>
          <cell r="K4707" t="str">
            <v>OAKLEAF PAYMENT</v>
          </cell>
        </row>
        <row r="4708">
          <cell r="J4708" t="str">
            <v>PAY-RPPS</v>
          </cell>
          <cell r="K4708" t="str">
            <v>RPSS PAYMENT</v>
          </cell>
        </row>
        <row r="4709">
          <cell r="J4709" t="str">
            <v>PAYPNCL</v>
          </cell>
          <cell r="K4709" t="str">
            <v>PAYMENT THANK YOU!</v>
          </cell>
        </row>
        <row r="4710">
          <cell r="J4710" t="str">
            <v>RORENT40DRECY</v>
          </cell>
          <cell r="K4710" t="str">
            <v>ROLL OFF RENT DAILY-RECYL</v>
          </cell>
        </row>
        <row r="4711">
          <cell r="J4711" t="str">
            <v>DISPORGANIC</v>
          </cell>
          <cell r="K4711" t="str">
            <v xml:space="preserve">DISPOSAL ORGANIC </v>
          </cell>
        </row>
        <row r="4712">
          <cell r="J4712" t="str">
            <v>RECYHAUL</v>
          </cell>
          <cell r="K4712" t="str">
            <v>ROLL OFF RECYCLE HAUL</v>
          </cell>
        </row>
        <row r="4713">
          <cell r="J4713" t="str">
            <v>ROMILERECY</v>
          </cell>
          <cell r="K4713" t="str">
            <v>ROLL OFF MILEAGE RECYCLE</v>
          </cell>
        </row>
        <row r="4714">
          <cell r="J4714" t="str">
            <v>STORENT22</v>
          </cell>
          <cell r="K4714" t="str">
            <v>PORTABLE STORAGE RENT 22</v>
          </cell>
        </row>
        <row r="4715">
          <cell r="J4715" t="str">
            <v>FUEL-RECY MASON</v>
          </cell>
          <cell r="K4715" t="str">
            <v>FUEL &amp; MATERIAL SURCHARGE</v>
          </cell>
        </row>
        <row r="4716">
          <cell r="J4716" t="str">
            <v>FUEL-RECY MASON</v>
          </cell>
          <cell r="K4716" t="str">
            <v>FUEL &amp; MATERIAL SURCHARGE</v>
          </cell>
        </row>
        <row r="4717">
          <cell r="J4717" t="str">
            <v>FUEL-RO MASON</v>
          </cell>
          <cell r="K4717" t="str">
            <v>FUEL &amp; MATERIAL SURCHARGE</v>
          </cell>
        </row>
        <row r="4718">
          <cell r="J4718" t="str">
            <v>SALES TAX</v>
          </cell>
          <cell r="K4718" t="str">
            <v>8.5% Sales Tax</v>
          </cell>
        </row>
        <row r="4719">
          <cell r="J4719" t="str">
            <v>SALES TAX</v>
          </cell>
          <cell r="K4719" t="str">
            <v>8.5% Sales Tax</v>
          </cell>
        </row>
        <row r="4720">
          <cell r="J4720" t="str">
            <v>SHELTON UNREG SALES</v>
          </cell>
          <cell r="K4720" t="str">
            <v>WA STATE SALES TAX</v>
          </cell>
        </row>
        <row r="4721">
          <cell r="J4721" t="str">
            <v>MM</v>
          </cell>
          <cell r="K4721" t="str">
            <v>MOVE MONEY</v>
          </cell>
        </row>
        <row r="4722">
          <cell r="J4722" t="str">
            <v>FINCHG</v>
          </cell>
          <cell r="K4722" t="str">
            <v>LATE FEE</v>
          </cell>
        </row>
        <row r="4723">
          <cell r="J4723" t="str">
            <v>R1.5YDEK</v>
          </cell>
          <cell r="K4723" t="str">
            <v>1.5 YD 1X EOW</v>
          </cell>
        </row>
        <row r="4724">
          <cell r="J4724" t="str">
            <v>R1.5YDRENTM</v>
          </cell>
          <cell r="K4724" t="str">
            <v>1.5YD CONTAINER RENT-MTH</v>
          </cell>
        </row>
        <row r="4725">
          <cell r="J4725" t="str">
            <v>R1.5YDRENTTM</v>
          </cell>
          <cell r="K4725" t="str">
            <v>1.5 YD TEMP CONT RENT MON</v>
          </cell>
        </row>
        <row r="4726">
          <cell r="J4726" t="str">
            <v>R1.5YDWK</v>
          </cell>
          <cell r="K4726" t="str">
            <v>1.5 YD 1X WEEKLY</v>
          </cell>
        </row>
        <row r="4727">
          <cell r="J4727" t="str">
            <v>R2YDEK</v>
          </cell>
          <cell r="K4727" t="str">
            <v>2 YD 1X EOW</v>
          </cell>
        </row>
        <row r="4728">
          <cell r="J4728" t="str">
            <v>R2YDRENTM</v>
          </cell>
          <cell r="K4728" t="str">
            <v>2YD CONTAINER RENT-MTHLY</v>
          </cell>
        </row>
        <row r="4729">
          <cell r="J4729" t="str">
            <v>R2YDWK</v>
          </cell>
          <cell r="K4729" t="str">
            <v>2 YD 1X WEEKLY</v>
          </cell>
        </row>
        <row r="4730">
          <cell r="J4730" t="str">
            <v>CEXYD</v>
          </cell>
          <cell r="K4730" t="str">
            <v>CMML EXTRA YARDAGE</v>
          </cell>
        </row>
        <row r="4731">
          <cell r="J4731" t="str">
            <v>R2YDPU</v>
          </cell>
          <cell r="K4731" t="str">
            <v>2YD CONTAINER PICKUP</v>
          </cell>
        </row>
        <row r="4732">
          <cell r="J4732" t="str">
            <v>ROLLOUTOC</v>
          </cell>
          <cell r="K4732" t="str">
            <v>ROLL OUT</v>
          </cell>
        </row>
        <row r="4733">
          <cell r="J4733" t="str">
            <v>CC-KOL</v>
          </cell>
          <cell r="K4733" t="str">
            <v>ONLINE PAYMENT-CC</v>
          </cell>
        </row>
        <row r="4734">
          <cell r="J4734" t="str">
            <v>CCREF-KOL</v>
          </cell>
          <cell r="K4734" t="str">
            <v>CREDIT CARD REFUND</v>
          </cell>
        </row>
        <row r="4735">
          <cell r="J4735" t="str">
            <v>PAY</v>
          </cell>
          <cell r="K4735" t="str">
            <v>PAYMENT-THANK YOU!</v>
          </cell>
        </row>
        <row r="4736">
          <cell r="J4736" t="str">
            <v>PAY-CFREE</v>
          </cell>
          <cell r="K4736" t="str">
            <v>PAYMENT-THANK YOU</v>
          </cell>
        </row>
        <row r="4737">
          <cell r="J4737" t="str">
            <v>PAY-KOL</v>
          </cell>
          <cell r="K4737" t="str">
            <v>PAYMENT-THANK YOU - OL</v>
          </cell>
        </row>
        <row r="4738">
          <cell r="J4738" t="str">
            <v>PAY-NATL</v>
          </cell>
          <cell r="K4738" t="str">
            <v>PAYMENT THANK YOU</v>
          </cell>
        </row>
        <row r="4739">
          <cell r="J4739" t="str">
            <v>PAYMET</v>
          </cell>
          <cell r="K4739" t="str">
            <v>METAVANTE ONLINE PAYMENT</v>
          </cell>
        </row>
        <row r="4740">
          <cell r="J4740" t="str">
            <v>PAYPNCL</v>
          </cell>
          <cell r="K4740" t="str">
            <v>PAYMENT THANK YOU!</v>
          </cell>
        </row>
        <row r="4741">
          <cell r="J4741" t="str">
            <v>RET-KOL</v>
          </cell>
          <cell r="K4741" t="str">
            <v>ONLINE PAYMENT RETURN</v>
          </cell>
        </row>
        <row r="4742">
          <cell r="J4742" t="str">
            <v>CC-KOL</v>
          </cell>
          <cell r="K4742" t="str">
            <v>ONLINE PAYMENT-CC</v>
          </cell>
        </row>
        <row r="4743">
          <cell r="J4743" t="str">
            <v>CCREF-KOL</v>
          </cell>
          <cell r="K4743" t="str">
            <v>CREDIT CARD REFUND</v>
          </cell>
        </row>
        <row r="4744">
          <cell r="J4744" t="str">
            <v>PAY</v>
          </cell>
          <cell r="K4744" t="str">
            <v>PAYMENT-THANK YOU!</v>
          </cell>
        </row>
        <row r="4745">
          <cell r="J4745" t="str">
            <v>PAY-KOL</v>
          </cell>
          <cell r="K4745" t="str">
            <v>PAYMENT-THANK YOU - OL</v>
          </cell>
        </row>
        <row r="4746">
          <cell r="J4746" t="str">
            <v>PAY-NATL</v>
          </cell>
          <cell r="K4746" t="str">
            <v>PAYMENT THANK YOU</v>
          </cell>
        </row>
        <row r="4747">
          <cell r="J4747" t="str">
            <v>PAY-OAK</v>
          </cell>
          <cell r="K4747" t="str">
            <v>OAKLEAF PAYMENT</v>
          </cell>
        </row>
        <row r="4748">
          <cell r="J4748" t="str">
            <v>PAY-RPPS</v>
          </cell>
          <cell r="K4748" t="str">
            <v>RPSS PAYMENT</v>
          </cell>
        </row>
        <row r="4749">
          <cell r="J4749" t="str">
            <v>PAYPNCL</v>
          </cell>
          <cell r="K4749" t="str">
            <v>PAYMENT THANK YOU!</v>
          </cell>
        </row>
        <row r="4750">
          <cell r="J4750" t="str">
            <v>RET-KOL</v>
          </cell>
          <cell r="K4750" t="str">
            <v>ONLINE PAYMENT RETURN</v>
          </cell>
        </row>
        <row r="4751">
          <cell r="J4751" t="str">
            <v>48RW1</v>
          </cell>
          <cell r="K4751" t="str">
            <v>1-48 GAL WEEKLY</v>
          </cell>
        </row>
        <row r="4752">
          <cell r="J4752" t="str">
            <v>96RW1</v>
          </cell>
          <cell r="K4752" t="str">
            <v>1-96 GAL CART WEEKLY SVC</v>
          </cell>
        </row>
        <row r="4753">
          <cell r="J4753" t="str">
            <v>35ROCC1</v>
          </cell>
          <cell r="K4753" t="str">
            <v>1-35 GAL ON CALL PICKUP</v>
          </cell>
        </row>
        <row r="4754">
          <cell r="J4754" t="str">
            <v>35RW1</v>
          </cell>
          <cell r="K4754" t="str">
            <v>1-35 GAL CART WEEKLY SVC</v>
          </cell>
        </row>
        <row r="4755">
          <cell r="J4755" t="str">
            <v>48RE1</v>
          </cell>
          <cell r="K4755" t="str">
            <v>1-48 GAL EOW</v>
          </cell>
        </row>
        <row r="4756">
          <cell r="J4756" t="str">
            <v>48RW1</v>
          </cell>
          <cell r="K4756" t="str">
            <v>1-48 GAL WEEKLY</v>
          </cell>
        </row>
        <row r="4757">
          <cell r="J4757" t="str">
            <v>64RE1</v>
          </cell>
          <cell r="K4757" t="str">
            <v>1-64 GAL EOW</v>
          </cell>
        </row>
        <row r="4758">
          <cell r="J4758" t="str">
            <v>64RW1</v>
          </cell>
          <cell r="K4758" t="str">
            <v>1-64 GAL CART WEEKLY SVC</v>
          </cell>
        </row>
        <row r="4759">
          <cell r="J4759" t="str">
            <v>96RE1</v>
          </cell>
          <cell r="K4759" t="str">
            <v>1-96 GAL EOW</v>
          </cell>
        </row>
        <row r="4760">
          <cell r="J4760" t="str">
            <v>EXTRAR</v>
          </cell>
          <cell r="K4760" t="str">
            <v>EXTRA CAN/BAGS</v>
          </cell>
        </row>
        <row r="4761">
          <cell r="J4761" t="str">
            <v>OFOWR</v>
          </cell>
          <cell r="K4761" t="str">
            <v>OVERFILL/OVERWEIGHT CHG</v>
          </cell>
        </row>
        <row r="4762">
          <cell r="J4762" t="str">
            <v>RECYCLECR</v>
          </cell>
          <cell r="K4762" t="str">
            <v>VALUE OF RECYCLABLES</v>
          </cell>
        </row>
        <row r="4763">
          <cell r="J4763" t="str">
            <v>RECYR</v>
          </cell>
          <cell r="K4763" t="str">
            <v>RESIDENTIAL RECYCLE</v>
          </cell>
        </row>
        <row r="4764">
          <cell r="J4764" t="str">
            <v>RESTART</v>
          </cell>
          <cell r="K4764" t="str">
            <v>SERVICE RESTART FEE</v>
          </cell>
        </row>
        <row r="4765">
          <cell r="J4765" t="str">
            <v>RORENT10M</v>
          </cell>
          <cell r="K4765" t="str">
            <v>10YD ROLL OFF MTHLY RENT</v>
          </cell>
        </row>
        <row r="4766">
          <cell r="J4766" t="str">
            <v>RORENT20D</v>
          </cell>
          <cell r="K4766" t="str">
            <v>20YD ROLL OFF-DAILY RENT</v>
          </cell>
        </row>
        <row r="4767">
          <cell r="J4767" t="str">
            <v>RORENT20M</v>
          </cell>
          <cell r="K4767" t="str">
            <v>20YD ROLL OFF-MNTHLY RENT</v>
          </cell>
        </row>
        <row r="4768">
          <cell r="J4768" t="str">
            <v>RORENT40D</v>
          </cell>
          <cell r="K4768" t="str">
            <v>40YD ROLL OFF-DAILY RENT</v>
          </cell>
        </row>
        <row r="4769">
          <cell r="J4769" t="str">
            <v>CPHAUL15</v>
          </cell>
          <cell r="K4769" t="str">
            <v>15YD COMPACTOR-HAUL</v>
          </cell>
        </row>
        <row r="4770">
          <cell r="J4770" t="str">
            <v>CPHAUL20</v>
          </cell>
          <cell r="K4770" t="str">
            <v>20YD COMPACTOR-HAUL</v>
          </cell>
        </row>
        <row r="4771">
          <cell r="J4771" t="str">
            <v>CPHAUL25</v>
          </cell>
          <cell r="K4771" t="str">
            <v>25YD COMPACTOR-HAUL</v>
          </cell>
        </row>
        <row r="4772">
          <cell r="J4772" t="str">
            <v>CPHAUL30</v>
          </cell>
          <cell r="K4772" t="str">
            <v>30YD COMPACTOR-HAUL</v>
          </cell>
        </row>
        <row r="4773">
          <cell r="J4773" t="str">
            <v>CPHAUL35</v>
          </cell>
          <cell r="K4773" t="str">
            <v>35YD COMPACTOR-HAUL</v>
          </cell>
        </row>
        <row r="4774">
          <cell r="J4774" t="str">
            <v>DISPMC-TON</v>
          </cell>
          <cell r="K4774" t="str">
            <v>MC LANDFILL PER TON</v>
          </cell>
        </row>
        <row r="4775">
          <cell r="J4775" t="str">
            <v>RODEL</v>
          </cell>
          <cell r="K4775" t="str">
            <v>ROLL OFF-DELIVERY</v>
          </cell>
        </row>
        <row r="4776">
          <cell r="J4776" t="str">
            <v>ROHAUL10</v>
          </cell>
          <cell r="K4776" t="str">
            <v>10YD ROLL OFF HAUL</v>
          </cell>
        </row>
        <row r="4777">
          <cell r="J4777" t="str">
            <v>ROHAUL10T</v>
          </cell>
          <cell r="K4777" t="str">
            <v>ROHAUL10T</v>
          </cell>
        </row>
        <row r="4778">
          <cell r="J4778" t="str">
            <v>ROHAUL20</v>
          </cell>
          <cell r="K4778" t="str">
            <v>20YD ROLL OFF-HAUL</v>
          </cell>
        </row>
        <row r="4779">
          <cell r="J4779" t="str">
            <v>ROHAUL20T</v>
          </cell>
          <cell r="K4779" t="str">
            <v>20YD ROLL OFF TEMP HAUL</v>
          </cell>
        </row>
        <row r="4780">
          <cell r="J4780" t="str">
            <v>ROHAUL30</v>
          </cell>
          <cell r="K4780" t="str">
            <v>30YD ROLL OFF-HAUL</v>
          </cell>
        </row>
        <row r="4781">
          <cell r="J4781" t="str">
            <v>ROHAUL40T</v>
          </cell>
          <cell r="K4781" t="str">
            <v>40YD ROLL OFF TEMP HAUL</v>
          </cell>
        </row>
        <row r="4782">
          <cell r="J4782" t="str">
            <v>ROMILE</v>
          </cell>
          <cell r="K4782" t="str">
            <v>ROLL OFF-MILEAGE</v>
          </cell>
        </row>
        <row r="4783">
          <cell r="J4783" t="str">
            <v>RORENT10D</v>
          </cell>
          <cell r="K4783" t="str">
            <v>10YD ROLL OFF DAILY RENT</v>
          </cell>
        </row>
        <row r="4784">
          <cell r="J4784" t="str">
            <v>RORENT20D</v>
          </cell>
          <cell r="K4784" t="str">
            <v>20YD ROLL OFF-DAILY RENT</v>
          </cell>
        </row>
        <row r="4785">
          <cell r="J4785" t="str">
            <v>RORENT40D</v>
          </cell>
          <cell r="K4785" t="str">
            <v>40YD ROLL OFF-DAILY RENT</v>
          </cell>
        </row>
        <row r="4786">
          <cell r="J4786" t="str">
            <v>FUEL-COM MASON</v>
          </cell>
          <cell r="K4786" t="str">
            <v>FUEL &amp; MATERIAL SURCHARGE</v>
          </cell>
        </row>
        <row r="4787">
          <cell r="J4787" t="str">
            <v>FUEL-RO MASON</v>
          </cell>
          <cell r="K4787" t="str">
            <v>FUEL &amp; MATERIAL SURCHARGE</v>
          </cell>
        </row>
        <row r="4788">
          <cell r="J4788" t="str">
            <v>FUEL-RECY MASON</v>
          </cell>
          <cell r="K4788" t="str">
            <v>FUEL &amp; MATERIAL SURCHARGE</v>
          </cell>
        </row>
        <row r="4789">
          <cell r="J4789" t="str">
            <v>FUEL-RES MASON</v>
          </cell>
          <cell r="K4789" t="str">
            <v>FUEL &amp; MATERIAL SURCHARGE</v>
          </cell>
        </row>
        <row r="4790">
          <cell r="J4790" t="str">
            <v>FUEL-COM MASON</v>
          </cell>
          <cell r="K4790" t="str">
            <v>FUEL &amp; MATERIAL SURCHARGE</v>
          </cell>
        </row>
        <row r="4791">
          <cell r="J4791" t="str">
            <v>FUEL-RO MASON</v>
          </cell>
          <cell r="K4791" t="str">
            <v>FUEL &amp; MATERIAL SURCHARGE</v>
          </cell>
        </row>
        <row r="4792">
          <cell r="J4792" t="str">
            <v>REF</v>
          </cell>
          <cell r="K4792" t="str">
            <v>3.6% WA Refuse Tax</v>
          </cell>
        </row>
        <row r="4793">
          <cell r="J4793" t="str">
            <v>SALES TAX</v>
          </cell>
          <cell r="K4793" t="str">
            <v>8.5% Sales Tax</v>
          </cell>
        </row>
        <row r="4794">
          <cell r="J4794" t="str">
            <v>REF</v>
          </cell>
          <cell r="K4794" t="str">
            <v>3.6% WA Refuse Tax</v>
          </cell>
        </row>
        <row r="4795">
          <cell r="J4795" t="str">
            <v>REF</v>
          </cell>
          <cell r="K4795" t="str">
            <v>3.6% WA Refuse Tax</v>
          </cell>
        </row>
        <row r="4796">
          <cell r="J4796" t="str">
            <v>SALES TAX</v>
          </cell>
          <cell r="K4796" t="str">
            <v>8.5% Sales Tax</v>
          </cell>
        </row>
        <row r="4797">
          <cell r="J4797" t="str">
            <v>REF</v>
          </cell>
          <cell r="K4797" t="str">
            <v>3.6% WA Refuse Tax</v>
          </cell>
        </row>
        <row r="4798">
          <cell r="J4798" t="str">
            <v>SALES TAX</v>
          </cell>
          <cell r="K4798" t="str">
            <v>8.5% Sales Tax</v>
          </cell>
        </row>
        <row r="4799">
          <cell r="J4799" t="str">
            <v>FINCHG</v>
          </cell>
          <cell r="K4799" t="str">
            <v>LATE FEE</v>
          </cell>
        </row>
        <row r="4800">
          <cell r="J4800" t="str">
            <v>96CRCOGE1</v>
          </cell>
          <cell r="K4800" t="str">
            <v>96 COMMINGLE WG-EOW</v>
          </cell>
        </row>
        <row r="4801">
          <cell r="J4801" t="str">
            <v>96CRCOGM1</v>
          </cell>
          <cell r="K4801" t="str">
            <v>96 COMMINGLE WGMNTHLY</v>
          </cell>
        </row>
        <row r="4802">
          <cell r="J4802" t="str">
            <v>96CRCOGW1</v>
          </cell>
          <cell r="K4802" t="str">
            <v>96 COMMINGLE WG-WEEKLY</v>
          </cell>
        </row>
        <row r="4803">
          <cell r="J4803" t="str">
            <v>96CRCONGE1</v>
          </cell>
          <cell r="K4803" t="str">
            <v>96 COMMINGLE NG-EOW</v>
          </cell>
        </row>
        <row r="4804">
          <cell r="J4804" t="str">
            <v>96CRCONGM1</v>
          </cell>
          <cell r="K4804" t="str">
            <v>96 COMMINGLE NG-MNTHLY</v>
          </cell>
        </row>
        <row r="4805">
          <cell r="J4805" t="str">
            <v>96CRCONGW1</v>
          </cell>
          <cell r="K4805" t="str">
            <v>96 COMMINGLE NG-WEEKLY</v>
          </cell>
        </row>
        <row r="4806">
          <cell r="J4806" t="str">
            <v xml:space="preserve">R2YDOCCE </v>
          </cell>
          <cell r="K4806" t="str">
            <v>2YD OCC-EOW</v>
          </cell>
        </row>
        <row r="4807">
          <cell r="J4807" t="str">
            <v>R2YDOCCEX</v>
          </cell>
          <cell r="K4807" t="str">
            <v>2YD OCC-EXTRA CONTAINER</v>
          </cell>
        </row>
        <row r="4808">
          <cell r="J4808" t="str">
            <v>R2YDOCCM</v>
          </cell>
          <cell r="K4808" t="str">
            <v>2YD OCC-MNTHLY</v>
          </cell>
        </row>
        <row r="4809">
          <cell r="J4809" t="str">
            <v>R2YDOCCW</v>
          </cell>
          <cell r="K4809" t="str">
            <v>2YD OCC-WEEKLY</v>
          </cell>
        </row>
        <row r="4810">
          <cell r="J4810" t="str">
            <v>RECYLOCK</v>
          </cell>
          <cell r="K4810" t="str">
            <v>LOCK/UNLOCK RECYCLING</v>
          </cell>
        </row>
        <row r="4811">
          <cell r="J4811" t="str">
            <v>96CRCONGOC</v>
          </cell>
          <cell r="K4811" t="str">
            <v>96 COMMINGLE NGON CALL</v>
          </cell>
        </row>
        <row r="4812">
          <cell r="J4812" t="str">
            <v>R2YDOCCOC</v>
          </cell>
          <cell r="K4812" t="str">
            <v>2YD OCC-ON CALL</v>
          </cell>
        </row>
        <row r="4813">
          <cell r="J4813" t="str">
            <v>RECYLOCK</v>
          </cell>
          <cell r="K4813" t="str">
            <v>LOCK/UNLOCK RECYCLING</v>
          </cell>
        </row>
        <row r="4814">
          <cell r="J4814" t="str">
            <v>ROLLOUTOCC</v>
          </cell>
          <cell r="K4814" t="str">
            <v>ROLL OUT FEE - RECYCLE</v>
          </cell>
        </row>
        <row r="4815">
          <cell r="J4815" t="str">
            <v>WLKNRECY</v>
          </cell>
          <cell r="K4815" t="str">
            <v>WALK IN RECYCLE</v>
          </cell>
        </row>
        <row r="4816">
          <cell r="J4816" t="str">
            <v>CC-KOL</v>
          </cell>
          <cell r="K4816" t="str">
            <v>ONLINE PAYMENT-CC</v>
          </cell>
        </row>
        <row r="4817">
          <cell r="J4817" t="str">
            <v>CCREF-KOL</v>
          </cell>
          <cell r="K4817" t="str">
            <v>CREDIT CARD REFUND</v>
          </cell>
        </row>
        <row r="4818">
          <cell r="J4818" t="str">
            <v>PAY</v>
          </cell>
          <cell r="K4818" t="str">
            <v>PAYMENT-THANK YOU!</v>
          </cell>
        </row>
        <row r="4819">
          <cell r="J4819" t="str">
            <v>PAY ICT</v>
          </cell>
          <cell r="K4819" t="str">
            <v>I/C PAYMENT THANK YOU!</v>
          </cell>
        </row>
        <row r="4820">
          <cell r="J4820" t="str">
            <v>PAY-CFREE</v>
          </cell>
          <cell r="K4820" t="str">
            <v>PAYMENT-THANK YOU</v>
          </cell>
        </row>
        <row r="4821">
          <cell r="J4821" t="str">
            <v>PAY-KOL</v>
          </cell>
          <cell r="K4821" t="str">
            <v>PAYMENT-THANK YOU - OL</v>
          </cell>
        </row>
        <row r="4822">
          <cell r="J4822" t="str">
            <v>PAY-NATL</v>
          </cell>
          <cell r="K4822" t="str">
            <v>PAYMENT THANK YOU</v>
          </cell>
        </row>
        <row r="4823">
          <cell r="J4823" t="str">
            <v>PAY-OAK</v>
          </cell>
          <cell r="K4823" t="str">
            <v>OAKLEAF PAYMENT</v>
          </cell>
        </row>
        <row r="4824">
          <cell r="J4824" t="str">
            <v>PAYMET</v>
          </cell>
          <cell r="K4824" t="str">
            <v>METAVANTE ONLINE PAYMENT</v>
          </cell>
        </row>
        <row r="4825">
          <cell r="J4825" t="str">
            <v>PAYPNCL</v>
          </cell>
          <cell r="K4825" t="str">
            <v>PAYMENT THANK YOU!</v>
          </cell>
        </row>
        <row r="4826">
          <cell r="J4826" t="str">
            <v>RET-KOL</v>
          </cell>
          <cell r="K4826" t="str">
            <v>ONLINE PAYMENT RETURN</v>
          </cell>
        </row>
        <row r="4827">
          <cell r="J4827" t="str">
            <v>RESTART</v>
          </cell>
          <cell r="K4827" t="str">
            <v>SERVICE RESTART FEE</v>
          </cell>
        </row>
        <row r="4828">
          <cell r="J4828" t="str">
            <v>ROLIDRECY</v>
          </cell>
          <cell r="K4828" t="str">
            <v>ROLL OFF LID-RECYCLE</v>
          </cell>
        </row>
        <row r="4829">
          <cell r="J4829" t="str">
            <v>RORENT20DRECY</v>
          </cell>
          <cell r="K4829" t="str">
            <v>ROLL OFF RENT DAILY-RECYL</v>
          </cell>
        </row>
        <row r="4830">
          <cell r="J4830" t="str">
            <v>RECYHAUL</v>
          </cell>
          <cell r="K4830" t="str">
            <v>ROLL OFF RECYCLE HAUL</v>
          </cell>
        </row>
        <row r="4831">
          <cell r="J4831" t="str">
            <v>ROMILERECY</v>
          </cell>
          <cell r="K4831" t="str">
            <v>ROLL OFF MILEAGE RECYCLE</v>
          </cell>
        </row>
        <row r="4832">
          <cell r="J4832" t="str">
            <v>FUEL-RES MASON</v>
          </cell>
          <cell r="K4832" t="str">
            <v>FUEL &amp; MATERIAL SURCHARGE</v>
          </cell>
        </row>
        <row r="4833">
          <cell r="J4833" t="str">
            <v>FUEL-RECY MASON</v>
          </cell>
          <cell r="K4833" t="str">
            <v>FUEL &amp; MATERIAL SURCHARGE</v>
          </cell>
        </row>
        <row r="4834">
          <cell r="J4834" t="str">
            <v>SALES TAX</v>
          </cell>
          <cell r="K4834" t="str">
            <v>8.5% Sales Tax</v>
          </cell>
        </row>
        <row r="4835">
          <cell r="J4835" t="str">
            <v>BDR</v>
          </cell>
          <cell r="K4835" t="str">
            <v>BAD DEBT RECOVERY</v>
          </cell>
        </row>
        <row r="4836">
          <cell r="J4836" t="str">
            <v>FINCHG</v>
          </cell>
          <cell r="K4836" t="str">
            <v>LATE FEE</v>
          </cell>
        </row>
        <row r="4837">
          <cell r="J4837" t="str">
            <v>MM</v>
          </cell>
          <cell r="K4837" t="str">
            <v>MOVE MONEY</v>
          </cell>
        </row>
        <row r="4838">
          <cell r="J4838" t="str">
            <v>REFUND</v>
          </cell>
          <cell r="K4838" t="str">
            <v>REFUND</v>
          </cell>
        </row>
        <row r="4839">
          <cell r="J4839" t="str">
            <v>FINCHG</v>
          </cell>
          <cell r="K4839" t="str">
            <v>LATE FEE</v>
          </cell>
        </row>
        <row r="4840">
          <cell r="J4840" t="str">
            <v>BDR</v>
          </cell>
          <cell r="K4840" t="str">
            <v>BAD DEBT RECOVERY</v>
          </cell>
        </row>
        <row r="4841">
          <cell r="J4841" t="str">
            <v>FINCHG</v>
          </cell>
          <cell r="K4841" t="str">
            <v>LATE FEE</v>
          </cell>
        </row>
        <row r="4842">
          <cell r="J4842" t="str">
            <v>MM</v>
          </cell>
          <cell r="K4842" t="str">
            <v>MOVE MONEY</v>
          </cell>
        </row>
        <row r="4843">
          <cell r="J4843" t="str">
            <v>WLKNRE1RECYMA</v>
          </cell>
          <cell r="K4843" t="str">
            <v>WALK IN 5-25FT EOW-RECYCL</v>
          </cell>
        </row>
        <row r="4844">
          <cell r="J4844" t="str">
            <v>WLKNRW2RECYMA</v>
          </cell>
          <cell r="K4844" t="str">
            <v>WALK IN OVER 25 ADDITIONA</v>
          </cell>
        </row>
        <row r="4845">
          <cell r="J4845" t="str">
            <v>R2YDEK</v>
          </cell>
          <cell r="K4845" t="str">
            <v>2 YD 1X EOW</v>
          </cell>
        </row>
        <row r="4846">
          <cell r="J4846" t="str">
            <v>R2YDRENTM</v>
          </cell>
          <cell r="K4846" t="str">
            <v>2YD CONTAINER RENT-MTHLY</v>
          </cell>
        </row>
        <row r="4847">
          <cell r="J4847" t="str">
            <v>UNLOCKREF</v>
          </cell>
          <cell r="K4847" t="str">
            <v>UNLOCK / UNLATCH REFUSE</v>
          </cell>
        </row>
        <row r="4848">
          <cell r="J4848" t="str">
            <v>R1.5YDEK</v>
          </cell>
          <cell r="K4848" t="str">
            <v>1.5 YD 1X EOW</v>
          </cell>
        </row>
        <row r="4849">
          <cell r="J4849" t="str">
            <v>R1.5YDEM</v>
          </cell>
          <cell r="K4849" t="str">
            <v>1.5 YD 1X EOW</v>
          </cell>
        </row>
        <row r="4850">
          <cell r="J4850" t="str">
            <v>R1.5YDRENTM</v>
          </cell>
          <cell r="K4850" t="str">
            <v>1.5YD CONTAINER RENT-MTH</v>
          </cell>
        </row>
        <row r="4851">
          <cell r="J4851" t="str">
            <v>R1.5YDRENTT</v>
          </cell>
          <cell r="K4851" t="str">
            <v>1.5YD TEMP CONTAINER RENT</v>
          </cell>
        </row>
        <row r="4852">
          <cell r="J4852" t="str">
            <v>R1.5YDRENTTM</v>
          </cell>
          <cell r="K4852" t="str">
            <v>1.5 YD TEMP CONT RENT MON</v>
          </cell>
        </row>
        <row r="4853">
          <cell r="J4853" t="str">
            <v>R1.5YDWK</v>
          </cell>
          <cell r="K4853" t="str">
            <v>1.5 YD 1X WEEKLY</v>
          </cell>
        </row>
        <row r="4854">
          <cell r="J4854" t="str">
            <v>R1.5YDWM</v>
          </cell>
          <cell r="K4854" t="str">
            <v>1.5 YD 1X WEEKLY</v>
          </cell>
        </row>
        <row r="4855">
          <cell r="J4855" t="str">
            <v>R1YDEK</v>
          </cell>
          <cell r="K4855" t="str">
            <v>1 YD 1X EOW</v>
          </cell>
        </row>
        <row r="4856">
          <cell r="J4856" t="str">
            <v>R1YDEM</v>
          </cell>
          <cell r="K4856" t="str">
            <v>1 YD 1X EOW</v>
          </cell>
        </row>
        <row r="4857">
          <cell r="J4857" t="str">
            <v>R1YDRENTM</v>
          </cell>
          <cell r="K4857" t="str">
            <v>1YD CONTAINER RENT-MTHLY</v>
          </cell>
        </row>
        <row r="4858">
          <cell r="J4858" t="str">
            <v>R1YDWK</v>
          </cell>
          <cell r="K4858" t="str">
            <v>1 YD 1X WEEKLY</v>
          </cell>
        </row>
        <row r="4859">
          <cell r="J4859" t="str">
            <v>R1YDWM</v>
          </cell>
          <cell r="K4859" t="str">
            <v>1 YD 1X WEEKLY</v>
          </cell>
        </row>
        <row r="4860">
          <cell r="J4860" t="str">
            <v>R2YDEK</v>
          </cell>
          <cell r="K4860" t="str">
            <v>2 YD 1X EOW</v>
          </cell>
        </row>
        <row r="4861">
          <cell r="J4861" t="str">
            <v>R2YDEM</v>
          </cell>
          <cell r="K4861" t="str">
            <v>2 YD 1X EOW</v>
          </cell>
        </row>
        <row r="4862">
          <cell r="J4862" t="str">
            <v>R2YDRENTM</v>
          </cell>
          <cell r="K4862" t="str">
            <v>2YD CONTAINER RENT-MTHLY</v>
          </cell>
        </row>
        <row r="4863">
          <cell r="J4863" t="str">
            <v>R2YDRENTT</v>
          </cell>
          <cell r="K4863" t="str">
            <v>2YD TEMP CONTAINER RENT</v>
          </cell>
        </row>
        <row r="4864">
          <cell r="J4864" t="str">
            <v>R2YDRENTTM</v>
          </cell>
          <cell r="K4864" t="str">
            <v>2 YD TEMP CONT RENT MONTH</v>
          </cell>
        </row>
        <row r="4865">
          <cell r="J4865" t="str">
            <v>R2YDWK</v>
          </cell>
          <cell r="K4865" t="str">
            <v>2 YD 1X WEEKLY</v>
          </cell>
        </row>
        <row r="4866">
          <cell r="J4866" t="str">
            <v>R2YDWM</v>
          </cell>
          <cell r="K4866" t="str">
            <v>2 YD 1X WEEKLY</v>
          </cell>
        </row>
        <row r="4867">
          <cell r="J4867" t="str">
            <v>UNLOCKREF</v>
          </cell>
          <cell r="K4867" t="str">
            <v>UNLOCK / UNLATCH REFUSE</v>
          </cell>
        </row>
        <row r="4868">
          <cell r="J4868" t="str">
            <v>CDELC</v>
          </cell>
          <cell r="K4868" t="str">
            <v>CONTAINER DELIVERY CHARGE</v>
          </cell>
        </row>
        <row r="4869">
          <cell r="J4869" t="str">
            <v>CEXYD</v>
          </cell>
          <cell r="K4869" t="str">
            <v>CMML EXTRA YARDAGE</v>
          </cell>
        </row>
        <row r="4870">
          <cell r="J4870" t="str">
            <v>COMCAN</v>
          </cell>
          <cell r="K4870" t="str">
            <v>COMMERCIAL CAN EXTRA</v>
          </cell>
        </row>
        <row r="4871">
          <cell r="J4871" t="str">
            <v>R1.5YDPU</v>
          </cell>
          <cell r="K4871" t="str">
            <v>1.5YD CONTAINER PICKUP</v>
          </cell>
        </row>
        <row r="4872">
          <cell r="J4872" t="str">
            <v>R2YDPU</v>
          </cell>
          <cell r="K4872" t="str">
            <v>2YD CONTAINER PICKUP</v>
          </cell>
        </row>
        <row r="4873">
          <cell r="J4873" t="str">
            <v>ROLLOUTOC</v>
          </cell>
          <cell r="K4873" t="str">
            <v>ROLL OUT</v>
          </cell>
        </row>
        <row r="4874">
          <cell r="J4874" t="str">
            <v>UNLOCKREF</v>
          </cell>
          <cell r="K4874" t="str">
            <v>UNLOCK / UNLATCH REFUSE</v>
          </cell>
        </row>
        <row r="4875">
          <cell r="J4875" t="str">
            <v>WLKNRE1RECY</v>
          </cell>
          <cell r="K4875" t="str">
            <v>WALK IN 5-25FT EOW-RECYCL</v>
          </cell>
        </row>
        <row r="4876">
          <cell r="J4876" t="str">
            <v>WLKNRE1RECY</v>
          </cell>
          <cell r="K4876" t="str">
            <v>WALK IN 5-25FT EOW-RECYCL</v>
          </cell>
        </row>
        <row r="4877">
          <cell r="J4877" t="str">
            <v>RECYCLERMA</v>
          </cell>
          <cell r="K4877" t="str">
            <v>VALUE OF RECYCLEABLES</v>
          </cell>
        </row>
        <row r="4878">
          <cell r="J4878" t="str">
            <v>RECYCRMA</v>
          </cell>
          <cell r="K4878" t="str">
            <v>RECYCLE MONTHLY ARREARS</v>
          </cell>
        </row>
        <row r="4879">
          <cell r="J4879" t="str">
            <v>RECYRNBMA</v>
          </cell>
          <cell r="K4879" t="str">
            <v>RECYCLE NO BIN MONTHLY AR</v>
          </cell>
        </row>
        <row r="4880">
          <cell r="J4880" t="str">
            <v>RECYCLERMA</v>
          </cell>
          <cell r="K4880" t="str">
            <v>VALUE OF RECYCLEABLES</v>
          </cell>
        </row>
        <row r="4881">
          <cell r="J4881" t="str">
            <v>RECYCRMA</v>
          </cell>
          <cell r="K4881" t="str">
            <v>RECYCLE MONTHLY ARREARS</v>
          </cell>
        </row>
        <row r="4882">
          <cell r="J4882" t="str">
            <v>CC-KOL</v>
          </cell>
          <cell r="K4882" t="str">
            <v>ONLINE PAYMENT-CC</v>
          </cell>
        </row>
        <row r="4883">
          <cell r="J4883" t="str">
            <v>CCREF-KOL</v>
          </cell>
          <cell r="K4883" t="str">
            <v>CREDIT CARD REFUND</v>
          </cell>
        </row>
        <row r="4884">
          <cell r="J4884" t="str">
            <v>PAY</v>
          </cell>
          <cell r="K4884" t="str">
            <v>PAYMENT-THANK YOU!</v>
          </cell>
        </row>
        <row r="4885">
          <cell r="J4885" t="str">
            <v>PAY-CFREE</v>
          </cell>
          <cell r="K4885" t="str">
            <v>PAYMENT-THANK YOU</v>
          </cell>
        </row>
        <row r="4886">
          <cell r="J4886" t="str">
            <v>PAY-KOL</v>
          </cell>
          <cell r="K4886" t="str">
            <v>PAYMENT-THANK YOU - OL</v>
          </cell>
        </row>
        <row r="4887">
          <cell r="J4887" t="str">
            <v>PAY-ORCC</v>
          </cell>
          <cell r="K4887" t="str">
            <v>ORCC PAYMENT</v>
          </cell>
        </row>
        <row r="4888">
          <cell r="J4888" t="str">
            <v>PAY-RPPS</v>
          </cell>
          <cell r="K4888" t="str">
            <v>RPSS PAYMENT</v>
          </cell>
        </row>
        <row r="4889">
          <cell r="J4889" t="str">
            <v>PAYMANC</v>
          </cell>
          <cell r="K4889" t="str">
            <v>PAYMENT THANK YOU!</v>
          </cell>
        </row>
        <row r="4890">
          <cell r="J4890" t="str">
            <v>PAYMET</v>
          </cell>
          <cell r="K4890" t="str">
            <v>METAVANTE ONLINE PAYMENT</v>
          </cell>
        </row>
        <row r="4891">
          <cell r="J4891" t="str">
            <v>PAYPNCL</v>
          </cell>
          <cell r="K4891" t="str">
            <v>PAYMENT THANK YOU!</v>
          </cell>
        </row>
        <row r="4892">
          <cell r="J4892" t="str">
            <v>RET-KOL</v>
          </cell>
          <cell r="K4892" t="str">
            <v>ONLINE PAYMENT RETURN</v>
          </cell>
        </row>
        <row r="4893">
          <cell r="J4893" t="str">
            <v>CCREF-KOL</v>
          </cell>
          <cell r="K4893" t="str">
            <v>CREDIT CARD REFUND</v>
          </cell>
        </row>
        <row r="4894">
          <cell r="J4894" t="str">
            <v>CC-KOL</v>
          </cell>
          <cell r="K4894" t="str">
            <v>ONLINE PAYMENT-CC</v>
          </cell>
        </row>
        <row r="4895">
          <cell r="J4895" t="str">
            <v>CCREF-KOL</v>
          </cell>
          <cell r="K4895" t="str">
            <v>CREDIT CARD REFUND</v>
          </cell>
        </row>
        <row r="4896">
          <cell r="J4896" t="str">
            <v>PAY</v>
          </cell>
          <cell r="K4896" t="str">
            <v>PAYMENT-THANK YOU!</v>
          </cell>
        </row>
        <row r="4897">
          <cell r="J4897" t="str">
            <v>PAY EFT</v>
          </cell>
          <cell r="K4897" t="str">
            <v>ELECTRONIC PAYMENT</v>
          </cell>
        </row>
        <row r="4898">
          <cell r="J4898" t="str">
            <v>PAY-CFREE</v>
          </cell>
          <cell r="K4898" t="str">
            <v>PAYMENT-THANK YOU</v>
          </cell>
        </row>
        <row r="4899">
          <cell r="J4899" t="str">
            <v>PAY-KOL</v>
          </cell>
          <cell r="K4899" t="str">
            <v>PAYMENT-THANK YOU - OL</v>
          </cell>
        </row>
        <row r="4900">
          <cell r="J4900" t="str">
            <v>PAY-NATL</v>
          </cell>
          <cell r="K4900" t="str">
            <v>PAYMENT THANK YOU</v>
          </cell>
        </row>
        <row r="4901">
          <cell r="J4901" t="str">
            <v>PAY-RPPS</v>
          </cell>
          <cell r="K4901" t="str">
            <v>RPSS PAYMENT</v>
          </cell>
        </row>
        <row r="4902">
          <cell r="J4902" t="str">
            <v>PAYMANC</v>
          </cell>
          <cell r="K4902" t="str">
            <v>PAYMENT THANK YOU!</v>
          </cell>
        </row>
        <row r="4903">
          <cell r="J4903" t="str">
            <v>PAYMET</v>
          </cell>
          <cell r="K4903" t="str">
            <v>METAVANTE ONLINE PAYMENT</v>
          </cell>
        </row>
        <row r="4904">
          <cell r="J4904" t="str">
            <v>PAYPNCL</v>
          </cell>
          <cell r="K4904" t="str">
            <v>PAYMENT THANK YOU!</v>
          </cell>
        </row>
        <row r="4905">
          <cell r="J4905" t="str">
            <v>RET-KOL</v>
          </cell>
          <cell r="K4905" t="str">
            <v>ONLINE PAYMENT RETURN</v>
          </cell>
        </row>
        <row r="4906">
          <cell r="J4906" t="str">
            <v>35RE1</v>
          </cell>
          <cell r="K4906" t="str">
            <v>1-35 GAL CART EOW SVC</v>
          </cell>
        </row>
        <row r="4907">
          <cell r="J4907" t="str">
            <v>35RM1</v>
          </cell>
          <cell r="K4907" t="str">
            <v>1-35 GAL MONTHLY</v>
          </cell>
        </row>
        <row r="4908">
          <cell r="J4908" t="str">
            <v>35RW1</v>
          </cell>
          <cell r="K4908" t="str">
            <v>1-35 GAL CART WEEKLY SVC</v>
          </cell>
        </row>
        <row r="4909">
          <cell r="J4909" t="str">
            <v>48RE1</v>
          </cell>
          <cell r="K4909" t="str">
            <v>1-48 GAL EOW</v>
          </cell>
        </row>
        <row r="4910">
          <cell r="J4910" t="str">
            <v>48RM1</v>
          </cell>
          <cell r="K4910" t="str">
            <v>1-48 GAL MONTHLY</v>
          </cell>
        </row>
        <row r="4911">
          <cell r="J4911" t="str">
            <v>48RW1</v>
          </cell>
          <cell r="K4911" t="str">
            <v>1-48 GAL WEEKLY</v>
          </cell>
        </row>
        <row r="4912">
          <cell r="J4912" t="str">
            <v>64RE1</v>
          </cell>
          <cell r="K4912" t="str">
            <v>1-64 GAL EOW</v>
          </cell>
        </row>
        <row r="4913">
          <cell r="J4913" t="str">
            <v>64RW1</v>
          </cell>
          <cell r="K4913" t="str">
            <v>1-64 GAL CART WEEKLY SVC</v>
          </cell>
        </row>
        <row r="4914">
          <cell r="J4914" t="str">
            <v>96RE1</v>
          </cell>
          <cell r="K4914" t="str">
            <v>1-96 GAL EOW</v>
          </cell>
        </row>
        <row r="4915">
          <cell r="J4915" t="str">
            <v>96RM1</v>
          </cell>
          <cell r="K4915" t="str">
            <v>1-96 GAL MONTHLY</v>
          </cell>
        </row>
        <row r="4916">
          <cell r="J4916" t="str">
            <v>96RW1</v>
          </cell>
          <cell r="K4916" t="str">
            <v>1-96 GAL CART WEEKLY SVC</v>
          </cell>
        </row>
        <row r="4917">
          <cell r="J4917" t="str">
            <v>DRVNRE1</v>
          </cell>
          <cell r="K4917" t="str">
            <v>DRIVE IN UP TO 250'-EOW</v>
          </cell>
        </row>
        <row r="4918">
          <cell r="J4918" t="str">
            <v>DRVNRE1RECY</v>
          </cell>
          <cell r="K4918" t="str">
            <v>DRIVE IN UP TO 250 EOW-RE</v>
          </cell>
        </row>
        <row r="4919">
          <cell r="J4919" t="str">
            <v>DRVNRE2RECY</v>
          </cell>
          <cell r="K4919" t="str">
            <v>DRIVE IN OVER 250 EOW-REC</v>
          </cell>
        </row>
        <row r="4920">
          <cell r="J4920" t="str">
            <v>DRVNRW1</v>
          </cell>
          <cell r="K4920" t="str">
            <v>DRIVE IN UP TO 250'</v>
          </cell>
        </row>
        <row r="4921">
          <cell r="J4921" t="str">
            <v>DRVNRW2</v>
          </cell>
          <cell r="K4921" t="str">
            <v>DRIVE IN OVER 250'</v>
          </cell>
        </row>
        <row r="4922">
          <cell r="J4922" t="str">
            <v>RECYCLECR</v>
          </cell>
          <cell r="K4922" t="str">
            <v>VALUE OF RECYCLABLES</v>
          </cell>
        </row>
        <row r="4923">
          <cell r="J4923" t="str">
            <v>RECYONLY</v>
          </cell>
          <cell r="K4923" t="str">
            <v>RECYCLE SERVICE ONLY</v>
          </cell>
        </row>
        <row r="4924">
          <cell r="J4924" t="str">
            <v>RECYR</v>
          </cell>
          <cell r="K4924" t="str">
            <v>RESIDENTIAL RECYCLE</v>
          </cell>
        </row>
        <row r="4925">
          <cell r="J4925" t="str">
            <v>WLKNRE1</v>
          </cell>
          <cell r="K4925" t="str">
            <v>WALK IN 5'-25'-EOW</v>
          </cell>
        </row>
        <row r="4926">
          <cell r="J4926" t="str">
            <v>WLKNRM1</v>
          </cell>
          <cell r="K4926" t="str">
            <v>WALK IN 5'-25'-MTHLY</v>
          </cell>
        </row>
        <row r="4927">
          <cell r="J4927" t="str">
            <v>WLKNRW1</v>
          </cell>
          <cell r="K4927" t="str">
            <v>WALK IN 5'-25'</v>
          </cell>
        </row>
        <row r="4928">
          <cell r="J4928" t="str">
            <v>35RE1</v>
          </cell>
          <cell r="K4928" t="str">
            <v>1-35 GAL CART EOW SVC</v>
          </cell>
        </row>
        <row r="4929">
          <cell r="J4929" t="str">
            <v>35ROCC1</v>
          </cell>
          <cell r="K4929" t="str">
            <v>1-35 GAL ON CALL PICKUP</v>
          </cell>
        </row>
        <row r="4930">
          <cell r="J4930" t="str">
            <v>35RW1</v>
          </cell>
          <cell r="K4930" t="str">
            <v>1-35 GAL CART WEEKLY SVC</v>
          </cell>
        </row>
        <row r="4931">
          <cell r="J4931" t="str">
            <v>48RE1</v>
          </cell>
          <cell r="K4931" t="str">
            <v>1-48 GAL EOW</v>
          </cell>
        </row>
        <row r="4932">
          <cell r="J4932" t="str">
            <v>48ROCC1</v>
          </cell>
          <cell r="K4932" t="str">
            <v>1-48 GAL ON CALL PICKUP</v>
          </cell>
        </row>
        <row r="4933">
          <cell r="J4933" t="str">
            <v>48RW1</v>
          </cell>
          <cell r="K4933" t="str">
            <v>1-48 GAL WEEKLY</v>
          </cell>
        </row>
        <row r="4934">
          <cell r="J4934" t="str">
            <v>64RE1</v>
          </cell>
          <cell r="K4934" t="str">
            <v>1-64 GAL EOW</v>
          </cell>
        </row>
        <row r="4935">
          <cell r="J4935" t="str">
            <v>64ROCC1</v>
          </cell>
          <cell r="K4935" t="str">
            <v>1-64 GAL ON CALL PICKUP</v>
          </cell>
        </row>
        <row r="4936">
          <cell r="J4936" t="str">
            <v>64RW1</v>
          </cell>
          <cell r="K4936" t="str">
            <v>1-64 GAL CART WEEKLY SVC</v>
          </cell>
        </row>
        <row r="4937">
          <cell r="J4937" t="str">
            <v>96RE1</v>
          </cell>
          <cell r="K4937" t="str">
            <v>1-96 GAL EOW</v>
          </cell>
        </row>
        <row r="4938">
          <cell r="J4938" t="str">
            <v>96RM1</v>
          </cell>
          <cell r="K4938" t="str">
            <v>1-96 GAL MONTHLY</v>
          </cell>
        </row>
        <row r="4939">
          <cell r="J4939" t="str">
            <v>96ROCC1</v>
          </cell>
          <cell r="K4939" t="str">
            <v>1-96 GAL ON CALL PICKUP</v>
          </cell>
        </row>
        <row r="4940">
          <cell r="J4940" t="str">
            <v>96RW1</v>
          </cell>
          <cell r="K4940" t="str">
            <v>1-96 GAL CART WEEKLY SVC</v>
          </cell>
        </row>
        <row r="4941">
          <cell r="J4941" t="str">
            <v>ADJOTHR</v>
          </cell>
          <cell r="K4941" t="str">
            <v>ADJUSTMENT</v>
          </cell>
        </row>
        <row r="4942">
          <cell r="J4942" t="str">
            <v>DRVNRE1</v>
          </cell>
          <cell r="K4942" t="str">
            <v>DRIVE IN UP TO 250'-EOW</v>
          </cell>
        </row>
        <row r="4943">
          <cell r="J4943" t="str">
            <v>DRVNROC1</v>
          </cell>
          <cell r="K4943" t="str">
            <v>DRIVE IN UP TO 250'-OC</v>
          </cell>
        </row>
        <row r="4944">
          <cell r="J4944" t="str">
            <v>DRVNROC1RECY</v>
          </cell>
          <cell r="K4944" t="str">
            <v>DRIVE IN UP TO 250 OC-REC</v>
          </cell>
        </row>
        <row r="4945">
          <cell r="J4945" t="str">
            <v>EXPUR</v>
          </cell>
          <cell r="K4945" t="str">
            <v>EXTRA PICKUP</v>
          </cell>
        </row>
        <row r="4946">
          <cell r="J4946" t="str">
            <v>EXTRAR</v>
          </cell>
          <cell r="K4946" t="str">
            <v>EXTRA CAN/BAGS</v>
          </cell>
        </row>
        <row r="4947">
          <cell r="J4947" t="str">
            <v>OFOWR</v>
          </cell>
          <cell r="K4947" t="str">
            <v>OVERFILL/OVERWEIGHT CHG</v>
          </cell>
        </row>
        <row r="4948">
          <cell r="J4948" t="str">
            <v>RECYCLECR</v>
          </cell>
          <cell r="K4948" t="str">
            <v>VALUE OF RECYCLABLES</v>
          </cell>
        </row>
        <row r="4949">
          <cell r="J4949" t="str">
            <v>RECYONLY</v>
          </cell>
          <cell r="K4949" t="str">
            <v>RECYCLE SERVICE ONLY</v>
          </cell>
        </row>
        <row r="4950">
          <cell r="J4950" t="str">
            <v>RECYR</v>
          </cell>
          <cell r="K4950" t="str">
            <v>RESIDENTIAL RECYCLE</v>
          </cell>
        </row>
        <row r="4951">
          <cell r="J4951" t="str">
            <v>REDELIVER</v>
          </cell>
          <cell r="K4951" t="str">
            <v>DELIVERY CHARGE</v>
          </cell>
        </row>
        <row r="4952">
          <cell r="J4952" t="str">
            <v>RESTART</v>
          </cell>
          <cell r="K4952" t="str">
            <v>SERVICE RESTART FEE</v>
          </cell>
        </row>
        <row r="4953">
          <cell r="J4953" t="str">
            <v>WLKNRE1</v>
          </cell>
          <cell r="K4953" t="str">
            <v>WALK IN 5'-25'-EOW</v>
          </cell>
        </row>
        <row r="4954">
          <cell r="J4954" t="str">
            <v>WLKNRW1</v>
          </cell>
          <cell r="K4954" t="str">
            <v>WALK IN 5'-25'</v>
          </cell>
        </row>
        <row r="4955">
          <cell r="J4955" t="str">
            <v>35ROCC1</v>
          </cell>
          <cell r="K4955" t="str">
            <v>1-35 GAL ON CALL PICKUP</v>
          </cell>
        </row>
        <row r="4956">
          <cell r="J4956" t="str">
            <v>35RW1</v>
          </cell>
          <cell r="K4956" t="str">
            <v>1-35 GAL CART WEEKLY SVC</v>
          </cell>
        </row>
        <row r="4957">
          <cell r="J4957" t="str">
            <v>48ROCC1</v>
          </cell>
          <cell r="K4957" t="str">
            <v>1-48 GAL ON CALL PICKUP</v>
          </cell>
        </row>
        <row r="4958">
          <cell r="J4958" t="str">
            <v>DRVNRE1RECYMA</v>
          </cell>
          <cell r="K4958" t="str">
            <v>DRIVE IN UP TO 250 EOW-RE</v>
          </cell>
        </row>
        <row r="4959">
          <cell r="J4959" t="str">
            <v>DRVNRE2RECYMA</v>
          </cell>
          <cell r="K4959" t="str">
            <v>DRIVE IN OVER 250 EOW-REC</v>
          </cell>
        </row>
        <row r="4960">
          <cell r="J4960" t="str">
            <v>DRVNRM1RECYMA</v>
          </cell>
          <cell r="K4960" t="str">
            <v>DRIVE IN UP TO 125 MONTHL</v>
          </cell>
        </row>
        <row r="4961">
          <cell r="J4961" t="str">
            <v>EMPLOYEER</v>
          </cell>
          <cell r="K4961" t="str">
            <v>EMPLOYEE SERVICE</v>
          </cell>
        </row>
        <row r="4962">
          <cell r="J4962" t="str">
            <v>RECYCLECR</v>
          </cell>
          <cell r="K4962" t="str">
            <v>VALUE OF RECYCLABLES</v>
          </cell>
        </row>
        <row r="4963">
          <cell r="J4963" t="str">
            <v>RECYR</v>
          </cell>
          <cell r="K4963" t="str">
            <v>RESIDENTIAL RECYCLE</v>
          </cell>
        </row>
        <row r="4964">
          <cell r="J4964" t="str">
            <v>35ROCC1</v>
          </cell>
          <cell r="K4964" t="str">
            <v>1-35 GAL ON CALL PICKUP</v>
          </cell>
        </row>
        <row r="4965">
          <cell r="J4965" t="str">
            <v>48ROCC1</v>
          </cell>
          <cell r="K4965" t="str">
            <v>1-48 GAL ON CALL PICKUP</v>
          </cell>
        </row>
        <row r="4966">
          <cell r="J4966" t="str">
            <v>64ROCC1</v>
          </cell>
          <cell r="K4966" t="str">
            <v>1-64 GAL ON CALL PICKUP</v>
          </cell>
        </row>
        <row r="4967">
          <cell r="J4967" t="str">
            <v>96ROCC1</v>
          </cell>
          <cell r="K4967" t="str">
            <v>1-96 GAL ON CALL PICKUP</v>
          </cell>
        </row>
        <row r="4968">
          <cell r="J4968" t="str">
            <v>96RW1</v>
          </cell>
          <cell r="K4968" t="str">
            <v>1-96 GAL CART WEEKLY SVC</v>
          </cell>
        </row>
        <row r="4969">
          <cell r="J4969" t="str">
            <v>DRVNRM1</v>
          </cell>
          <cell r="K4969" t="str">
            <v>DRIVE IN UP TO 250'-MTHLY</v>
          </cell>
        </row>
        <row r="4970">
          <cell r="J4970" t="str">
            <v>EXPUR</v>
          </cell>
          <cell r="K4970" t="str">
            <v>EXTRA PICKUP</v>
          </cell>
        </row>
        <row r="4971">
          <cell r="J4971" t="str">
            <v>EXTRAR</v>
          </cell>
          <cell r="K4971" t="str">
            <v>EXTRA CAN/BAGS</v>
          </cell>
        </row>
        <row r="4972">
          <cell r="J4972" t="str">
            <v>OFOWR</v>
          </cell>
          <cell r="K4972" t="str">
            <v>OVERFILL/OVERWEIGHT CHG</v>
          </cell>
        </row>
        <row r="4973">
          <cell r="J4973" t="str">
            <v>RECYCLECR</v>
          </cell>
          <cell r="K4973" t="str">
            <v>VALUE OF RECYCLABLES</v>
          </cell>
        </row>
        <row r="4974">
          <cell r="J4974" t="str">
            <v>RECYR</v>
          </cell>
          <cell r="K4974" t="str">
            <v>RESIDENTIAL RECYCLE</v>
          </cell>
        </row>
        <row r="4975">
          <cell r="J4975" t="str">
            <v>RESTART</v>
          </cell>
          <cell r="K4975" t="str">
            <v>SERVICE RESTART FEE</v>
          </cell>
        </row>
        <row r="4976">
          <cell r="J4976" t="str">
            <v>SP</v>
          </cell>
          <cell r="K4976" t="str">
            <v>SPECIAL PICKUP</v>
          </cell>
        </row>
        <row r="4977">
          <cell r="J4977" t="str">
            <v>WLKNRM1</v>
          </cell>
          <cell r="K4977" t="str">
            <v>WALK IN 5'-25'-MTHLY</v>
          </cell>
        </row>
        <row r="4978">
          <cell r="J4978" t="str">
            <v>WASHOUT</v>
          </cell>
          <cell r="K4978" t="str">
            <v>WASHING FEE</v>
          </cell>
        </row>
        <row r="4979">
          <cell r="J4979" t="str">
            <v>ROLID</v>
          </cell>
          <cell r="K4979" t="str">
            <v>ROLL OFF-LID</v>
          </cell>
        </row>
        <row r="4980">
          <cell r="J4980" t="str">
            <v>RORENT10D</v>
          </cell>
          <cell r="K4980" t="str">
            <v>10YD ROLL OFF DAILY RENT</v>
          </cell>
        </row>
        <row r="4981">
          <cell r="J4981" t="str">
            <v>RORENT10M</v>
          </cell>
          <cell r="K4981" t="str">
            <v>10YD ROLL OFF MTHLY RENT</v>
          </cell>
        </row>
        <row r="4982">
          <cell r="J4982" t="str">
            <v>RORENT20D</v>
          </cell>
          <cell r="K4982" t="str">
            <v>20YD ROLL OFF-DAILY RENT</v>
          </cell>
        </row>
        <row r="4983">
          <cell r="J4983" t="str">
            <v>RORENT20M</v>
          </cell>
          <cell r="K4983" t="str">
            <v>20YD ROLL OFF-MNTHLY RENT</v>
          </cell>
        </row>
        <row r="4984">
          <cell r="J4984" t="str">
            <v>RORENT40D</v>
          </cell>
          <cell r="K4984" t="str">
            <v>40YD ROLL OFF-DAILY RENT</v>
          </cell>
        </row>
        <row r="4985">
          <cell r="J4985" t="str">
            <v>RORENT40M</v>
          </cell>
          <cell r="K4985" t="str">
            <v>40YD ROLL OFF-MNTHLY RENT</v>
          </cell>
        </row>
        <row r="4986">
          <cell r="J4986" t="str">
            <v>CPHAUL10</v>
          </cell>
          <cell r="K4986" t="str">
            <v>10YD COMPACTOR-HAUL</v>
          </cell>
        </row>
        <row r="4987">
          <cell r="J4987" t="str">
            <v>CPHAUL15</v>
          </cell>
          <cell r="K4987" t="str">
            <v>15YD COMPACTOR-HAUL</v>
          </cell>
        </row>
        <row r="4988">
          <cell r="J4988" t="str">
            <v>CPHAUL25</v>
          </cell>
          <cell r="K4988" t="str">
            <v>25YD COMPACTOR-HAUL</v>
          </cell>
        </row>
        <row r="4989">
          <cell r="J4989" t="str">
            <v>DISPMC-TON</v>
          </cell>
          <cell r="K4989" t="str">
            <v>MC LANDFILL PER TON</v>
          </cell>
        </row>
        <row r="4990">
          <cell r="J4990" t="str">
            <v>DISPMCMISC</v>
          </cell>
          <cell r="K4990" t="str">
            <v>DISPOSAL MISCELLANOUS</v>
          </cell>
        </row>
        <row r="4991">
          <cell r="J4991" t="str">
            <v>RODEL</v>
          </cell>
          <cell r="K4991" t="str">
            <v>ROLL OFF-DELIVERY</v>
          </cell>
        </row>
        <row r="4992">
          <cell r="J4992" t="str">
            <v>ROHAUL10</v>
          </cell>
          <cell r="K4992" t="str">
            <v>10YD ROLL OFF HAUL</v>
          </cell>
        </row>
        <row r="4993">
          <cell r="J4993" t="str">
            <v>ROHAUL10T</v>
          </cell>
          <cell r="K4993" t="str">
            <v>ROHAUL10T</v>
          </cell>
        </row>
        <row r="4994">
          <cell r="J4994" t="str">
            <v>ROHAUL20</v>
          </cell>
          <cell r="K4994" t="str">
            <v>20YD ROLL OFF-HAUL</v>
          </cell>
        </row>
        <row r="4995">
          <cell r="J4995" t="str">
            <v>ROHAUL20T</v>
          </cell>
          <cell r="K4995" t="str">
            <v>20YD ROLL OFF TEMP HAUL</v>
          </cell>
        </row>
        <row r="4996">
          <cell r="J4996" t="str">
            <v>ROHAUL30</v>
          </cell>
          <cell r="K4996" t="str">
            <v>30YD ROLL OFF-HAUL</v>
          </cell>
        </row>
        <row r="4997">
          <cell r="J4997" t="str">
            <v>ROHAUL40</v>
          </cell>
          <cell r="K4997" t="str">
            <v>40YD ROLL OFF-HAUL</v>
          </cell>
        </row>
        <row r="4998">
          <cell r="J4998" t="str">
            <v>ROHAUL40T</v>
          </cell>
          <cell r="K4998" t="str">
            <v>40YD ROLL OFF TEMP HAUL</v>
          </cell>
        </row>
        <row r="4999">
          <cell r="J4999" t="str">
            <v>ROMILE</v>
          </cell>
          <cell r="K4999" t="str">
            <v>ROLL OFF-MILEAGE</v>
          </cell>
        </row>
        <row r="5000">
          <cell r="J5000" t="str">
            <v>RORENT10D</v>
          </cell>
          <cell r="K5000" t="str">
            <v>10YD ROLL OFF DAILY RENT</v>
          </cell>
        </row>
        <row r="5001">
          <cell r="J5001" t="str">
            <v>RORENT20D</v>
          </cell>
          <cell r="K5001" t="str">
            <v>20YD ROLL OFF-DAILY RENT</v>
          </cell>
        </row>
        <row r="5002">
          <cell r="J5002" t="str">
            <v>RORENT40D</v>
          </cell>
          <cell r="K5002" t="str">
            <v>40YD ROLL OFF-DAILY RENT</v>
          </cell>
        </row>
        <row r="5003">
          <cell r="J5003" t="str">
            <v>WASHOUT</v>
          </cell>
          <cell r="K5003" t="str">
            <v>WASHING FEE</v>
          </cell>
        </row>
        <row r="5004">
          <cell r="J5004" t="str">
            <v>STORENT22</v>
          </cell>
          <cell r="K5004" t="str">
            <v>PORTABLE STORAGE RENT 22</v>
          </cell>
        </row>
        <row r="5005">
          <cell r="J5005" t="str">
            <v>STODEL</v>
          </cell>
          <cell r="K5005" t="str">
            <v>STORAGE CONT DELIVERY</v>
          </cell>
        </row>
        <row r="5006">
          <cell r="J5006" t="str">
            <v>FUEL-RES MASON</v>
          </cell>
          <cell r="K5006" t="str">
            <v>FUEL &amp; MATERIAL SURCHARGE</v>
          </cell>
        </row>
        <row r="5007">
          <cell r="J5007" t="str">
            <v>FUEL-COM MASON</v>
          </cell>
          <cell r="K5007" t="str">
            <v>FUEL &amp; MATERIAL SURCHARGE</v>
          </cell>
        </row>
        <row r="5008">
          <cell r="J5008" t="str">
            <v>FUEL-RECY MASON</v>
          </cell>
          <cell r="K5008" t="str">
            <v>FUEL &amp; MATERIAL SURCHARGE</v>
          </cell>
        </row>
        <row r="5009">
          <cell r="J5009" t="str">
            <v>FUEL-RES MASON</v>
          </cell>
          <cell r="K5009" t="str">
            <v>FUEL &amp; MATERIAL SURCHARGE</v>
          </cell>
        </row>
        <row r="5010">
          <cell r="J5010" t="str">
            <v>FUEL-RO MASON</v>
          </cell>
          <cell r="K5010" t="str">
            <v>FUEL &amp; MATERIAL SURCHARGE</v>
          </cell>
        </row>
        <row r="5011">
          <cell r="J5011" t="str">
            <v>FUEL-COM MASON</v>
          </cell>
          <cell r="K5011" t="str">
            <v>FUEL &amp; MATERIAL SURCHARGE</v>
          </cell>
        </row>
        <row r="5012">
          <cell r="J5012" t="str">
            <v>FUEL-RECY MASON</v>
          </cell>
          <cell r="K5012" t="str">
            <v>FUEL &amp; MATERIAL SURCHARGE</v>
          </cell>
        </row>
        <row r="5013">
          <cell r="J5013" t="str">
            <v>FUEL-RES MASON</v>
          </cell>
          <cell r="K5013" t="str">
            <v>FUEL &amp; MATERIAL SURCHARGE</v>
          </cell>
        </row>
        <row r="5014">
          <cell r="J5014" t="str">
            <v>FUEL-RO MASON</v>
          </cell>
          <cell r="K5014" t="str">
            <v>FUEL &amp; MATERIAL SURCHARGE</v>
          </cell>
        </row>
        <row r="5015">
          <cell r="J5015" t="str">
            <v>FUEL-COM MASON</v>
          </cell>
          <cell r="K5015" t="str">
            <v>FUEL &amp; MATERIAL SURCHARGE</v>
          </cell>
        </row>
        <row r="5016">
          <cell r="J5016" t="str">
            <v>FUEL-RECY MASON</v>
          </cell>
          <cell r="K5016" t="str">
            <v>FUEL &amp; MATERIAL SURCHARGE</v>
          </cell>
        </row>
        <row r="5017">
          <cell r="J5017" t="str">
            <v>FUEL-RES MASON</v>
          </cell>
          <cell r="K5017" t="str">
            <v>FUEL &amp; MATERIAL SURCHARGE</v>
          </cell>
        </row>
        <row r="5018">
          <cell r="J5018" t="str">
            <v>FUEL-RO MASON</v>
          </cell>
          <cell r="K5018" t="str">
            <v>FUEL &amp; MATERIAL SURCHARGE</v>
          </cell>
        </row>
        <row r="5019">
          <cell r="J5019" t="str">
            <v>FUEL-COM MASON</v>
          </cell>
          <cell r="K5019" t="str">
            <v>FUEL &amp; MATERIAL SURCHARGE</v>
          </cell>
        </row>
        <row r="5020">
          <cell r="J5020" t="str">
            <v>FUEL-RO MASON</v>
          </cell>
          <cell r="K5020" t="str">
            <v>FUEL &amp; MATERIAL SURCHARGE</v>
          </cell>
        </row>
        <row r="5021">
          <cell r="J5021" t="str">
            <v>REF</v>
          </cell>
          <cell r="K5021" t="str">
            <v>3.6% WA Refuse Tax</v>
          </cell>
        </row>
        <row r="5022">
          <cell r="J5022" t="str">
            <v>REF</v>
          </cell>
          <cell r="K5022" t="str">
            <v>3.6% WA Refuse Tax</v>
          </cell>
        </row>
        <row r="5023">
          <cell r="J5023" t="str">
            <v>SALES TAX</v>
          </cell>
          <cell r="K5023" t="str">
            <v>8.5% Sales Tax</v>
          </cell>
        </row>
        <row r="5024">
          <cell r="J5024" t="str">
            <v>SHELTON UNREG REFUSE</v>
          </cell>
          <cell r="K5024" t="str">
            <v>3.6% WA STATE REFUSE TAX</v>
          </cell>
        </row>
        <row r="5025">
          <cell r="J5025" t="str">
            <v>SHELTON UNREG SALES</v>
          </cell>
          <cell r="K5025" t="str">
            <v>WA STATE SALES TAX</v>
          </cell>
        </row>
        <row r="5026">
          <cell r="J5026" t="str">
            <v>REF</v>
          </cell>
          <cell r="K5026" t="str">
            <v>3.6% WA Refuse Tax</v>
          </cell>
        </row>
        <row r="5027">
          <cell r="J5027" t="str">
            <v>SALES TAX</v>
          </cell>
          <cell r="K5027" t="str">
            <v>8.5% Sales Tax</v>
          </cell>
        </row>
        <row r="5028">
          <cell r="J5028" t="str">
            <v>REF</v>
          </cell>
          <cell r="K5028" t="str">
            <v>3.6% WA Refuse Tax</v>
          </cell>
        </row>
        <row r="5029">
          <cell r="J5029" t="str">
            <v>SALES TAX</v>
          </cell>
          <cell r="K5029" t="str">
            <v>8.5% Sales Tax</v>
          </cell>
        </row>
        <row r="5030">
          <cell r="J5030" t="str">
            <v>MASON REFUSE</v>
          </cell>
          <cell r="K5030" t="str">
            <v>3.6% WA REFUSE TAX</v>
          </cell>
        </row>
        <row r="5031">
          <cell r="J5031" t="str">
            <v>REF</v>
          </cell>
          <cell r="K5031" t="str">
            <v>3.6% WA Refuse Tax</v>
          </cell>
        </row>
        <row r="5032">
          <cell r="J5032" t="str">
            <v>SALES TAX</v>
          </cell>
          <cell r="K5032" t="str">
            <v>8.5% Sales Tax</v>
          </cell>
        </row>
        <row r="5033">
          <cell r="J5033" t="str">
            <v>FINCHG</v>
          </cell>
          <cell r="K5033" t="str">
            <v>LATE FEE</v>
          </cell>
        </row>
        <row r="5034">
          <cell r="J5034" t="str">
            <v>MM</v>
          </cell>
          <cell r="K5034" t="str">
            <v>MOVE MONEY</v>
          </cell>
        </row>
        <row r="5035">
          <cell r="J5035" t="str">
            <v>UNLOCKRECY</v>
          </cell>
          <cell r="K5035" t="str">
            <v>UNLOCK / UNLATCH RECY</v>
          </cell>
        </row>
        <row r="5036">
          <cell r="J5036" t="str">
            <v>CDELC</v>
          </cell>
          <cell r="K5036" t="str">
            <v>CONTAINER DELIVERY CHARGE</v>
          </cell>
        </row>
        <row r="5037">
          <cell r="J5037" t="str">
            <v>SQUAX</v>
          </cell>
          <cell r="K5037" t="str">
            <v>SQUAXIN ISLAND CONTRACT</v>
          </cell>
        </row>
        <row r="5038">
          <cell r="J5038" t="str">
            <v>96CRCOGE1</v>
          </cell>
          <cell r="K5038" t="str">
            <v>96 COMMINGLE WG-EOW</v>
          </cell>
        </row>
        <row r="5039">
          <cell r="J5039" t="str">
            <v>96CRCOGM1</v>
          </cell>
          <cell r="K5039" t="str">
            <v>96 COMMINGLE WGMNTHLY</v>
          </cell>
        </row>
        <row r="5040">
          <cell r="J5040" t="str">
            <v>96CRCOGW1</v>
          </cell>
          <cell r="K5040" t="str">
            <v>96 COMMINGLE WG-WEEKLY</v>
          </cell>
        </row>
        <row r="5041">
          <cell r="J5041" t="str">
            <v>96CRCONGE1</v>
          </cell>
          <cell r="K5041" t="str">
            <v>96 COMMINGLE NG-EOW</v>
          </cell>
        </row>
        <row r="5042">
          <cell r="J5042" t="str">
            <v>96CRCONGM1</v>
          </cell>
          <cell r="K5042" t="str">
            <v>96 COMMINGLE NG-MNTHLY</v>
          </cell>
        </row>
        <row r="5043">
          <cell r="J5043" t="str">
            <v>96CRCONGW1</v>
          </cell>
          <cell r="K5043" t="str">
            <v>96 COMMINGLE NG-WEEKLY</v>
          </cell>
        </row>
        <row r="5044">
          <cell r="J5044" t="str">
            <v xml:space="preserve">R2YDOCCE </v>
          </cell>
          <cell r="K5044" t="str">
            <v>2YD OCC-EOW</v>
          </cell>
        </row>
        <row r="5045">
          <cell r="J5045" t="str">
            <v>R2YDOCCEX</v>
          </cell>
          <cell r="K5045" t="str">
            <v>2YD OCC-EXTRA CONTAINER</v>
          </cell>
        </row>
        <row r="5046">
          <cell r="J5046" t="str">
            <v>R2YDOCCM</v>
          </cell>
          <cell r="K5046" t="str">
            <v>2YD OCC-MNTHLY</v>
          </cell>
        </row>
        <row r="5047">
          <cell r="J5047" t="str">
            <v>R2YDOCCOC</v>
          </cell>
          <cell r="K5047" t="str">
            <v>2YD OCC-ON CALL</v>
          </cell>
        </row>
        <row r="5048">
          <cell r="J5048" t="str">
            <v>R2YDOCCW</v>
          </cell>
          <cell r="K5048" t="str">
            <v>2YD OCC-WEEKLY</v>
          </cell>
        </row>
        <row r="5049">
          <cell r="J5049" t="str">
            <v>RECYLOCK</v>
          </cell>
          <cell r="K5049" t="str">
            <v>LOCK/UNLOCK RECYCLING</v>
          </cell>
        </row>
        <row r="5050">
          <cell r="J5050" t="str">
            <v>WLKNRECY</v>
          </cell>
          <cell r="K5050" t="str">
            <v>WALK IN RECYCLE</v>
          </cell>
        </row>
        <row r="5051">
          <cell r="J5051" t="str">
            <v>96CRCONGOC</v>
          </cell>
          <cell r="K5051" t="str">
            <v>96 COMMINGLE NGON CALL</v>
          </cell>
        </row>
        <row r="5052">
          <cell r="J5052" t="str">
            <v>DEL-REC</v>
          </cell>
          <cell r="K5052" t="str">
            <v>DELIVER RECYCLE BIN</v>
          </cell>
        </row>
        <row r="5053">
          <cell r="J5053" t="str">
            <v>R2YDOCCOC</v>
          </cell>
          <cell r="K5053" t="str">
            <v>2YD OCC-ON CALL</v>
          </cell>
        </row>
        <row r="5054">
          <cell r="J5054" t="str">
            <v>RECYLOCK</v>
          </cell>
          <cell r="K5054" t="str">
            <v>LOCK/UNLOCK RECYCLING</v>
          </cell>
        </row>
        <row r="5055">
          <cell r="J5055" t="str">
            <v>ROLLOUTOCC</v>
          </cell>
          <cell r="K5055" t="str">
            <v>ROLL OUT FEE - RECYCLE</v>
          </cell>
        </row>
        <row r="5056">
          <cell r="J5056" t="str">
            <v>WLKNRECY</v>
          </cell>
          <cell r="K5056" t="str">
            <v>WALK IN RECYCLE</v>
          </cell>
        </row>
        <row r="5057">
          <cell r="J5057" t="str">
            <v>CC-KOL</v>
          </cell>
          <cell r="K5057" t="str">
            <v>ONLINE PAYMENT-CC</v>
          </cell>
        </row>
        <row r="5058">
          <cell r="J5058" t="str">
            <v>CCREF-KOL</v>
          </cell>
          <cell r="K5058" t="str">
            <v>CREDIT CARD REFUND</v>
          </cell>
        </row>
        <row r="5059">
          <cell r="J5059" t="str">
            <v>PAY</v>
          </cell>
          <cell r="K5059" t="str">
            <v>PAYMENT-THANK YOU!</v>
          </cell>
        </row>
        <row r="5060">
          <cell r="J5060" t="str">
            <v>PAY-CFREE</v>
          </cell>
          <cell r="K5060" t="str">
            <v>PAYMENT-THANK YOU</v>
          </cell>
        </row>
        <row r="5061">
          <cell r="J5061" t="str">
            <v>PAY-KOL</v>
          </cell>
          <cell r="K5061" t="str">
            <v>PAYMENT-THANK YOU - OL</v>
          </cell>
        </row>
        <row r="5062">
          <cell r="J5062" t="str">
            <v>PAY-NATL</v>
          </cell>
          <cell r="K5062" t="str">
            <v>PAYMENT THANK YOU</v>
          </cell>
        </row>
        <row r="5063">
          <cell r="J5063" t="str">
            <v>PAY-OAK</v>
          </cell>
          <cell r="K5063" t="str">
            <v>OAKLEAF PAYMENT</v>
          </cell>
        </row>
        <row r="5064">
          <cell r="J5064" t="str">
            <v>PAY-RPPS</v>
          </cell>
          <cell r="K5064" t="str">
            <v>RPSS PAYMENT</v>
          </cell>
        </row>
        <row r="5065">
          <cell r="J5065" t="str">
            <v>PAYMANC</v>
          </cell>
          <cell r="K5065" t="str">
            <v>PAYMENT THANK YOU!</v>
          </cell>
        </row>
        <row r="5066">
          <cell r="J5066" t="str">
            <v>PAYMET</v>
          </cell>
          <cell r="K5066" t="str">
            <v>METAVANTE ONLINE PAYMENT</v>
          </cell>
        </row>
        <row r="5067">
          <cell r="J5067" t="str">
            <v>PAYPNCL</v>
          </cell>
          <cell r="K5067" t="str">
            <v>PAYMENT THANK YOU!</v>
          </cell>
        </row>
        <row r="5068">
          <cell r="J5068" t="str">
            <v>EXTRAR</v>
          </cell>
          <cell r="K5068" t="str">
            <v>EXTRA CAN/BAGS</v>
          </cell>
        </row>
        <row r="5069">
          <cell r="J5069" t="str">
            <v>OFOWR</v>
          </cell>
          <cell r="K5069" t="str">
            <v>OVERFILL/OVERWEIGHT CHG</v>
          </cell>
        </row>
        <row r="5070">
          <cell r="J5070" t="str">
            <v>ROLID</v>
          </cell>
          <cell r="K5070" t="str">
            <v>ROLL OFF-LID</v>
          </cell>
        </row>
        <row r="5071">
          <cell r="J5071" t="str">
            <v>ROLIDRECY</v>
          </cell>
          <cell r="K5071" t="str">
            <v>ROLL OFF LID-RECYCLE</v>
          </cell>
        </row>
        <row r="5072">
          <cell r="J5072" t="str">
            <v>RORENT10MRECY</v>
          </cell>
          <cell r="K5072" t="str">
            <v>ROLL OFF RENT MONTHLY-REC</v>
          </cell>
        </row>
        <row r="5073">
          <cell r="J5073" t="str">
            <v>RORENT20DRECY</v>
          </cell>
          <cell r="K5073" t="str">
            <v>ROLL OFF RENT DAILY-RECYL</v>
          </cell>
        </row>
        <row r="5074">
          <cell r="J5074" t="str">
            <v>RORENT20MRECY</v>
          </cell>
          <cell r="K5074" t="str">
            <v>ROLL OFF RENT MONTHLY-REC</v>
          </cell>
        </row>
        <row r="5075">
          <cell r="J5075" t="str">
            <v>RORENT40DRECY</v>
          </cell>
          <cell r="K5075" t="str">
            <v>ROLL OFF RENT DAILY-RECYL</v>
          </cell>
        </row>
        <row r="5076">
          <cell r="J5076" t="str">
            <v>RORENT40M</v>
          </cell>
          <cell r="K5076" t="str">
            <v>40YD ROLL OFF-MNTHLY RENT</v>
          </cell>
        </row>
        <row r="5077">
          <cell r="J5077" t="str">
            <v>BELFAIR</v>
          </cell>
          <cell r="K5077" t="str">
            <v>BELFAIR TRANSFER BOX HAUL</v>
          </cell>
        </row>
        <row r="5078">
          <cell r="J5078" t="str">
            <v>BLUEBOX</v>
          </cell>
          <cell r="K5078" t="str">
            <v>RECYCLING BLUE BOX</v>
          </cell>
        </row>
        <row r="5079">
          <cell r="J5079" t="str">
            <v>DISPORGANIC</v>
          </cell>
          <cell r="K5079" t="str">
            <v xml:space="preserve">DISPOSAL ORGANIC </v>
          </cell>
        </row>
        <row r="5080">
          <cell r="J5080" t="str">
            <v>HOODSPORT</v>
          </cell>
          <cell r="K5080" t="str">
            <v>HOODSPORT TRANSFER HAUL</v>
          </cell>
        </row>
        <row r="5081">
          <cell r="J5081" t="str">
            <v>RECYHAUL</v>
          </cell>
          <cell r="K5081" t="str">
            <v>ROLL OFF RECYCLE HAUL</v>
          </cell>
        </row>
        <row r="5082">
          <cell r="J5082" t="str">
            <v>ROMILERECY</v>
          </cell>
          <cell r="K5082" t="str">
            <v>ROLL OFF MILEAGE RECYCLE</v>
          </cell>
        </row>
        <row r="5083">
          <cell r="J5083" t="str">
            <v>RORENT40DRECY</v>
          </cell>
          <cell r="K5083" t="str">
            <v>ROLL OFF RENT DAILY-RECYL</v>
          </cell>
        </row>
        <row r="5084">
          <cell r="J5084" t="str">
            <v>SHELTON</v>
          </cell>
          <cell r="K5084" t="str">
            <v>SHELTON TRANSFER BOX HAUL</v>
          </cell>
        </row>
        <row r="5085">
          <cell r="J5085" t="str">
            <v>UNION</v>
          </cell>
          <cell r="K5085" t="str">
            <v>UNION TRANSFER BOX HAUL</v>
          </cell>
        </row>
        <row r="5086">
          <cell r="J5086" t="str">
            <v>STORENT22</v>
          </cell>
          <cell r="K5086" t="str">
            <v>PORTABLE STORAGE RENT 22</v>
          </cell>
        </row>
        <row r="5087">
          <cell r="J5087" t="str">
            <v>STORENT22</v>
          </cell>
          <cell r="K5087" t="str">
            <v>PORTABLE STORAGE RENT 22</v>
          </cell>
        </row>
        <row r="5088">
          <cell r="J5088" t="str">
            <v>FUEL-COM MASON</v>
          </cell>
          <cell r="K5088" t="str">
            <v>FUEL &amp; MATERIAL SURCHARGE</v>
          </cell>
        </row>
        <row r="5089">
          <cell r="J5089" t="str">
            <v>FUEL-RECY MASON</v>
          </cell>
          <cell r="K5089" t="str">
            <v>FUEL &amp; MATERIAL SURCHARGE</v>
          </cell>
        </row>
        <row r="5090">
          <cell r="J5090" t="str">
            <v>FUEL-RECY MASON</v>
          </cell>
          <cell r="K5090" t="str">
            <v>FUEL &amp; MATERIAL SURCHARGE</v>
          </cell>
        </row>
        <row r="5091">
          <cell r="J5091" t="str">
            <v>FUEL-RES MASON</v>
          </cell>
          <cell r="K5091" t="str">
            <v>FUEL &amp; MATERIAL SURCHARGE</v>
          </cell>
        </row>
        <row r="5092">
          <cell r="J5092" t="str">
            <v>FUEL-RECY MASON</v>
          </cell>
          <cell r="K5092" t="str">
            <v>FUEL &amp; MATERIAL SURCHARGE</v>
          </cell>
        </row>
        <row r="5093">
          <cell r="J5093" t="str">
            <v>FUEL-RO MASON</v>
          </cell>
          <cell r="K5093" t="str">
            <v>FUEL &amp; MATERIAL SURCHARGE</v>
          </cell>
        </row>
        <row r="5094">
          <cell r="J5094" t="str">
            <v>SALES TAX</v>
          </cell>
          <cell r="K5094" t="str">
            <v>8.5% Sales Tax</v>
          </cell>
        </row>
        <row r="5095">
          <cell r="J5095" t="str">
            <v>SALES TAX</v>
          </cell>
          <cell r="K5095" t="str">
            <v>8.5% Sales Tax</v>
          </cell>
        </row>
        <row r="5096">
          <cell r="J5096" t="str">
            <v>FINCHG</v>
          </cell>
          <cell r="K5096" t="str">
            <v>LATE FEE</v>
          </cell>
        </row>
        <row r="5097">
          <cell r="J5097" t="str">
            <v>FINCHG</v>
          </cell>
          <cell r="K5097" t="str">
            <v>LATE FEE</v>
          </cell>
        </row>
        <row r="5098">
          <cell r="J5098" t="str">
            <v>MM</v>
          </cell>
          <cell r="K5098" t="str">
            <v>MOVE MONEY</v>
          </cell>
        </row>
        <row r="5099">
          <cell r="J5099" t="str">
            <v>REFUND</v>
          </cell>
          <cell r="K5099" t="str">
            <v>REFUND</v>
          </cell>
        </row>
        <row r="5100">
          <cell r="J5100" t="str">
            <v>LOOSE-COMM</v>
          </cell>
          <cell r="K5100" t="str">
            <v>LOOSE MATERIAL - COMM</v>
          </cell>
        </row>
        <row r="5101">
          <cell r="J5101" t="str">
            <v>300CW1</v>
          </cell>
          <cell r="K5101" t="str">
            <v>1-300 GL CART WEEKLY SVC</v>
          </cell>
        </row>
        <row r="5102">
          <cell r="J5102" t="str">
            <v>64CW1</v>
          </cell>
          <cell r="K5102" t="str">
            <v>1-64 GL CART WEEKLY SVC</v>
          </cell>
        </row>
        <row r="5103">
          <cell r="J5103" t="str">
            <v>96CW1</v>
          </cell>
          <cell r="K5103" t="str">
            <v>1-96 GL CART WEEKLY SVC</v>
          </cell>
        </row>
        <row r="5104">
          <cell r="J5104" t="str">
            <v>SL096.0GEO001CGW</v>
          </cell>
          <cell r="K5104" t="str">
            <v>96 GL EOW COM GREENWASTE</v>
          </cell>
        </row>
        <row r="5105">
          <cell r="J5105" t="str">
            <v>UNLOCKREF</v>
          </cell>
          <cell r="K5105" t="str">
            <v>UNLOCK / UNLATCH REFUSE</v>
          </cell>
        </row>
        <row r="5106">
          <cell r="J5106" t="str">
            <v>64CW1</v>
          </cell>
          <cell r="K5106" t="str">
            <v>1-64 GL CART WEEKLY SVC</v>
          </cell>
        </row>
        <row r="5107">
          <cell r="J5107" t="str">
            <v>EP300-COM</v>
          </cell>
          <cell r="K5107" t="str">
            <v>EXTRA PICKUP 300 GL - COM</v>
          </cell>
        </row>
        <row r="5108">
          <cell r="J5108" t="str">
            <v>EP64-COM</v>
          </cell>
          <cell r="K5108" t="str">
            <v>EXTRA PICKUP 64 GL - COM</v>
          </cell>
        </row>
        <row r="5109">
          <cell r="J5109" t="str">
            <v>EP96-COM</v>
          </cell>
          <cell r="K5109" t="str">
            <v>EXTRA PICKUP 96 GL - COM</v>
          </cell>
        </row>
        <row r="5110">
          <cell r="J5110" t="str">
            <v>CC-KOL</v>
          </cell>
          <cell r="K5110" t="str">
            <v>ONLINE PAYMENT-CC</v>
          </cell>
        </row>
        <row r="5111">
          <cell r="J5111" t="str">
            <v>CCREF-KOL</v>
          </cell>
          <cell r="K5111" t="str">
            <v>CREDIT CARD REFUND</v>
          </cell>
        </row>
        <row r="5112">
          <cell r="J5112" t="str">
            <v>PAY</v>
          </cell>
          <cell r="K5112" t="str">
            <v>PAYMENT-THANK YOU!</v>
          </cell>
        </row>
        <row r="5113">
          <cell r="J5113" t="str">
            <v>PAY EFT</v>
          </cell>
          <cell r="K5113" t="str">
            <v>ELECTRONIC PAYMENT</v>
          </cell>
        </row>
        <row r="5114">
          <cell r="J5114" t="str">
            <v>PAY ICT</v>
          </cell>
          <cell r="K5114" t="str">
            <v>I/C PAYMENT THANK YOU!</v>
          </cell>
        </row>
        <row r="5115">
          <cell r="J5115" t="str">
            <v>PAY-CFREE</v>
          </cell>
          <cell r="K5115" t="str">
            <v>PAYMENT-THANK YOU</v>
          </cell>
        </row>
        <row r="5116">
          <cell r="J5116" t="str">
            <v>PAY-KOL</v>
          </cell>
          <cell r="K5116" t="str">
            <v>PAYMENT-THANK YOU - OL</v>
          </cell>
        </row>
        <row r="5117">
          <cell r="J5117" t="str">
            <v>PAY-NATL</v>
          </cell>
          <cell r="K5117" t="str">
            <v>PAYMENT THANK YOU</v>
          </cell>
        </row>
        <row r="5118">
          <cell r="J5118" t="str">
            <v>PAY-OAK</v>
          </cell>
          <cell r="K5118" t="str">
            <v>OAKLEAF PAYMENT</v>
          </cell>
        </row>
        <row r="5119">
          <cell r="J5119" t="str">
            <v>PAY-RPPS</v>
          </cell>
          <cell r="K5119" t="str">
            <v>RPSS PAYMENT</v>
          </cell>
        </row>
        <row r="5120">
          <cell r="J5120" t="str">
            <v>PAYMET</v>
          </cell>
          <cell r="K5120" t="str">
            <v>METAVANTE ONLINE PAYMENT</v>
          </cell>
        </row>
        <row r="5121">
          <cell r="J5121" t="str">
            <v>PAYPNCL</v>
          </cell>
          <cell r="K5121" t="str">
            <v>PAYMENT THANK YOU!</v>
          </cell>
        </row>
        <row r="5122">
          <cell r="J5122" t="str">
            <v>RET-KOL</v>
          </cell>
          <cell r="K5122" t="str">
            <v>ONLINE PAYMENT RETURN</v>
          </cell>
        </row>
        <row r="5123">
          <cell r="J5123" t="str">
            <v>64RE1RR</v>
          </cell>
          <cell r="K5123" t="str">
            <v>1-64 GL CART EOW REDUCED RATE</v>
          </cell>
        </row>
        <row r="5124">
          <cell r="J5124" t="str">
            <v>SL096.0GEO001GW</v>
          </cell>
          <cell r="K5124" t="str">
            <v>SL 96 GL EOW GREENWASTE 1</v>
          </cell>
        </row>
        <row r="5125">
          <cell r="J5125" t="str">
            <v>300RW1</v>
          </cell>
          <cell r="K5125" t="str">
            <v>1-300 GL CART WEEKLY SVC</v>
          </cell>
        </row>
        <row r="5126">
          <cell r="J5126" t="str">
            <v>35RE1</v>
          </cell>
          <cell r="K5126" t="str">
            <v>1-35 GAL CART EOW SVC</v>
          </cell>
        </row>
        <row r="5127">
          <cell r="J5127" t="str">
            <v>35RE1RR</v>
          </cell>
          <cell r="K5127" t="str">
            <v>1-35 GL CART EOW REDUCED RATE</v>
          </cell>
        </row>
        <row r="5128">
          <cell r="J5128" t="str">
            <v>64RE1</v>
          </cell>
          <cell r="K5128" t="str">
            <v>1-64 GAL EOW</v>
          </cell>
        </row>
        <row r="5129">
          <cell r="J5129" t="str">
            <v>64RE1RR</v>
          </cell>
          <cell r="K5129" t="str">
            <v>1-64 GL CART EOW REDUCED RATE</v>
          </cell>
        </row>
        <row r="5130">
          <cell r="J5130" t="str">
            <v>64RW1</v>
          </cell>
          <cell r="K5130" t="str">
            <v>1-64 GAL CART WEEKLY SVC</v>
          </cell>
        </row>
        <row r="5131">
          <cell r="J5131" t="str">
            <v>64RW1RR</v>
          </cell>
          <cell r="K5131" t="str">
            <v>1-64 GL CART WKLY REDUCED RATE</v>
          </cell>
        </row>
        <row r="5132">
          <cell r="J5132" t="str">
            <v>96RE1</v>
          </cell>
          <cell r="K5132" t="str">
            <v>1-96 GAL EOW</v>
          </cell>
        </row>
        <row r="5133">
          <cell r="J5133" t="str">
            <v>96RE1RR</v>
          </cell>
          <cell r="K5133" t="str">
            <v>1-96 GL CART EOW REDUCED RATE</v>
          </cell>
        </row>
        <row r="5134">
          <cell r="J5134" t="str">
            <v>96RW1</v>
          </cell>
          <cell r="K5134" t="str">
            <v>1-96 GAL CART WEEKLY SVC</v>
          </cell>
        </row>
        <row r="5135">
          <cell r="J5135" t="str">
            <v>96RW1RR</v>
          </cell>
          <cell r="K5135" t="str">
            <v>1-96 GL CART WKLY REDUCED RATE</v>
          </cell>
        </row>
        <row r="5136">
          <cell r="J5136" t="str">
            <v>EMPLOYEER</v>
          </cell>
          <cell r="K5136" t="str">
            <v>EMPLOYEE SERVICE</v>
          </cell>
        </row>
        <row r="5137">
          <cell r="J5137" t="str">
            <v>MINSVC-RESI</v>
          </cell>
          <cell r="K5137" t="str">
            <v>MINIMUM SERVICE</v>
          </cell>
        </row>
        <row r="5138">
          <cell r="J5138" t="str">
            <v>ROLLOUT 5-25</v>
          </cell>
          <cell r="K5138" t="str">
            <v>ROLL OUT FEE 5 - 25 FT</v>
          </cell>
        </row>
        <row r="5139">
          <cell r="J5139" t="str">
            <v>SL096.0GEO001GW</v>
          </cell>
          <cell r="K5139" t="str">
            <v>SL 96 GL EOW GREENWASTE 1</v>
          </cell>
        </row>
        <row r="5140">
          <cell r="J5140" t="str">
            <v>35RE1</v>
          </cell>
          <cell r="K5140" t="str">
            <v>1-35 GAL CART EOW SVC</v>
          </cell>
        </row>
        <row r="5141">
          <cell r="J5141" t="str">
            <v>64RE1</v>
          </cell>
          <cell r="K5141" t="str">
            <v>1-64 GAL EOW</v>
          </cell>
        </row>
        <row r="5142">
          <cell r="J5142" t="str">
            <v>96RE1</v>
          </cell>
          <cell r="K5142" t="str">
            <v>1-96 GAL EOW</v>
          </cell>
        </row>
        <row r="5143">
          <cell r="J5143" t="str">
            <v>96RE1RR</v>
          </cell>
          <cell r="K5143" t="str">
            <v>1-96 GL CART EOW REDUCED RATE</v>
          </cell>
        </row>
        <row r="5144">
          <cell r="J5144" t="str">
            <v>ADJOTHR</v>
          </cell>
          <cell r="K5144" t="str">
            <v>ADJUSTMENT</v>
          </cell>
        </row>
        <row r="5145">
          <cell r="J5145" t="str">
            <v>ADMINFEE-RES</v>
          </cell>
          <cell r="K5145" t="str">
            <v>NEW ACCT / VACANCY FEE</v>
          </cell>
        </row>
        <row r="5146">
          <cell r="J5146" t="str">
            <v>EP300-RES</v>
          </cell>
          <cell r="K5146" t="str">
            <v>EXTRA PICKUP 300 GL - RES</v>
          </cell>
        </row>
        <row r="5147">
          <cell r="J5147" t="str">
            <v>EP35-RES</v>
          </cell>
          <cell r="K5147" t="str">
            <v>EXTRA PICKUP 35 GL - RES</v>
          </cell>
        </row>
        <row r="5148">
          <cell r="J5148" t="str">
            <v>EP64-RES</v>
          </cell>
          <cell r="K5148" t="str">
            <v>EXTRA PICKUP 64 GL - RES</v>
          </cell>
        </row>
        <row r="5149">
          <cell r="J5149" t="str">
            <v>EP96-RES</v>
          </cell>
          <cell r="K5149" t="str">
            <v>EXTRA PICKUP 96 GL - RES</v>
          </cell>
        </row>
        <row r="5150">
          <cell r="J5150" t="str">
            <v>LOOSE-RES</v>
          </cell>
          <cell r="K5150" t="str">
            <v>LOOSE MATERIAL -RES</v>
          </cell>
        </row>
        <row r="5151">
          <cell r="J5151" t="str">
            <v>REDELIVER</v>
          </cell>
          <cell r="K5151" t="str">
            <v>DELIVERY CHARGE</v>
          </cell>
        </row>
        <row r="5152">
          <cell r="J5152" t="str">
            <v>FUEL-COM MASON</v>
          </cell>
          <cell r="K5152" t="str">
            <v>FUEL &amp; MATERIAL SURCHARGE</v>
          </cell>
        </row>
        <row r="5153">
          <cell r="J5153" t="str">
            <v>FUEL-RES MASON</v>
          </cell>
          <cell r="K5153" t="str">
            <v>FUEL &amp; MATERIAL SURCHARGE</v>
          </cell>
        </row>
        <row r="5154">
          <cell r="J5154" t="str">
            <v>FUEL-RES MASON</v>
          </cell>
          <cell r="K5154" t="str">
            <v>FUEL &amp; MATERIAL SURCHARGE</v>
          </cell>
        </row>
        <row r="5155">
          <cell r="J5155" t="str">
            <v>FUEL-RES MASON</v>
          </cell>
          <cell r="K5155" t="str">
            <v>FUEL &amp; MATERIAL SURCHARGE</v>
          </cell>
        </row>
        <row r="5156">
          <cell r="J5156" t="str">
            <v>CITY OF SHELTON</v>
          </cell>
          <cell r="K5156" t="str">
            <v>41.9% CITY UTILITY TAX</v>
          </cell>
        </row>
        <row r="5157">
          <cell r="J5157" t="str">
            <v>CITY OF SHELTON UTILITY</v>
          </cell>
          <cell r="K5157" t="str">
            <v>CONTRACT UTILITY ONLY</v>
          </cell>
        </row>
        <row r="5158">
          <cell r="J5158" t="str">
            <v>SHELTON WA REFUSE</v>
          </cell>
          <cell r="K5158" t="str">
            <v>3.6% WA Refuse Tax</v>
          </cell>
        </row>
        <row r="5159">
          <cell r="J5159" t="str">
            <v>CITY OF SHELTON</v>
          </cell>
          <cell r="K5159" t="str">
            <v>41.9% CITY UTILITY TAX</v>
          </cell>
        </row>
        <row r="5160">
          <cell r="J5160" t="str">
            <v>SHELTON WA REFUSE</v>
          </cell>
          <cell r="K5160" t="str">
            <v>3.6% WA Refuse Tax</v>
          </cell>
        </row>
        <row r="5161">
          <cell r="J5161" t="str">
            <v>CITY OF SHELTON</v>
          </cell>
          <cell r="K5161" t="str">
            <v>41.9% CITY UTILITY TAX</v>
          </cell>
        </row>
        <row r="5162">
          <cell r="J5162" t="str">
            <v>REF</v>
          </cell>
          <cell r="K5162" t="str">
            <v>3.6% WA Refuse Tax</v>
          </cell>
        </row>
        <row r="5163">
          <cell r="J5163" t="str">
            <v>SHELTON SALES TAX</v>
          </cell>
          <cell r="K5163" t="str">
            <v>8.8% Sales Tax</v>
          </cell>
        </row>
        <row r="5164">
          <cell r="J5164" t="str">
            <v>SHELTON WA REFUSE</v>
          </cell>
          <cell r="K5164" t="str">
            <v>3.6% WA Refuse Tax</v>
          </cell>
        </row>
        <row r="5165">
          <cell r="J5165" t="str">
            <v>CITY OF SHELTON</v>
          </cell>
          <cell r="K5165" t="str">
            <v>41.9% CITY UTILITY TAX</v>
          </cell>
        </row>
        <row r="5166">
          <cell r="J5166" t="str">
            <v>SHELTON WA REFUSE</v>
          </cell>
          <cell r="K5166" t="str">
            <v>3.6% WA Refuse Tax</v>
          </cell>
        </row>
        <row r="5167">
          <cell r="J5167" t="str">
            <v>FINCHG</v>
          </cell>
          <cell r="K5167" t="str">
            <v>LATE FEE</v>
          </cell>
        </row>
        <row r="5168">
          <cell r="J5168" t="str">
            <v>MM</v>
          </cell>
          <cell r="K5168" t="str">
            <v>MOVE MONEY</v>
          </cell>
        </row>
        <row r="5169">
          <cell r="J5169" t="str">
            <v>R1.5YDE</v>
          </cell>
          <cell r="K5169" t="str">
            <v>1.5 YD 1X EOW</v>
          </cell>
        </row>
        <row r="5170">
          <cell r="J5170" t="str">
            <v>R1.5YDRENTM</v>
          </cell>
          <cell r="K5170" t="str">
            <v>1.5YD CONTAINER RENT-MTH</v>
          </cell>
        </row>
        <row r="5171">
          <cell r="J5171" t="str">
            <v>R2YDRENTM</v>
          </cell>
          <cell r="K5171" t="str">
            <v>2YD CONTAINER RENT-MTHLY</v>
          </cell>
        </row>
        <row r="5172">
          <cell r="J5172" t="str">
            <v>R2YDW</v>
          </cell>
          <cell r="K5172" t="str">
            <v>2 YD 1X WEEKLY</v>
          </cell>
        </row>
        <row r="5173">
          <cell r="J5173" t="str">
            <v>UNLOCKREF</v>
          </cell>
          <cell r="K5173" t="str">
            <v>UNLOCK / UNLATCH REFUSE</v>
          </cell>
        </row>
        <row r="5174">
          <cell r="J5174" t="str">
            <v>CEXYD</v>
          </cell>
          <cell r="K5174" t="str">
            <v>CMML EXTRA YARDAGE</v>
          </cell>
        </row>
        <row r="5175">
          <cell r="J5175" t="str">
            <v>CC-KOL</v>
          </cell>
          <cell r="K5175" t="str">
            <v>ONLINE PAYMENT-CC</v>
          </cell>
        </row>
        <row r="5176">
          <cell r="J5176" t="str">
            <v>CCREF-KOL</v>
          </cell>
          <cell r="K5176" t="str">
            <v>CREDIT CARD REFUND</v>
          </cell>
        </row>
        <row r="5177">
          <cell r="J5177" t="str">
            <v>PAY</v>
          </cell>
          <cell r="K5177" t="str">
            <v>PAYMENT-THANK YOU!</v>
          </cell>
        </row>
        <row r="5178">
          <cell r="J5178" t="str">
            <v>PAY-KOL</v>
          </cell>
          <cell r="K5178" t="str">
            <v>PAYMENT-THANK YOU - OL</v>
          </cell>
        </row>
        <row r="5179">
          <cell r="J5179" t="str">
            <v>PAY-NATL</v>
          </cell>
          <cell r="K5179" t="str">
            <v>PAYMENT THANK YOU</v>
          </cell>
        </row>
        <row r="5180">
          <cell r="J5180" t="str">
            <v>PAYPNCL</v>
          </cell>
          <cell r="K5180" t="str">
            <v>PAYMENT THANK YOU!</v>
          </cell>
        </row>
        <row r="5181">
          <cell r="J5181" t="str">
            <v>EXTRAR</v>
          </cell>
          <cell r="K5181" t="str">
            <v>EXTRA CAN/BAGS</v>
          </cell>
        </row>
        <row r="5182">
          <cell r="J5182" t="str">
            <v>ROLID</v>
          </cell>
          <cell r="K5182" t="str">
            <v>ROLL OFF-LID</v>
          </cell>
        </row>
        <row r="5183">
          <cell r="J5183" t="str">
            <v>RORENT10D</v>
          </cell>
          <cell r="K5183" t="str">
            <v>10YD ROLL OFF DAILY RENT</v>
          </cell>
        </row>
        <row r="5184">
          <cell r="J5184" t="str">
            <v>RORENT10M</v>
          </cell>
          <cell r="K5184" t="str">
            <v>10YD ROLL OFF MTHLY RENT</v>
          </cell>
        </row>
        <row r="5185">
          <cell r="J5185" t="str">
            <v>RORENT20D</v>
          </cell>
          <cell r="K5185" t="str">
            <v>20YD ROLL OFF-DAILY RENT</v>
          </cell>
        </row>
        <row r="5186">
          <cell r="J5186" t="str">
            <v>RORENT20M</v>
          </cell>
          <cell r="K5186" t="str">
            <v>20YD ROLL OFF-MNTHLY RENT</v>
          </cell>
        </row>
        <row r="5187">
          <cell r="J5187" t="str">
            <v>RORENT40D</v>
          </cell>
          <cell r="K5187" t="str">
            <v>40YD ROLL OFF-DAILY RENT</v>
          </cell>
        </row>
        <row r="5188">
          <cell r="J5188" t="str">
            <v>RORENT40M</v>
          </cell>
          <cell r="K5188" t="str">
            <v>40YD ROLL OFF-MNTHLY RENT</v>
          </cell>
        </row>
        <row r="5189">
          <cell r="J5189" t="str">
            <v>CPHAUL20</v>
          </cell>
          <cell r="K5189" t="str">
            <v>20YD COMPACTOR-HAUL</v>
          </cell>
        </row>
        <row r="5190">
          <cell r="J5190" t="str">
            <v>CPHAUL35</v>
          </cell>
          <cell r="K5190" t="str">
            <v>35YD COMPACTOR-HAUL</v>
          </cell>
        </row>
        <row r="5191">
          <cell r="J5191" t="str">
            <v>DISPMC-TON</v>
          </cell>
          <cell r="K5191" t="str">
            <v>MC LANDFILL PER TON</v>
          </cell>
        </row>
        <row r="5192">
          <cell r="J5192" t="str">
            <v>DISPMCMISC</v>
          </cell>
          <cell r="K5192" t="str">
            <v>DISPOSAL MISCELLANOUS</v>
          </cell>
        </row>
        <row r="5193">
          <cell r="J5193" t="str">
            <v>RODEL</v>
          </cell>
          <cell r="K5193" t="str">
            <v>ROLL OFF-DELIVERY</v>
          </cell>
        </row>
        <row r="5194">
          <cell r="J5194" t="str">
            <v>ROHAUL10</v>
          </cell>
          <cell r="K5194" t="str">
            <v>10YD ROLL OFF HAUL</v>
          </cell>
        </row>
        <row r="5195">
          <cell r="J5195" t="str">
            <v>ROHAUL20</v>
          </cell>
          <cell r="K5195" t="str">
            <v>20YD ROLL OFF-HAUL</v>
          </cell>
        </row>
        <row r="5196">
          <cell r="J5196" t="str">
            <v>ROHAUL20T</v>
          </cell>
          <cell r="K5196" t="str">
            <v>20YD ROLL OFF TEMP HAUL</v>
          </cell>
        </row>
        <row r="5197">
          <cell r="J5197" t="str">
            <v>ROHAUL40</v>
          </cell>
          <cell r="K5197" t="str">
            <v>40YD ROLL OFF-HAUL</v>
          </cell>
        </row>
        <row r="5198">
          <cell r="J5198" t="str">
            <v>ROHAUL40T</v>
          </cell>
          <cell r="K5198" t="str">
            <v>40YD ROLL OFF TEMP HAUL</v>
          </cell>
        </row>
        <row r="5199">
          <cell r="J5199" t="str">
            <v>RORENT20D</v>
          </cell>
          <cell r="K5199" t="str">
            <v>20YD ROLL OFF-DAILY RENT</v>
          </cell>
        </row>
        <row r="5200">
          <cell r="J5200" t="str">
            <v>STO22</v>
          </cell>
          <cell r="K5200" t="str">
            <v>22FT STORAGE CONT PU</v>
          </cell>
        </row>
        <row r="5201">
          <cell r="J5201" t="str">
            <v>STORENT22</v>
          </cell>
          <cell r="K5201" t="str">
            <v>PORTABLE STORAGE RENT 22</v>
          </cell>
        </row>
        <row r="5202">
          <cell r="J5202" t="str">
            <v>FUEL-COM MASON</v>
          </cell>
          <cell r="K5202" t="str">
            <v>FUEL &amp; MATERIAL SURCHARGE</v>
          </cell>
        </row>
        <row r="5203">
          <cell r="J5203" t="str">
            <v>FUEL-RES MASON</v>
          </cell>
          <cell r="K5203" t="str">
            <v>FUEL &amp; MATERIAL SURCHARGE</v>
          </cell>
        </row>
        <row r="5204">
          <cell r="J5204" t="str">
            <v>FUEL-RO MASON</v>
          </cell>
          <cell r="K5204" t="str">
            <v>FUEL &amp; MATERIAL SURCHARGE</v>
          </cell>
        </row>
        <row r="5205">
          <cell r="J5205" t="str">
            <v>SHELTON UNREG REFUSE</v>
          </cell>
          <cell r="K5205" t="str">
            <v>3.6% WA STATE REFUSE TAX</v>
          </cell>
        </row>
        <row r="5206">
          <cell r="J5206" t="str">
            <v>SHELTON UNREG SALES</v>
          </cell>
          <cell r="K5206" t="str">
            <v>WA STATE SALES TAX</v>
          </cell>
        </row>
        <row r="5207">
          <cell r="J5207" t="str">
            <v>MASON REFUSE</v>
          </cell>
          <cell r="K5207" t="str">
            <v>3.6% WA REFUSE TAX</v>
          </cell>
        </row>
        <row r="5208">
          <cell r="J5208" t="str">
            <v>REF</v>
          </cell>
          <cell r="K5208" t="str">
            <v>3.6% WA Refuse Tax</v>
          </cell>
        </row>
        <row r="5209">
          <cell r="J5209" t="str">
            <v>SALES TAX</v>
          </cell>
          <cell r="K5209" t="str">
            <v>8.5% Sales Tax</v>
          </cell>
        </row>
        <row r="5210">
          <cell r="J5210" t="str">
            <v>SHELTON UNREG REFUSE</v>
          </cell>
          <cell r="K5210" t="str">
            <v>3.6% WA STATE REFUSE TAX</v>
          </cell>
        </row>
        <row r="5211">
          <cell r="J5211" t="str">
            <v>SHELTON UNREG SALES</v>
          </cell>
          <cell r="K5211" t="str">
            <v>WA STATE SALES TAX</v>
          </cell>
        </row>
        <row r="5212">
          <cell r="J5212" t="str">
            <v>FINCHG</v>
          </cell>
          <cell r="K5212" t="str">
            <v>LATE FEE</v>
          </cell>
        </row>
        <row r="5213">
          <cell r="J5213" t="str">
            <v>UNLOCKRECY</v>
          </cell>
          <cell r="K5213" t="str">
            <v>UNLOCK / UNLATCH RECY</v>
          </cell>
        </row>
        <row r="5214">
          <cell r="J5214" t="str">
            <v>96CRCOGE1</v>
          </cell>
          <cell r="K5214" t="str">
            <v>96 COMMINGLE WG-EOW</v>
          </cell>
        </row>
        <row r="5215">
          <cell r="J5215" t="str">
            <v>96CRCOGM1</v>
          </cell>
          <cell r="K5215" t="str">
            <v>96 COMMINGLE WGMNTHLY</v>
          </cell>
        </row>
        <row r="5216">
          <cell r="J5216" t="str">
            <v>96CRCOGOC</v>
          </cell>
          <cell r="K5216" t="str">
            <v>96 COMMINGLE WGON CALL</v>
          </cell>
        </row>
        <row r="5217">
          <cell r="J5217" t="str">
            <v>96CRCOGW1</v>
          </cell>
          <cell r="K5217" t="str">
            <v>96 COMMINGLE WG-WEEKLY</v>
          </cell>
        </row>
        <row r="5218">
          <cell r="J5218" t="str">
            <v>96CRCONGE1</v>
          </cell>
          <cell r="K5218" t="str">
            <v>96 COMMINGLE NG-EOW</v>
          </cell>
        </row>
        <row r="5219">
          <cell r="J5219" t="str">
            <v>96CRCONGM1</v>
          </cell>
          <cell r="K5219" t="str">
            <v>96 COMMINGLE NG-MNTHLY</v>
          </cell>
        </row>
        <row r="5220">
          <cell r="J5220" t="str">
            <v>96CRCONGW1</v>
          </cell>
          <cell r="K5220" t="str">
            <v>96 COMMINGLE NG-WEEKLY</v>
          </cell>
        </row>
        <row r="5221">
          <cell r="J5221" t="str">
            <v xml:space="preserve">R2YDOCCE </v>
          </cell>
          <cell r="K5221" t="str">
            <v>2YD OCC-EOW</v>
          </cell>
        </row>
        <row r="5222">
          <cell r="J5222" t="str">
            <v>R2YDOCCEX</v>
          </cell>
          <cell r="K5222" t="str">
            <v>2YD OCC-EXTRA CONTAINER</v>
          </cell>
        </row>
        <row r="5223">
          <cell r="J5223" t="str">
            <v>R2YDOCCM</v>
          </cell>
          <cell r="K5223" t="str">
            <v>2YD OCC-MNTHLY</v>
          </cell>
        </row>
        <row r="5224">
          <cell r="J5224" t="str">
            <v>R2YDOCCW</v>
          </cell>
          <cell r="K5224" t="str">
            <v>2YD OCC-WEEKLY</v>
          </cell>
        </row>
        <row r="5225">
          <cell r="J5225" t="str">
            <v>RECYLOCK</v>
          </cell>
          <cell r="K5225" t="str">
            <v>LOCK/UNLOCK RECYCLING</v>
          </cell>
        </row>
        <row r="5226">
          <cell r="J5226" t="str">
            <v>WLKNRECY</v>
          </cell>
          <cell r="K5226" t="str">
            <v>WALK IN RECYCLE</v>
          </cell>
        </row>
        <row r="5227">
          <cell r="J5227" t="str">
            <v>96CRCONGOC</v>
          </cell>
          <cell r="K5227" t="str">
            <v>96 COMMINGLE NGON CALL</v>
          </cell>
        </row>
        <row r="5228">
          <cell r="J5228" t="str">
            <v>R2YDOCCOC</v>
          </cell>
          <cell r="K5228" t="str">
            <v>2YD OCC-ON CALL</v>
          </cell>
        </row>
        <row r="5229">
          <cell r="J5229" t="str">
            <v>RECYLOCK</v>
          </cell>
          <cell r="K5229" t="str">
            <v>LOCK/UNLOCK RECYCLING</v>
          </cell>
        </row>
        <row r="5230">
          <cell r="J5230" t="str">
            <v>ROLLOUTOCC</v>
          </cell>
          <cell r="K5230" t="str">
            <v>ROLL OUT FEE - RECYCLE</v>
          </cell>
        </row>
        <row r="5231">
          <cell r="J5231" t="str">
            <v>WLKNRECY</v>
          </cell>
          <cell r="K5231" t="str">
            <v>WALK IN RECYCLE</v>
          </cell>
        </row>
        <row r="5232">
          <cell r="J5232" t="str">
            <v>CC-KOL</v>
          </cell>
          <cell r="K5232" t="str">
            <v>ONLINE PAYMENT-CC</v>
          </cell>
        </row>
        <row r="5233">
          <cell r="J5233" t="str">
            <v>PAY</v>
          </cell>
          <cell r="K5233" t="str">
            <v>PAYMENT-THANK YOU!</v>
          </cell>
        </row>
        <row r="5234">
          <cell r="J5234" t="str">
            <v>PAY EFT</v>
          </cell>
          <cell r="K5234" t="str">
            <v>ELECTRONIC PAYMENT</v>
          </cell>
        </row>
        <row r="5235">
          <cell r="J5235" t="str">
            <v>PAY ICT</v>
          </cell>
          <cell r="K5235" t="str">
            <v>I/C PAYMENT THANK YOU!</v>
          </cell>
        </row>
        <row r="5236">
          <cell r="J5236" t="str">
            <v>PAY-CFREE</v>
          </cell>
          <cell r="K5236" t="str">
            <v>PAYMENT-THANK YOU</v>
          </cell>
        </row>
        <row r="5237">
          <cell r="J5237" t="str">
            <v>PAY-KOL</v>
          </cell>
          <cell r="K5237" t="str">
            <v>PAYMENT-THANK YOU - OL</v>
          </cell>
        </row>
        <row r="5238">
          <cell r="J5238" t="str">
            <v>PAY-NATL</v>
          </cell>
          <cell r="K5238" t="str">
            <v>PAYMENT THANK YOU</v>
          </cell>
        </row>
        <row r="5239">
          <cell r="J5239" t="str">
            <v>PAY-OAK</v>
          </cell>
          <cell r="K5239" t="str">
            <v>OAKLEAF PAYMENT</v>
          </cell>
        </row>
        <row r="5240">
          <cell r="J5240" t="str">
            <v>PAY-RPPS</v>
          </cell>
          <cell r="K5240" t="str">
            <v>RPSS PAYMENT</v>
          </cell>
        </row>
        <row r="5241">
          <cell r="J5241" t="str">
            <v>PAYPNCL</v>
          </cell>
          <cell r="K5241" t="str">
            <v>PAYMENT THANK YOU!</v>
          </cell>
        </row>
        <row r="5242">
          <cell r="J5242" t="str">
            <v>RORENT40DRECY</v>
          </cell>
          <cell r="K5242" t="str">
            <v>ROLL OFF RENT DAILY-RECYL</v>
          </cell>
        </row>
        <row r="5243">
          <cell r="J5243" t="str">
            <v>DISPORGANIC</v>
          </cell>
          <cell r="K5243" t="str">
            <v xml:space="preserve">DISPOSAL ORGANIC </v>
          </cell>
        </row>
        <row r="5244">
          <cell r="J5244" t="str">
            <v>RECYHAUL</v>
          </cell>
          <cell r="K5244" t="str">
            <v>ROLL OFF RECYCLE HAUL</v>
          </cell>
        </row>
        <row r="5245">
          <cell r="J5245" t="str">
            <v>ROMILE</v>
          </cell>
          <cell r="K5245" t="str">
            <v>ROLL OFF-MILEAGE</v>
          </cell>
        </row>
        <row r="5246">
          <cell r="J5246" t="str">
            <v>ROMILERECY</v>
          </cell>
          <cell r="K5246" t="str">
            <v>ROLL OFF MILEAGE RECYCLE</v>
          </cell>
        </row>
        <row r="5247">
          <cell r="J5247" t="str">
            <v>FUEL-RECY MASON</v>
          </cell>
          <cell r="K5247" t="str">
            <v>FUEL &amp; MATERIAL SURCHARGE</v>
          </cell>
        </row>
        <row r="5248">
          <cell r="J5248" t="str">
            <v>FUEL-RECY MASON</v>
          </cell>
          <cell r="K5248" t="str">
            <v>FUEL &amp; MATERIAL SURCHARGE</v>
          </cell>
        </row>
        <row r="5249">
          <cell r="J5249" t="str">
            <v>FUEL-RO MASON</v>
          </cell>
          <cell r="K5249" t="str">
            <v>FUEL &amp; MATERIAL SURCHARGE</v>
          </cell>
        </row>
        <row r="5250">
          <cell r="J5250" t="str">
            <v>SHELTON UNREG SALES</v>
          </cell>
          <cell r="K5250" t="str">
            <v>WA STATE SALES TAX</v>
          </cell>
        </row>
        <row r="5251">
          <cell r="J5251" t="str">
            <v>FINCHG</v>
          </cell>
          <cell r="K5251" t="str">
            <v>LATE FEE</v>
          </cell>
        </row>
        <row r="5252">
          <cell r="J5252" t="str">
            <v>REFUND</v>
          </cell>
          <cell r="K5252" t="str">
            <v>REFUND</v>
          </cell>
        </row>
        <row r="5253">
          <cell r="J5253" t="str">
            <v>FINCHG</v>
          </cell>
          <cell r="K5253" t="str">
            <v>LATE FEE</v>
          </cell>
        </row>
        <row r="5254">
          <cell r="J5254" t="str">
            <v>MM</v>
          </cell>
          <cell r="K5254" t="str">
            <v>MOVE MONEY</v>
          </cell>
        </row>
        <row r="5255">
          <cell r="J5255" t="str">
            <v>REFUND</v>
          </cell>
          <cell r="K5255" t="str">
            <v>REFUND</v>
          </cell>
        </row>
        <row r="5256">
          <cell r="J5256" t="str">
            <v>R1.5YDEK</v>
          </cell>
          <cell r="K5256" t="str">
            <v>1.5 YD 1X EOW</v>
          </cell>
        </row>
        <row r="5257">
          <cell r="J5257" t="str">
            <v>R1.5YDRENTM</v>
          </cell>
          <cell r="K5257" t="str">
            <v>1.5YD CONTAINER RENT-MTH</v>
          </cell>
        </row>
        <row r="5258">
          <cell r="J5258" t="str">
            <v>R2YDRENTM</v>
          </cell>
          <cell r="K5258" t="str">
            <v>2YD CONTAINER RENT-MTHLY</v>
          </cell>
        </row>
        <row r="5259">
          <cell r="J5259" t="str">
            <v>R2YDWK</v>
          </cell>
          <cell r="K5259" t="str">
            <v>2 YD 1X WEEKLY</v>
          </cell>
        </row>
        <row r="5260">
          <cell r="J5260" t="str">
            <v>CEXYD</v>
          </cell>
          <cell r="K5260" t="str">
            <v>CMML EXTRA YARDAGE</v>
          </cell>
        </row>
        <row r="5261">
          <cell r="J5261" t="str">
            <v>R2YDPU</v>
          </cell>
          <cell r="K5261" t="str">
            <v>2YD CONTAINER PICKUP</v>
          </cell>
        </row>
        <row r="5262">
          <cell r="J5262" t="str">
            <v>CC-KOL</v>
          </cell>
          <cell r="K5262" t="str">
            <v>ONLINE PAYMENT-CC</v>
          </cell>
        </row>
        <row r="5263">
          <cell r="J5263" t="str">
            <v>PAY-CFREE</v>
          </cell>
          <cell r="K5263" t="str">
            <v>PAYMENT-THANK YOU</v>
          </cell>
        </row>
        <row r="5264">
          <cell r="J5264" t="str">
            <v>PAY-KOL</v>
          </cell>
          <cell r="K5264" t="str">
            <v>PAYMENT-THANK YOU - OL</v>
          </cell>
        </row>
        <row r="5265">
          <cell r="J5265" t="str">
            <v>PAY-RPPS</v>
          </cell>
          <cell r="K5265" t="str">
            <v>RPSS PAYMENT</v>
          </cell>
        </row>
        <row r="5266">
          <cell r="J5266" t="str">
            <v>CC-KOL</v>
          </cell>
          <cell r="K5266" t="str">
            <v>ONLINE PAYMENT-CC</v>
          </cell>
        </row>
        <row r="5267">
          <cell r="J5267" t="str">
            <v>CCREF-KOL</v>
          </cell>
          <cell r="K5267" t="str">
            <v>CREDIT CARD REFUND</v>
          </cell>
        </row>
        <row r="5268">
          <cell r="J5268" t="str">
            <v>PAY-KOL</v>
          </cell>
          <cell r="K5268" t="str">
            <v>PAYMENT-THANK YOU - OL</v>
          </cell>
        </row>
        <row r="5269">
          <cell r="J5269" t="str">
            <v>PAYPNCL</v>
          </cell>
          <cell r="K5269" t="str">
            <v>PAYMENT THANK YOU!</v>
          </cell>
        </row>
        <row r="5270">
          <cell r="J5270" t="str">
            <v>RET-KOL</v>
          </cell>
          <cell r="K5270" t="str">
            <v>ONLINE PAYMENT RETURN</v>
          </cell>
        </row>
        <row r="5271">
          <cell r="J5271" t="str">
            <v>35RW1</v>
          </cell>
          <cell r="K5271" t="str">
            <v>1-35 GAL CART WEEKLY SVC</v>
          </cell>
        </row>
        <row r="5272">
          <cell r="J5272" t="str">
            <v>RECYCLECR</v>
          </cell>
          <cell r="K5272" t="str">
            <v>VALUE OF RECYCLABLES</v>
          </cell>
        </row>
        <row r="5273">
          <cell r="J5273" t="str">
            <v>RECYR</v>
          </cell>
          <cell r="K5273" t="str">
            <v>RESIDENTIAL RECYCLE</v>
          </cell>
        </row>
        <row r="5274">
          <cell r="J5274" t="str">
            <v>CPHAUL20</v>
          </cell>
          <cell r="K5274" t="str">
            <v>20YD COMPACTOR-HAUL</v>
          </cell>
        </row>
        <row r="5275">
          <cell r="J5275" t="str">
            <v>CPHAUL25</v>
          </cell>
          <cell r="K5275" t="str">
            <v>25YD COMPACTOR-HAUL</v>
          </cell>
        </row>
        <row r="5276">
          <cell r="J5276" t="str">
            <v>DISPMC-TON</v>
          </cell>
          <cell r="K5276" t="str">
            <v>MC LANDFILL PER TON</v>
          </cell>
        </row>
        <row r="5277">
          <cell r="J5277" t="str">
            <v>DISPMCMISC</v>
          </cell>
          <cell r="K5277" t="str">
            <v>DISPOSAL MISCELLANOUS</v>
          </cell>
        </row>
        <row r="5278">
          <cell r="J5278" t="str">
            <v>ROHAUL40T</v>
          </cell>
          <cell r="K5278" t="str">
            <v>40YD ROLL OFF TEMP HAUL</v>
          </cell>
        </row>
        <row r="5279">
          <cell r="J5279" t="str">
            <v>ROMILE</v>
          </cell>
          <cell r="K5279" t="str">
            <v>ROLL OFF-MILEAGE</v>
          </cell>
        </row>
        <row r="5280">
          <cell r="J5280" t="str">
            <v>RORENT40D</v>
          </cell>
          <cell r="K5280" t="str">
            <v>40YD ROLL OFF-DAILY RENT</v>
          </cell>
        </row>
        <row r="5281">
          <cell r="J5281" t="str">
            <v>FUEL-COM MASON</v>
          </cell>
          <cell r="K5281" t="str">
            <v>FUEL &amp; MATERIAL SURCHARGE</v>
          </cell>
        </row>
        <row r="5282">
          <cell r="J5282" t="str">
            <v>FUEL-RO MASON</v>
          </cell>
          <cell r="K5282" t="str">
            <v>FUEL &amp; MATERIAL SURCHARGE</v>
          </cell>
        </row>
        <row r="5283">
          <cell r="J5283" t="str">
            <v>FUEL-RECY MASON</v>
          </cell>
          <cell r="K5283" t="str">
            <v>FUEL &amp; MATERIAL SURCHARGE</v>
          </cell>
        </row>
        <row r="5284">
          <cell r="J5284" t="str">
            <v>FUEL-RES MASON</v>
          </cell>
          <cell r="K5284" t="str">
            <v>FUEL &amp; MATERIAL SURCHARGE</v>
          </cell>
        </row>
        <row r="5285">
          <cell r="J5285" t="str">
            <v>FUEL-COM MASON</v>
          </cell>
          <cell r="K5285" t="str">
            <v>FUEL &amp; MATERIAL SURCHARGE</v>
          </cell>
        </row>
        <row r="5286">
          <cell r="J5286" t="str">
            <v>FUEL-RO MASON</v>
          </cell>
          <cell r="K5286" t="str">
            <v>FUEL &amp; MATERIAL SURCHARGE</v>
          </cell>
        </row>
        <row r="5287">
          <cell r="J5287" t="str">
            <v>REF</v>
          </cell>
          <cell r="K5287" t="str">
            <v>3.6% WA Refuse Tax</v>
          </cell>
        </row>
        <row r="5288">
          <cell r="J5288" t="str">
            <v>SALES TAX</v>
          </cell>
          <cell r="K5288" t="str">
            <v>8.5% Sales Tax</v>
          </cell>
        </row>
        <row r="5289">
          <cell r="J5289" t="str">
            <v>REF</v>
          </cell>
          <cell r="K5289" t="str">
            <v>3.6% WA Refuse Tax</v>
          </cell>
        </row>
        <row r="5290">
          <cell r="J5290" t="str">
            <v>REF</v>
          </cell>
          <cell r="K5290" t="str">
            <v>3.6% WA Refuse Tax</v>
          </cell>
        </row>
        <row r="5291">
          <cell r="J5291" t="str">
            <v>SALES TAX</v>
          </cell>
          <cell r="K5291" t="str">
            <v>8.5% Sales Tax</v>
          </cell>
        </row>
        <row r="5292">
          <cell r="J5292" t="str">
            <v>REF</v>
          </cell>
          <cell r="K5292" t="str">
            <v>3.6% WA Refuse Tax</v>
          </cell>
        </row>
        <row r="5293">
          <cell r="J5293" t="str">
            <v>SALES TAX</v>
          </cell>
          <cell r="K5293" t="str">
            <v>8.5% Sales Tax</v>
          </cell>
        </row>
        <row r="5294">
          <cell r="J5294" t="str">
            <v>FINCHG</v>
          </cell>
          <cell r="K5294" t="str">
            <v>LATE FEE</v>
          </cell>
        </row>
        <row r="5295">
          <cell r="J5295" t="str">
            <v>CDELC</v>
          </cell>
          <cell r="K5295" t="str">
            <v>CONTAINER DELIVERY CHARGE</v>
          </cell>
        </row>
        <row r="5296">
          <cell r="J5296" t="str">
            <v>96CRCOGE1</v>
          </cell>
          <cell r="K5296" t="str">
            <v>96 COMMINGLE WG-EOW</v>
          </cell>
        </row>
        <row r="5297">
          <cell r="J5297" t="str">
            <v>96CRCOGM1</v>
          </cell>
          <cell r="K5297" t="str">
            <v>96 COMMINGLE WGMNTHLY</v>
          </cell>
        </row>
        <row r="5298">
          <cell r="J5298" t="str">
            <v>96CRCOGW1</v>
          </cell>
          <cell r="K5298" t="str">
            <v>96 COMMINGLE WG-WEEKLY</v>
          </cell>
        </row>
        <row r="5299">
          <cell r="J5299" t="str">
            <v>96CRCONGE1</v>
          </cell>
          <cell r="K5299" t="str">
            <v>96 COMMINGLE NG-EOW</v>
          </cell>
        </row>
        <row r="5300">
          <cell r="J5300" t="str">
            <v>96CRCONGM1</v>
          </cell>
          <cell r="K5300" t="str">
            <v>96 COMMINGLE NG-MNTHLY</v>
          </cell>
        </row>
        <row r="5301">
          <cell r="J5301" t="str">
            <v>96CRCONGW1</v>
          </cell>
          <cell r="K5301" t="str">
            <v>96 COMMINGLE NG-WEEKLY</v>
          </cell>
        </row>
        <row r="5302">
          <cell r="J5302" t="str">
            <v xml:space="preserve">R2YDOCCE </v>
          </cell>
          <cell r="K5302" t="str">
            <v>2YD OCC-EOW</v>
          </cell>
        </row>
        <row r="5303">
          <cell r="J5303" t="str">
            <v>R2YDOCCEX</v>
          </cell>
          <cell r="K5303" t="str">
            <v>2YD OCC-EXTRA CONTAINER</v>
          </cell>
        </row>
        <row r="5304">
          <cell r="J5304" t="str">
            <v>R2YDOCCM</v>
          </cell>
          <cell r="K5304" t="str">
            <v>2YD OCC-MNTHLY</v>
          </cell>
        </row>
        <row r="5305">
          <cell r="J5305" t="str">
            <v>R2YDOCCW</v>
          </cell>
          <cell r="K5305" t="str">
            <v>2YD OCC-WEEKLY</v>
          </cell>
        </row>
        <row r="5306">
          <cell r="J5306" t="str">
            <v>RECYLOCK</v>
          </cell>
          <cell r="K5306" t="str">
            <v>LOCK/UNLOCK RECYCLING</v>
          </cell>
        </row>
        <row r="5307">
          <cell r="J5307" t="str">
            <v>96CRCONGOC</v>
          </cell>
          <cell r="K5307" t="str">
            <v>96 COMMINGLE NGON CALL</v>
          </cell>
        </row>
        <row r="5308">
          <cell r="J5308" t="str">
            <v>RECYLOCK</v>
          </cell>
          <cell r="K5308" t="str">
            <v>LOCK/UNLOCK RECYCLING</v>
          </cell>
        </row>
        <row r="5309">
          <cell r="J5309" t="str">
            <v>ROLLOUTOCC</v>
          </cell>
          <cell r="K5309" t="str">
            <v>ROLL OUT FEE - RECYCLE</v>
          </cell>
        </row>
        <row r="5310">
          <cell r="J5310" t="str">
            <v>WLKNRECY</v>
          </cell>
          <cell r="K5310" t="str">
            <v>WALK IN RECYCLE</v>
          </cell>
        </row>
        <row r="5311">
          <cell r="J5311" t="str">
            <v>CC-KOL</v>
          </cell>
          <cell r="K5311" t="str">
            <v>ONLINE PAYMENT-CC</v>
          </cell>
        </row>
        <row r="5312">
          <cell r="J5312" t="str">
            <v>PAY</v>
          </cell>
          <cell r="K5312" t="str">
            <v>PAYMENT-THANK YOU!</v>
          </cell>
        </row>
        <row r="5313">
          <cell r="J5313" t="str">
            <v>PAY-CFREE</v>
          </cell>
          <cell r="K5313" t="str">
            <v>PAYMENT-THANK YOU</v>
          </cell>
        </row>
        <row r="5314">
          <cell r="J5314" t="str">
            <v>PAY-KOL</v>
          </cell>
          <cell r="K5314" t="str">
            <v>PAYMENT-THANK YOU - OL</v>
          </cell>
        </row>
        <row r="5315">
          <cell r="J5315" t="str">
            <v>PAY-NATL</v>
          </cell>
          <cell r="K5315" t="str">
            <v>PAYMENT THANK YOU</v>
          </cell>
        </row>
        <row r="5316">
          <cell r="J5316" t="str">
            <v>PAY-OAK</v>
          </cell>
          <cell r="K5316" t="str">
            <v>OAKLEAF PAYMENT</v>
          </cell>
        </row>
        <row r="5317">
          <cell r="J5317" t="str">
            <v>PAYMET</v>
          </cell>
          <cell r="K5317" t="str">
            <v>METAVANTE ONLINE PAYMENT</v>
          </cell>
        </row>
        <row r="5318">
          <cell r="J5318" t="str">
            <v>PAYPNCL</v>
          </cell>
          <cell r="K5318" t="str">
            <v>PAYMENT THANK YOU!</v>
          </cell>
        </row>
        <row r="5319">
          <cell r="J5319" t="str">
            <v>RET-KOL</v>
          </cell>
          <cell r="K5319" t="str">
            <v>ONLINE PAYMENT RETURN</v>
          </cell>
        </row>
        <row r="5320">
          <cell r="J5320" t="str">
            <v>EMPLOYEER</v>
          </cell>
          <cell r="K5320" t="str">
            <v>EMPLOYEE SERVICE</v>
          </cell>
        </row>
        <row r="5321">
          <cell r="J5321" t="str">
            <v>FUEL-COM MASON</v>
          </cell>
          <cell r="K5321" t="str">
            <v>FUEL &amp; MATERIAL SURCHARGE</v>
          </cell>
        </row>
        <row r="5322">
          <cell r="J5322" t="str">
            <v>SALES TAX</v>
          </cell>
          <cell r="K5322" t="str">
            <v>8.5% Sales Tax</v>
          </cell>
        </row>
        <row r="5323">
          <cell r="J5323" t="str">
            <v>FINCHG</v>
          </cell>
          <cell r="K5323" t="str">
            <v>LATE FEE</v>
          </cell>
        </row>
        <row r="5324">
          <cell r="J5324" t="str">
            <v xml:space="preserve">BD </v>
          </cell>
          <cell r="K5324" t="str">
            <v>W\O BAD DEBT</v>
          </cell>
        </row>
        <row r="5325">
          <cell r="J5325" t="str">
            <v>FINCHG</v>
          </cell>
          <cell r="K5325" t="str">
            <v>LATE FEE</v>
          </cell>
        </row>
        <row r="5326">
          <cell r="J5326" t="str">
            <v>MM</v>
          </cell>
          <cell r="K5326" t="str">
            <v>MOVE MONEY</v>
          </cell>
        </row>
        <row r="5327">
          <cell r="J5327" t="str">
            <v>NSF FEES</v>
          </cell>
          <cell r="K5327" t="str">
            <v>RETURNED CHECK FEE</v>
          </cell>
        </row>
        <row r="5328">
          <cell r="J5328" t="str">
            <v>REFUND</v>
          </cell>
          <cell r="K5328" t="str">
            <v>REFUND</v>
          </cell>
        </row>
        <row r="5329">
          <cell r="J5329" t="str">
            <v>RETCK</v>
          </cell>
          <cell r="K5329" t="str">
            <v>RETURNED CHECK</v>
          </cell>
        </row>
        <row r="5330">
          <cell r="J5330" t="str">
            <v>FINCHG</v>
          </cell>
          <cell r="K5330" t="str">
            <v>LATE FEE</v>
          </cell>
        </row>
        <row r="5331">
          <cell r="J5331" t="str">
            <v>MM</v>
          </cell>
          <cell r="K5331" t="str">
            <v>MOVE MONEY</v>
          </cell>
        </row>
        <row r="5332">
          <cell r="J5332" t="str">
            <v>REFUND</v>
          </cell>
          <cell r="K5332" t="str">
            <v>REFUND</v>
          </cell>
        </row>
        <row r="5333">
          <cell r="J5333" t="str">
            <v>WLKNRW2RECY</v>
          </cell>
          <cell r="K5333" t="str">
            <v>WALK IN OVER 25 ADDITIONA</v>
          </cell>
        </row>
        <row r="5334">
          <cell r="J5334" t="str">
            <v>WLKNRE1RECYMA</v>
          </cell>
          <cell r="K5334" t="str">
            <v>WALK IN 5-25FT EOW-RECYCL</v>
          </cell>
        </row>
        <row r="5335">
          <cell r="J5335" t="str">
            <v>WLKNRW2RECYMA</v>
          </cell>
          <cell r="K5335" t="str">
            <v>WALK IN OVER 25 ADDITIONA</v>
          </cell>
        </row>
        <row r="5336">
          <cell r="J5336" t="str">
            <v>UNLOCKRECY</v>
          </cell>
          <cell r="K5336" t="str">
            <v>UNLOCK / UNLATCH RECY</v>
          </cell>
        </row>
        <row r="5337">
          <cell r="J5337" t="str">
            <v>UNLOCKREF</v>
          </cell>
          <cell r="K5337" t="str">
            <v>UNLOCK / UNLATCH REFUSE</v>
          </cell>
        </row>
        <row r="5338">
          <cell r="J5338" t="str">
            <v>UNLOCKREF</v>
          </cell>
          <cell r="K5338" t="str">
            <v>UNLOCK / UNLATCH REFUSE</v>
          </cell>
        </row>
        <row r="5339">
          <cell r="J5339" t="str">
            <v>R1.5YDEK</v>
          </cell>
          <cell r="K5339" t="str">
            <v>1.5 YD 1X EOW</v>
          </cell>
        </row>
        <row r="5340">
          <cell r="J5340" t="str">
            <v>R1.5YDEM</v>
          </cell>
          <cell r="K5340" t="str">
            <v>1.5 YD 1X EOW</v>
          </cell>
        </row>
        <row r="5341">
          <cell r="J5341" t="str">
            <v>R1.5YDRENTM</v>
          </cell>
          <cell r="K5341" t="str">
            <v>1.5YD CONTAINER RENT-MTH</v>
          </cell>
        </row>
        <row r="5342">
          <cell r="J5342" t="str">
            <v>R1.5YDRENTT</v>
          </cell>
          <cell r="K5342" t="str">
            <v>1.5YD TEMP CONTAINER RENT</v>
          </cell>
        </row>
        <row r="5343">
          <cell r="J5343" t="str">
            <v>R1.5YDRENTTM</v>
          </cell>
          <cell r="K5343" t="str">
            <v>1.5 YD TEMP CONT RENT MON</v>
          </cell>
        </row>
        <row r="5344">
          <cell r="J5344" t="str">
            <v>R1.5YDWK</v>
          </cell>
          <cell r="K5344" t="str">
            <v>1.5 YD 1X WEEKLY</v>
          </cell>
        </row>
        <row r="5345">
          <cell r="J5345" t="str">
            <v>R1.5YDWM</v>
          </cell>
          <cell r="K5345" t="str">
            <v>1.5 YD 1X WEEKLY</v>
          </cell>
        </row>
        <row r="5346">
          <cell r="J5346" t="str">
            <v>R1YDEK</v>
          </cell>
          <cell r="K5346" t="str">
            <v>1 YD 1X EOW</v>
          </cell>
        </row>
        <row r="5347">
          <cell r="J5347" t="str">
            <v>R1YDEM</v>
          </cell>
          <cell r="K5347" t="str">
            <v>1 YD 1X EOW</v>
          </cell>
        </row>
        <row r="5348">
          <cell r="J5348" t="str">
            <v>R1YDRENTM</v>
          </cell>
          <cell r="K5348" t="str">
            <v>1YD CONTAINER RENT-MTHLY</v>
          </cell>
        </row>
        <row r="5349">
          <cell r="J5349" t="str">
            <v>R1YDWK</v>
          </cell>
          <cell r="K5349" t="str">
            <v>1 YD 1X WEEKLY</v>
          </cell>
        </row>
        <row r="5350">
          <cell r="J5350" t="str">
            <v>R1YDWM</v>
          </cell>
          <cell r="K5350" t="str">
            <v>1 YD 1X WEEKLY</v>
          </cell>
        </row>
        <row r="5351">
          <cell r="J5351" t="str">
            <v>R2YDEK</v>
          </cell>
          <cell r="K5351" t="str">
            <v>2 YD 1X EOW</v>
          </cell>
        </row>
        <row r="5352">
          <cell r="J5352" t="str">
            <v>R2YDEM</v>
          </cell>
          <cell r="K5352" t="str">
            <v>2 YD 1X EOW</v>
          </cell>
        </row>
        <row r="5353">
          <cell r="J5353" t="str">
            <v>R2YDRENTM</v>
          </cell>
          <cell r="K5353" t="str">
            <v>2YD CONTAINER RENT-MTHLY</v>
          </cell>
        </row>
        <row r="5354">
          <cell r="J5354" t="str">
            <v>R2YDRENTT</v>
          </cell>
          <cell r="K5354" t="str">
            <v>2YD TEMP CONTAINER RENT</v>
          </cell>
        </row>
        <row r="5355">
          <cell r="J5355" t="str">
            <v>R2YDRENTTM</v>
          </cell>
          <cell r="K5355" t="str">
            <v>2 YD TEMP CONT RENT MONTH</v>
          </cell>
        </row>
        <row r="5356">
          <cell r="J5356" t="str">
            <v>R2YDWK</v>
          </cell>
          <cell r="K5356" t="str">
            <v>2 YD 1X WEEKLY</v>
          </cell>
        </row>
        <row r="5357">
          <cell r="J5357" t="str">
            <v>R2YDWM</v>
          </cell>
          <cell r="K5357" t="str">
            <v>2 YD 1X WEEKLY</v>
          </cell>
        </row>
        <row r="5358">
          <cell r="J5358" t="str">
            <v>UNLOCKREF</v>
          </cell>
          <cell r="K5358" t="str">
            <v>UNLOCK / UNLATCH REFUSE</v>
          </cell>
        </row>
        <row r="5359">
          <cell r="J5359" t="str">
            <v>CDELC</v>
          </cell>
          <cell r="K5359" t="str">
            <v>CONTAINER DELIVERY CHARGE</v>
          </cell>
        </row>
        <row r="5360">
          <cell r="J5360" t="str">
            <v>CEXYD</v>
          </cell>
          <cell r="K5360" t="str">
            <v>CMML EXTRA YARDAGE</v>
          </cell>
        </row>
        <row r="5361">
          <cell r="J5361" t="str">
            <v>COMCAN</v>
          </cell>
          <cell r="K5361" t="str">
            <v>COMMERCIAL CAN EXTRA</v>
          </cell>
        </row>
        <row r="5362">
          <cell r="J5362" t="str">
            <v>R1.5YDPU</v>
          </cell>
          <cell r="K5362" t="str">
            <v>1.5YD CONTAINER PICKUP</v>
          </cell>
        </row>
        <row r="5363">
          <cell r="J5363" t="str">
            <v>R2YDPU</v>
          </cell>
          <cell r="K5363" t="str">
            <v>2YD CONTAINER PICKUP</v>
          </cell>
        </row>
        <row r="5364">
          <cell r="J5364" t="str">
            <v>R2YDRENTM</v>
          </cell>
          <cell r="K5364" t="str">
            <v>2YD CONTAINER RENT-MTHLY</v>
          </cell>
        </row>
        <row r="5365">
          <cell r="J5365" t="str">
            <v>R2YDRENTT</v>
          </cell>
          <cell r="K5365" t="str">
            <v>2YD TEMP CONTAINER RENT</v>
          </cell>
        </row>
        <row r="5366">
          <cell r="J5366" t="str">
            <v>ROLLOUTOC</v>
          </cell>
          <cell r="K5366" t="str">
            <v>ROLL OUT</v>
          </cell>
        </row>
        <row r="5367">
          <cell r="J5367" t="str">
            <v>UNLOCKREF</v>
          </cell>
          <cell r="K5367" t="str">
            <v>UNLOCK / UNLATCH REFUSE</v>
          </cell>
        </row>
        <row r="5368">
          <cell r="J5368" t="str">
            <v>WLKNRE1RECY</v>
          </cell>
          <cell r="K5368" t="str">
            <v>WALK IN 5-25FT EOW-RECYCL</v>
          </cell>
        </row>
        <row r="5369">
          <cell r="J5369" t="str">
            <v>RECYCLERMA</v>
          </cell>
          <cell r="K5369" t="str">
            <v>VALUE OF RECYCLEABLES</v>
          </cell>
        </row>
        <row r="5370">
          <cell r="J5370" t="str">
            <v>RECYCRMA</v>
          </cell>
          <cell r="K5370" t="str">
            <v>RECYCLE MONTHLY ARREARS</v>
          </cell>
        </row>
        <row r="5371">
          <cell r="J5371" t="str">
            <v>RECYRNBMA</v>
          </cell>
          <cell r="K5371" t="str">
            <v>RECYCLE NO BIN MONTHLY AR</v>
          </cell>
        </row>
        <row r="5372">
          <cell r="J5372" t="str">
            <v>CC-KOL</v>
          </cell>
          <cell r="K5372" t="str">
            <v>ONLINE PAYMENT-CC</v>
          </cell>
        </row>
        <row r="5373">
          <cell r="J5373" t="str">
            <v>CCREF-KOL</v>
          </cell>
          <cell r="K5373" t="str">
            <v>CREDIT CARD REFUND</v>
          </cell>
        </row>
        <row r="5374">
          <cell r="J5374" t="str">
            <v>PAY</v>
          </cell>
          <cell r="K5374" t="str">
            <v>PAYMENT-THANK YOU!</v>
          </cell>
        </row>
        <row r="5375">
          <cell r="J5375" t="str">
            <v>PAY-CFREE</v>
          </cell>
          <cell r="K5375" t="str">
            <v>PAYMENT-THANK YOU</v>
          </cell>
        </row>
        <row r="5376">
          <cell r="J5376" t="str">
            <v>PAY-KOL</v>
          </cell>
          <cell r="K5376" t="str">
            <v>PAYMENT-THANK YOU - OL</v>
          </cell>
        </row>
        <row r="5377">
          <cell r="J5377" t="str">
            <v>PAY-ORCC</v>
          </cell>
          <cell r="K5377" t="str">
            <v>ORCC PAYMENT</v>
          </cell>
        </row>
        <row r="5378">
          <cell r="J5378" t="str">
            <v>PAY-RPPS</v>
          </cell>
          <cell r="K5378" t="str">
            <v>RPSS PAYMENT</v>
          </cell>
        </row>
        <row r="5379">
          <cell r="J5379" t="str">
            <v>PAYMET</v>
          </cell>
          <cell r="K5379" t="str">
            <v>METAVANTE ONLINE PAYMENT</v>
          </cell>
        </row>
        <row r="5380">
          <cell r="J5380" t="str">
            <v>PAYPNCL</v>
          </cell>
          <cell r="K5380" t="str">
            <v>PAYMENT THANK YOU!</v>
          </cell>
        </row>
        <row r="5381">
          <cell r="J5381" t="str">
            <v>RET-KOL</v>
          </cell>
          <cell r="K5381" t="str">
            <v>ONLINE PAYMENT RETURN</v>
          </cell>
        </row>
        <row r="5382">
          <cell r="J5382" t="str">
            <v>CC-KOL</v>
          </cell>
          <cell r="K5382" t="str">
            <v>ONLINE PAYMENT-CC</v>
          </cell>
        </row>
        <row r="5383">
          <cell r="J5383" t="str">
            <v>CCREF-KOL</v>
          </cell>
          <cell r="K5383" t="str">
            <v>CREDIT CARD REFUND</v>
          </cell>
        </row>
        <row r="5384">
          <cell r="J5384" t="str">
            <v>PAY</v>
          </cell>
          <cell r="K5384" t="str">
            <v>PAYMENT-THANK YOU!</v>
          </cell>
        </row>
        <row r="5385">
          <cell r="J5385" t="str">
            <v>PAY EFT</v>
          </cell>
          <cell r="K5385" t="str">
            <v>ELECTRONIC PAYMENT</v>
          </cell>
        </row>
        <row r="5386">
          <cell r="J5386" t="str">
            <v>PAY-CFREE</v>
          </cell>
          <cell r="K5386" t="str">
            <v>PAYMENT-THANK YOU</v>
          </cell>
        </row>
        <row r="5387">
          <cell r="J5387" t="str">
            <v>PAY-KOL</v>
          </cell>
          <cell r="K5387" t="str">
            <v>PAYMENT-THANK YOU - OL</v>
          </cell>
        </row>
        <row r="5388">
          <cell r="J5388" t="str">
            <v>PAY-NATL</v>
          </cell>
          <cell r="K5388" t="str">
            <v>PAYMENT THANK YOU</v>
          </cell>
        </row>
        <row r="5389">
          <cell r="J5389" t="str">
            <v>PAY-OAK</v>
          </cell>
          <cell r="K5389" t="str">
            <v>OAKLEAF PAYMENT</v>
          </cell>
        </row>
        <row r="5390">
          <cell r="J5390" t="str">
            <v>PAY-RPPS</v>
          </cell>
          <cell r="K5390" t="str">
            <v>RPSS PAYMENT</v>
          </cell>
        </row>
        <row r="5391">
          <cell r="J5391" t="str">
            <v>PAYMET</v>
          </cell>
          <cell r="K5391" t="str">
            <v>METAVANTE ONLINE PAYMENT</v>
          </cell>
        </row>
        <row r="5392">
          <cell r="J5392" t="str">
            <v>PAYPNCL</v>
          </cell>
          <cell r="K5392" t="str">
            <v>PAYMENT THANK YOU!</v>
          </cell>
        </row>
        <row r="5393">
          <cell r="J5393" t="str">
            <v>RET-KOL</v>
          </cell>
          <cell r="K5393" t="str">
            <v>ONLINE PAYMENT RETURN</v>
          </cell>
        </row>
        <row r="5394">
          <cell r="J5394" t="str">
            <v>20RW1</v>
          </cell>
          <cell r="K5394" t="str">
            <v>1-20 GAL CART WEEKLY SVC</v>
          </cell>
        </row>
        <row r="5395">
          <cell r="J5395" t="str">
            <v>35RE1</v>
          </cell>
          <cell r="K5395" t="str">
            <v>1-35 GAL CART EOW SVC</v>
          </cell>
        </row>
        <row r="5396">
          <cell r="J5396" t="str">
            <v>35RM1</v>
          </cell>
          <cell r="K5396" t="str">
            <v>1-35 GAL MONTHLY</v>
          </cell>
        </row>
        <row r="5397">
          <cell r="J5397" t="str">
            <v>35RW1</v>
          </cell>
          <cell r="K5397" t="str">
            <v>1-35 GAL CART WEEKLY SVC</v>
          </cell>
        </row>
        <row r="5398">
          <cell r="J5398" t="str">
            <v>48RE1</v>
          </cell>
          <cell r="K5398" t="str">
            <v>1-48 GAL EOW</v>
          </cell>
        </row>
        <row r="5399">
          <cell r="J5399" t="str">
            <v>48RM1</v>
          </cell>
          <cell r="K5399" t="str">
            <v>1-48 GAL MONTHLY</v>
          </cell>
        </row>
        <row r="5400">
          <cell r="J5400" t="str">
            <v>48RW1</v>
          </cell>
          <cell r="K5400" t="str">
            <v>1-48 GAL WEEKLY</v>
          </cell>
        </row>
        <row r="5401">
          <cell r="J5401" t="str">
            <v>64RE1</v>
          </cell>
          <cell r="K5401" t="str">
            <v>1-64 GAL EOW</v>
          </cell>
        </row>
        <row r="5402">
          <cell r="J5402" t="str">
            <v>64RM1</v>
          </cell>
          <cell r="K5402" t="str">
            <v>1-64 GAL MONTHLY</v>
          </cell>
        </row>
        <row r="5403">
          <cell r="J5403" t="str">
            <v>64RW1</v>
          </cell>
          <cell r="K5403" t="str">
            <v>1-64 GAL CART WEEKLY SVC</v>
          </cell>
        </row>
        <row r="5404">
          <cell r="J5404" t="str">
            <v>96RE1</v>
          </cell>
          <cell r="K5404" t="str">
            <v>1-96 GAL EOW</v>
          </cell>
        </row>
        <row r="5405">
          <cell r="J5405" t="str">
            <v>96RM1</v>
          </cell>
          <cell r="K5405" t="str">
            <v>1-96 GAL MONTHLY</v>
          </cell>
        </row>
        <row r="5406">
          <cell r="J5406" t="str">
            <v>96ROCC1</v>
          </cell>
          <cell r="K5406" t="str">
            <v>1-96 GAL ON CALL PICKUP</v>
          </cell>
        </row>
        <row r="5407">
          <cell r="J5407" t="str">
            <v>96RW1</v>
          </cell>
          <cell r="K5407" t="str">
            <v>1-96 GAL CART WEEKLY SVC</v>
          </cell>
        </row>
        <row r="5408">
          <cell r="J5408" t="str">
            <v>DRVNRE1</v>
          </cell>
          <cell r="K5408" t="str">
            <v>DRIVE IN UP TO 250'-EOW</v>
          </cell>
        </row>
        <row r="5409">
          <cell r="J5409" t="str">
            <v>DRVNRE1RECY</v>
          </cell>
          <cell r="K5409" t="str">
            <v>DRIVE IN UP TO 250 EOW-RE</v>
          </cell>
        </row>
        <row r="5410">
          <cell r="J5410" t="str">
            <v>DRVNRE2</v>
          </cell>
          <cell r="K5410" t="str">
            <v>DRIVE IN OVER 250'-EOW</v>
          </cell>
        </row>
        <row r="5411">
          <cell r="J5411" t="str">
            <v>DRVNRE2RECY</v>
          </cell>
          <cell r="K5411" t="str">
            <v>DRIVE IN OVER 250 EOW-REC</v>
          </cell>
        </row>
        <row r="5412">
          <cell r="J5412" t="str">
            <v>DRVNRM1</v>
          </cell>
          <cell r="K5412" t="str">
            <v>DRIVE IN UP TO 250'-MTHLY</v>
          </cell>
        </row>
        <row r="5413">
          <cell r="J5413" t="str">
            <v>DRVNRM2</v>
          </cell>
          <cell r="K5413" t="str">
            <v>DRIVE IN OVER 250'-MTHLY</v>
          </cell>
        </row>
        <row r="5414">
          <cell r="J5414" t="str">
            <v>DRVNRW1</v>
          </cell>
          <cell r="K5414" t="str">
            <v>DRIVE IN UP TO 250'</v>
          </cell>
        </row>
        <row r="5415">
          <cell r="J5415" t="str">
            <v>DRVNRW2</v>
          </cell>
          <cell r="K5415" t="str">
            <v>DRIVE IN OVER 250'</v>
          </cell>
        </row>
        <row r="5416">
          <cell r="J5416" t="str">
            <v>EMPLOYEER</v>
          </cell>
          <cell r="K5416" t="str">
            <v>EMPLOYEE SERVICE</v>
          </cell>
        </row>
        <row r="5417">
          <cell r="J5417" t="str">
            <v>RECYCLECR</v>
          </cell>
          <cell r="K5417" t="str">
            <v>VALUE OF RECYCLABLES</v>
          </cell>
        </row>
        <row r="5418">
          <cell r="J5418" t="str">
            <v>RECYONLY</v>
          </cell>
          <cell r="K5418" t="str">
            <v>RECYCLE SERVICE ONLY</v>
          </cell>
        </row>
        <row r="5419">
          <cell r="J5419" t="str">
            <v>RECYR</v>
          </cell>
          <cell r="K5419" t="str">
            <v>RESIDENTIAL RECYCLE</v>
          </cell>
        </row>
        <row r="5420">
          <cell r="J5420" t="str">
            <v>RECYRNB</v>
          </cell>
          <cell r="K5420" t="str">
            <v>RECYCLE PROGRAM W/O BINS</v>
          </cell>
        </row>
        <row r="5421">
          <cell r="J5421" t="str">
            <v>STAIR-RES</v>
          </cell>
          <cell r="K5421" t="str">
            <v>PER STAIR - RES</v>
          </cell>
        </row>
        <row r="5422">
          <cell r="J5422" t="str">
            <v>WLKNRE1</v>
          </cell>
          <cell r="K5422" t="str">
            <v>WALK IN 5'-25'-EOW</v>
          </cell>
        </row>
        <row r="5423">
          <cell r="J5423" t="str">
            <v>WLKNRM1</v>
          </cell>
          <cell r="K5423" t="str">
            <v>WALK IN 5'-25'-MTHLY</v>
          </cell>
        </row>
        <row r="5424">
          <cell r="J5424" t="str">
            <v>WLKNRW1</v>
          </cell>
          <cell r="K5424" t="str">
            <v>WALK IN 5'-25'</v>
          </cell>
        </row>
        <row r="5425">
          <cell r="J5425" t="str">
            <v>WLKNRW2</v>
          </cell>
          <cell r="K5425" t="str">
            <v>WALK IN OVER 25'</v>
          </cell>
        </row>
        <row r="5426">
          <cell r="J5426" t="str">
            <v>35ROCC1</v>
          </cell>
          <cell r="K5426" t="str">
            <v>1-35 GAL ON CALL PICKUP</v>
          </cell>
        </row>
        <row r="5427">
          <cell r="J5427" t="str">
            <v>48ROCC1</v>
          </cell>
          <cell r="K5427" t="str">
            <v>1-48 GAL ON CALL PICKUP</v>
          </cell>
        </row>
        <row r="5428">
          <cell r="J5428" t="str">
            <v>48RW1</v>
          </cell>
          <cell r="K5428" t="str">
            <v>1-48 GAL WEEKLY</v>
          </cell>
        </row>
        <row r="5429">
          <cell r="J5429" t="str">
            <v>64ROCC1</v>
          </cell>
          <cell r="K5429" t="str">
            <v>1-64 GAL ON CALL PICKUP</v>
          </cell>
        </row>
        <row r="5430">
          <cell r="J5430" t="str">
            <v>96RE1</v>
          </cell>
          <cell r="K5430" t="str">
            <v>1-96 GAL EOW</v>
          </cell>
        </row>
        <row r="5431">
          <cell r="J5431" t="str">
            <v>96ROCC1</v>
          </cell>
          <cell r="K5431" t="str">
            <v>1-96 GAL ON CALL PICKUP</v>
          </cell>
        </row>
        <row r="5432">
          <cell r="J5432" t="str">
            <v>96RW1</v>
          </cell>
          <cell r="K5432" t="str">
            <v>1-96 GAL CART WEEKLY SVC</v>
          </cell>
        </row>
        <row r="5433">
          <cell r="J5433" t="str">
            <v>EXPUR</v>
          </cell>
          <cell r="K5433" t="str">
            <v>EXTRA PICKUP</v>
          </cell>
        </row>
        <row r="5434">
          <cell r="J5434" t="str">
            <v>EXTRAR</v>
          </cell>
          <cell r="K5434" t="str">
            <v>EXTRA CAN/BAGS</v>
          </cell>
        </row>
        <row r="5435">
          <cell r="J5435" t="str">
            <v>OFOWR</v>
          </cell>
          <cell r="K5435" t="str">
            <v>OVERFILL/OVERWEIGHT CHG</v>
          </cell>
        </row>
        <row r="5436">
          <cell r="J5436" t="str">
            <v>RECYCLECR</v>
          </cell>
          <cell r="K5436" t="str">
            <v>VALUE OF RECYCLABLES</v>
          </cell>
        </row>
        <row r="5437">
          <cell r="J5437" t="str">
            <v>RECYR</v>
          </cell>
          <cell r="K5437" t="str">
            <v>RESIDENTIAL RECYCLE</v>
          </cell>
        </row>
        <row r="5438">
          <cell r="J5438" t="str">
            <v>REDELIVER</v>
          </cell>
          <cell r="K5438" t="str">
            <v>DELIVERY CHARGE</v>
          </cell>
        </row>
        <row r="5439">
          <cell r="J5439" t="str">
            <v>35ROCC1</v>
          </cell>
          <cell r="K5439" t="str">
            <v>1-35 GAL ON CALL PICKUP</v>
          </cell>
        </row>
        <row r="5440">
          <cell r="J5440" t="str">
            <v>35RW1</v>
          </cell>
          <cell r="K5440" t="str">
            <v>1-35 GAL CART WEEKLY SVC</v>
          </cell>
        </row>
        <row r="5441">
          <cell r="J5441" t="str">
            <v>48ROCC1</v>
          </cell>
          <cell r="K5441" t="str">
            <v>1-48 GAL ON CALL PICKUP</v>
          </cell>
        </row>
        <row r="5442">
          <cell r="J5442" t="str">
            <v>48RW1</v>
          </cell>
          <cell r="K5442" t="str">
            <v>1-48 GAL WEEKLY</v>
          </cell>
        </row>
        <row r="5443">
          <cell r="J5443" t="str">
            <v>64RW1</v>
          </cell>
          <cell r="K5443" t="str">
            <v>1-64 GAL CART WEEKLY SVC</v>
          </cell>
        </row>
        <row r="5444">
          <cell r="J5444" t="str">
            <v>96RW1</v>
          </cell>
          <cell r="K5444" t="str">
            <v>1-96 GAL CART WEEKLY SVC</v>
          </cell>
        </row>
        <row r="5445">
          <cell r="J5445" t="str">
            <v>DRVNRE1RECYMA</v>
          </cell>
          <cell r="K5445" t="str">
            <v>DRIVE IN UP TO 250 EOW-RE</v>
          </cell>
        </row>
        <row r="5446">
          <cell r="J5446" t="str">
            <v>DRVNRE2RECYMA</v>
          </cell>
          <cell r="K5446" t="str">
            <v>DRIVE IN OVER 250 EOW-REC</v>
          </cell>
        </row>
        <row r="5447">
          <cell r="J5447" t="str">
            <v>DRVNRM1RECYMA</v>
          </cell>
          <cell r="K5447" t="str">
            <v>DRIVE IN UP TO 125 MONTHL</v>
          </cell>
        </row>
        <row r="5448">
          <cell r="J5448" t="str">
            <v>EMPLOYEER</v>
          </cell>
          <cell r="K5448" t="str">
            <v>EMPLOYEE SERVICE</v>
          </cell>
        </row>
        <row r="5449">
          <cell r="J5449" t="str">
            <v>RECYCLECR</v>
          </cell>
          <cell r="K5449" t="str">
            <v>VALUE OF RECYCLABLES</v>
          </cell>
        </row>
        <row r="5450">
          <cell r="J5450" t="str">
            <v>RECYR</v>
          </cell>
          <cell r="K5450" t="str">
            <v>RESIDENTIAL RECYCLE</v>
          </cell>
        </row>
        <row r="5451">
          <cell r="J5451" t="str">
            <v>35ROCC1</v>
          </cell>
          <cell r="K5451" t="str">
            <v>1-35 GAL ON CALL PICKUP</v>
          </cell>
        </row>
        <row r="5452">
          <cell r="J5452" t="str">
            <v>48ROCC1</v>
          </cell>
          <cell r="K5452" t="str">
            <v>1-48 GAL ON CALL PICKUP</v>
          </cell>
        </row>
        <row r="5453">
          <cell r="J5453" t="str">
            <v>64ROCC1</v>
          </cell>
          <cell r="K5453" t="str">
            <v>1-64 GAL ON CALL PICKUP</v>
          </cell>
        </row>
        <row r="5454">
          <cell r="J5454" t="str">
            <v>96ROCC1</v>
          </cell>
          <cell r="K5454" t="str">
            <v>1-96 GAL ON CALL PICKUP</v>
          </cell>
        </row>
        <row r="5455">
          <cell r="J5455" t="str">
            <v>ADJOTHR</v>
          </cell>
          <cell r="K5455" t="str">
            <v>ADJUSTMENT</v>
          </cell>
        </row>
        <row r="5456">
          <cell r="J5456" t="str">
            <v>EXPUR</v>
          </cell>
          <cell r="K5456" t="str">
            <v>EXTRA PICKUP</v>
          </cell>
        </row>
        <row r="5457">
          <cell r="J5457" t="str">
            <v>EXTRAR</v>
          </cell>
          <cell r="K5457" t="str">
            <v>EXTRA CAN/BAGS</v>
          </cell>
        </row>
        <row r="5458">
          <cell r="J5458" t="str">
            <v>OFOWR</v>
          </cell>
          <cell r="K5458" t="str">
            <v>OVERFILL/OVERWEIGHT CHG</v>
          </cell>
        </row>
        <row r="5459">
          <cell r="J5459" t="str">
            <v>REDELIVER</v>
          </cell>
          <cell r="K5459" t="str">
            <v>DELIVERY CHARGE</v>
          </cell>
        </row>
        <row r="5460">
          <cell r="J5460" t="str">
            <v>RESTART</v>
          </cell>
          <cell r="K5460" t="str">
            <v>SERVICE RESTART FEE</v>
          </cell>
        </row>
        <row r="5461">
          <cell r="J5461" t="str">
            <v>SP</v>
          </cell>
          <cell r="K5461" t="str">
            <v>SPECIAL PICKUP</v>
          </cell>
        </row>
        <row r="5462">
          <cell r="J5462" t="str">
            <v>WLKNRW1</v>
          </cell>
          <cell r="K5462" t="str">
            <v>WALK IN 5'-25'</v>
          </cell>
        </row>
        <row r="5463">
          <cell r="J5463" t="str">
            <v>RORENT20D</v>
          </cell>
          <cell r="K5463" t="str">
            <v>20YD ROLL OFF-DAILY RENT</v>
          </cell>
        </row>
        <row r="5464">
          <cell r="J5464" t="str">
            <v>DISPMC-TON</v>
          </cell>
          <cell r="K5464" t="str">
            <v>MC LANDFILL PER TON</v>
          </cell>
        </row>
        <row r="5465">
          <cell r="J5465" t="str">
            <v>RODEL</v>
          </cell>
          <cell r="K5465" t="str">
            <v>ROLL OFF-DELIVERY</v>
          </cell>
        </row>
        <row r="5466">
          <cell r="J5466" t="str">
            <v>ROHAUL20T</v>
          </cell>
          <cell r="K5466" t="str">
            <v>20YD ROLL OFF TEMP HAUL</v>
          </cell>
        </row>
        <row r="5467">
          <cell r="J5467" t="str">
            <v>ROMILE</v>
          </cell>
          <cell r="K5467" t="str">
            <v>ROLL OFF-MILEAGE</v>
          </cell>
        </row>
        <row r="5468">
          <cell r="J5468" t="str">
            <v>RORENT20D</v>
          </cell>
          <cell r="K5468" t="str">
            <v>20YD ROLL OFF-DAILY RENT</v>
          </cell>
        </row>
        <row r="5469">
          <cell r="J5469" t="str">
            <v>WASHOUT</v>
          </cell>
          <cell r="K5469" t="str">
            <v>WASHING FEE</v>
          </cell>
        </row>
        <row r="5470">
          <cell r="J5470" t="str">
            <v>ROLID</v>
          </cell>
          <cell r="K5470" t="str">
            <v>ROLL OFF-LID</v>
          </cell>
        </row>
        <row r="5471">
          <cell r="J5471" t="str">
            <v>RORENT10D</v>
          </cell>
          <cell r="K5471" t="str">
            <v>10YD ROLL OFF DAILY RENT</v>
          </cell>
        </row>
        <row r="5472">
          <cell r="J5472" t="str">
            <v>RORENT10M</v>
          </cell>
          <cell r="K5472" t="str">
            <v>10YD ROLL OFF MTHLY RENT</v>
          </cell>
        </row>
        <row r="5473">
          <cell r="J5473" t="str">
            <v>RORENT20D</v>
          </cell>
          <cell r="K5473" t="str">
            <v>20YD ROLL OFF-DAILY RENT</v>
          </cell>
        </row>
        <row r="5474">
          <cell r="J5474" t="str">
            <v>RORENT20M</v>
          </cell>
          <cell r="K5474" t="str">
            <v>20YD ROLL OFF-MNTHLY RENT</v>
          </cell>
        </row>
        <row r="5475">
          <cell r="J5475" t="str">
            <v>RORENT40D</v>
          </cell>
          <cell r="K5475" t="str">
            <v>40YD ROLL OFF-DAILY RENT</v>
          </cell>
        </row>
        <row r="5476">
          <cell r="J5476" t="str">
            <v>RORENT40M</v>
          </cell>
          <cell r="K5476" t="str">
            <v>40YD ROLL OFF-MNTHLY RENT</v>
          </cell>
        </row>
        <row r="5477">
          <cell r="J5477" t="str">
            <v>CPHAUL10</v>
          </cell>
          <cell r="K5477" t="str">
            <v>10YD COMPACTOR-HAUL</v>
          </cell>
        </row>
        <row r="5478">
          <cell r="J5478" t="str">
            <v>CPHAUL15</v>
          </cell>
          <cell r="K5478" t="str">
            <v>15YD COMPACTOR-HAUL</v>
          </cell>
        </row>
        <row r="5479">
          <cell r="J5479" t="str">
            <v>CPHAUL20</v>
          </cell>
          <cell r="K5479" t="str">
            <v>20YD COMPACTOR-HAUL</v>
          </cell>
        </row>
        <row r="5480">
          <cell r="J5480" t="str">
            <v>CPHAUL25</v>
          </cell>
          <cell r="K5480" t="str">
            <v>25YD COMPACTOR-HAUL</v>
          </cell>
        </row>
        <row r="5481">
          <cell r="J5481" t="str">
            <v>CPHAUL30</v>
          </cell>
          <cell r="K5481" t="str">
            <v>30YD COMPACTOR-HAUL</v>
          </cell>
        </row>
        <row r="5482">
          <cell r="J5482" t="str">
            <v>CPHAUL35</v>
          </cell>
          <cell r="K5482" t="str">
            <v>35YD COMPACTOR-HAUL</v>
          </cell>
        </row>
        <row r="5483">
          <cell r="J5483" t="str">
            <v>DISPMC-TON</v>
          </cell>
          <cell r="K5483" t="str">
            <v>MC LANDFILL PER TON</v>
          </cell>
        </row>
        <row r="5484">
          <cell r="J5484" t="str">
            <v>DISPMCMISC</v>
          </cell>
          <cell r="K5484" t="str">
            <v>DISPOSAL MISCELLANOUS</v>
          </cell>
        </row>
        <row r="5485">
          <cell r="J5485" t="str">
            <v>RODEL</v>
          </cell>
          <cell r="K5485" t="str">
            <v>ROLL OFF-DELIVERY</v>
          </cell>
        </row>
        <row r="5486">
          <cell r="J5486" t="str">
            <v>ROHAUL10</v>
          </cell>
          <cell r="K5486" t="str">
            <v>10YD ROLL OFF HAUL</v>
          </cell>
        </row>
        <row r="5487">
          <cell r="J5487" t="str">
            <v>ROHAUL10T</v>
          </cell>
          <cell r="K5487" t="str">
            <v>ROHAUL10T</v>
          </cell>
        </row>
        <row r="5488">
          <cell r="J5488" t="str">
            <v>ROHAUL20</v>
          </cell>
          <cell r="K5488" t="str">
            <v>20YD ROLL OFF-HAUL</v>
          </cell>
        </row>
        <row r="5489">
          <cell r="J5489" t="str">
            <v>ROHAUL20T</v>
          </cell>
          <cell r="K5489" t="str">
            <v>20YD ROLL OFF TEMP HAUL</v>
          </cell>
        </row>
        <row r="5490">
          <cell r="J5490" t="str">
            <v>ROHAUL30</v>
          </cell>
          <cell r="K5490" t="str">
            <v>30YD ROLL OFF-HAUL</v>
          </cell>
        </row>
        <row r="5491">
          <cell r="J5491" t="str">
            <v>ROHAUL40</v>
          </cell>
          <cell r="K5491" t="str">
            <v>40YD ROLL OFF-HAUL</v>
          </cell>
        </row>
        <row r="5492">
          <cell r="J5492" t="str">
            <v>ROHAUL40T</v>
          </cell>
          <cell r="K5492" t="str">
            <v>40YD ROLL OFF TEMP HAUL</v>
          </cell>
        </row>
        <row r="5493">
          <cell r="J5493" t="str">
            <v>ROLID</v>
          </cell>
          <cell r="K5493" t="str">
            <v>ROLL OFF-LID</v>
          </cell>
        </row>
        <row r="5494">
          <cell r="J5494" t="str">
            <v>ROMILE</v>
          </cell>
          <cell r="K5494" t="str">
            <v>ROLL OFF-MILEAGE</v>
          </cell>
        </row>
        <row r="5495">
          <cell r="J5495" t="str">
            <v>RORENT10D</v>
          </cell>
          <cell r="K5495" t="str">
            <v>10YD ROLL OFF DAILY RENT</v>
          </cell>
        </row>
        <row r="5496">
          <cell r="J5496" t="str">
            <v>RORENT20D</v>
          </cell>
          <cell r="K5496" t="str">
            <v>20YD ROLL OFF-DAILY RENT</v>
          </cell>
        </row>
        <row r="5497">
          <cell r="J5497" t="str">
            <v>RORENT40D</v>
          </cell>
          <cell r="K5497" t="str">
            <v>40YD ROLL OFF-DAILY RENT</v>
          </cell>
        </row>
        <row r="5498">
          <cell r="J5498" t="str">
            <v>STORENT22</v>
          </cell>
          <cell r="K5498" t="str">
            <v>PORTABLE STORAGE RENT 22</v>
          </cell>
        </row>
        <row r="5499">
          <cell r="J5499" t="str">
            <v>STO22</v>
          </cell>
          <cell r="K5499" t="str">
            <v>22FT STORAGE CONT PU</v>
          </cell>
        </row>
        <row r="5500">
          <cell r="J5500" t="str">
            <v>STORENT22</v>
          </cell>
          <cell r="K5500" t="str">
            <v>PORTABLE STORAGE RENT 22</v>
          </cell>
        </row>
        <row r="5501">
          <cell r="J5501" t="str">
            <v>FUEL-COM MASON</v>
          </cell>
          <cell r="K5501" t="str">
            <v>FUEL &amp; MATERIAL SURCHARGE</v>
          </cell>
        </row>
        <row r="5502">
          <cell r="J5502" t="str">
            <v>FUEL-RECY MASON</v>
          </cell>
          <cell r="K5502" t="str">
            <v>FUEL &amp; MATERIAL SURCHARGE</v>
          </cell>
        </row>
        <row r="5503">
          <cell r="J5503" t="str">
            <v>FUEL-RES MASON</v>
          </cell>
          <cell r="K5503" t="str">
            <v>FUEL &amp; MATERIAL SURCHARGE</v>
          </cell>
        </row>
        <row r="5504">
          <cell r="J5504" t="str">
            <v>FUEL-COM MASON</v>
          </cell>
          <cell r="K5504" t="str">
            <v>FUEL &amp; MATERIAL SURCHARGE</v>
          </cell>
        </row>
        <row r="5505">
          <cell r="J5505" t="str">
            <v>FUEL-RECY MASON</v>
          </cell>
          <cell r="K5505" t="str">
            <v>FUEL &amp; MATERIAL SURCHARGE</v>
          </cell>
        </row>
        <row r="5506">
          <cell r="J5506" t="str">
            <v>FUEL-RES MASON</v>
          </cell>
          <cell r="K5506" t="str">
            <v>FUEL &amp; MATERIAL SURCHARGE</v>
          </cell>
        </row>
        <row r="5507">
          <cell r="J5507" t="str">
            <v>FUEL-ACCTG MASON</v>
          </cell>
          <cell r="K5507" t="str">
            <v>FUEL &amp; MATERIAL SURCHARGE</v>
          </cell>
        </row>
        <row r="5508">
          <cell r="J5508" t="str">
            <v>FUEL-COM MASON</v>
          </cell>
          <cell r="K5508" t="str">
            <v>FUEL &amp; MATERIAL SURCHARGE</v>
          </cell>
        </row>
        <row r="5509">
          <cell r="J5509" t="str">
            <v>FUEL-RECY MASON</v>
          </cell>
          <cell r="K5509" t="str">
            <v>FUEL &amp; MATERIAL SURCHARGE</v>
          </cell>
        </row>
        <row r="5510">
          <cell r="J5510" t="str">
            <v>FUEL-RES MASON</v>
          </cell>
          <cell r="K5510" t="str">
            <v>FUEL &amp; MATERIAL SURCHARGE</v>
          </cell>
        </row>
        <row r="5511">
          <cell r="J5511" t="str">
            <v>FUEL-RO MASON</v>
          </cell>
          <cell r="K5511" t="str">
            <v>FUEL &amp; MATERIAL SURCHARGE</v>
          </cell>
        </row>
        <row r="5512">
          <cell r="J5512" t="str">
            <v>FUEL-COM MASON</v>
          </cell>
          <cell r="K5512" t="str">
            <v>FUEL &amp; MATERIAL SURCHARGE</v>
          </cell>
        </row>
        <row r="5513">
          <cell r="J5513" t="str">
            <v>FUEL-RECY MASON</v>
          </cell>
          <cell r="K5513" t="str">
            <v>FUEL &amp; MATERIAL SURCHARGE</v>
          </cell>
        </row>
        <row r="5514">
          <cell r="J5514" t="str">
            <v>FUEL-RES MASON</v>
          </cell>
          <cell r="K5514" t="str">
            <v>FUEL &amp; MATERIAL SURCHARGE</v>
          </cell>
        </row>
        <row r="5515">
          <cell r="J5515" t="str">
            <v>FUEL-RO MASON</v>
          </cell>
          <cell r="K5515" t="str">
            <v>FUEL &amp; MATERIAL SURCHARGE</v>
          </cell>
        </row>
        <row r="5516">
          <cell r="J5516" t="str">
            <v>FUEL-RO MASON</v>
          </cell>
          <cell r="K5516" t="str">
            <v>FUEL &amp; MATERIAL SURCHARGE</v>
          </cell>
        </row>
        <row r="5517">
          <cell r="J5517" t="str">
            <v>FUEL-COM MASON</v>
          </cell>
          <cell r="K5517" t="str">
            <v>FUEL &amp; MATERIAL SURCHARGE</v>
          </cell>
        </row>
        <row r="5518">
          <cell r="J5518" t="str">
            <v>FUEL-RO MASON</v>
          </cell>
          <cell r="K5518" t="str">
            <v>FUEL &amp; MATERIAL SURCHARGE</v>
          </cell>
        </row>
        <row r="5519">
          <cell r="J5519" t="str">
            <v>REF</v>
          </cell>
          <cell r="K5519" t="str">
            <v>3.6% WA Refuse Tax</v>
          </cell>
        </row>
        <row r="5520">
          <cell r="J5520" t="str">
            <v>REF</v>
          </cell>
          <cell r="K5520" t="str">
            <v>3.6% WA Refuse Tax</v>
          </cell>
        </row>
        <row r="5521">
          <cell r="J5521" t="str">
            <v>SALES TAX</v>
          </cell>
          <cell r="K5521" t="str">
            <v>8.5% Sales Tax</v>
          </cell>
        </row>
        <row r="5522">
          <cell r="J5522" t="str">
            <v>SHELTON UNREG REFUSE</v>
          </cell>
          <cell r="K5522" t="str">
            <v>3.6% WA STATE REFUSE TAX</v>
          </cell>
        </row>
        <row r="5523">
          <cell r="J5523" t="str">
            <v>SHELTON UNREG SALES</v>
          </cell>
          <cell r="K5523" t="str">
            <v>WA STATE SALES TAX</v>
          </cell>
        </row>
        <row r="5524">
          <cell r="J5524" t="str">
            <v>REF</v>
          </cell>
          <cell r="K5524" t="str">
            <v>3.6% WA Refuse Tax</v>
          </cell>
        </row>
        <row r="5525">
          <cell r="J5525" t="str">
            <v>REF</v>
          </cell>
          <cell r="K5525" t="str">
            <v>3.6% WA Refuse Tax</v>
          </cell>
        </row>
        <row r="5526">
          <cell r="J5526" t="str">
            <v>SALES TAX</v>
          </cell>
          <cell r="K5526" t="str">
            <v>8.5% Sales Tax</v>
          </cell>
        </row>
        <row r="5527">
          <cell r="J5527" t="str">
            <v>REF</v>
          </cell>
          <cell r="K5527" t="str">
            <v>3.6% WA Refuse Tax</v>
          </cell>
        </row>
        <row r="5528">
          <cell r="J5528" t="str">
            <v>SALES TAX</v>
          </cell>
          <cell r="K5528" t="str">
            <v>8.5% Sales Tax</v>
          </cell>
        </row>
        <row r="5529">
          <cell r="J5529" t="str">
            <v>MASON REFUSE</v>
          </cell>
          <cell r="K5529" t="str">
            <v>3.6% WA REFUSE TAX</v>
          </cell>
        </row>
        <row r="5530">
          <cell r="J5530" t="str">
            <v>REF</v>
          </cell>
          <cell r="K5530" t="str">
            <v>3.6% WA Refuse Tax</v>
          </cell>
        </row>
        <row r="5531">
          <cell r="J5531" t="str">
            <v>SALES TAX</v>
          </cell>
          <cell r="K5531" t="str">
            <v>8.5% Sales Tax</v>
          </cell>
        </row>
        <row r="5532">
          <cell r="J5532" t="str">
            <v>FINCHG</v>
          </cell>
          <cell r="K5532" t="str">
            <v>LATE FEE</v>
          </cell>
        </row>
        <row r="5533">
          <cell r="J5533" t="str">
            <v>UNLOCKRECY</v>
          </cell>
          <cell r="K5533" t="str">
            <v>UNLOCK / UNLATCH RECY</v>
          </cell>
        </row>
        <row r="5534">
          <cell r="J5534" t="str">
            <v>SQUAX</v>
          </cell>
          <cell r="K5534" t="str">
            <v>SQUAXIN ISLAND CONTRACT</v>
          </cell>
        </row>
        <row r="5535">
          <cell r="J5535" t="str">
            <v>96CRCOGE1</v>
          </cell>
          <cell r="K5535" t="str">
            <v>96 COMMINGLE WG-EOW</v>
          </cell>
        </row>
        <row r="5536">
          <cell r="J5536" t="str">
            <v>96CRCOGM1</v>
          </cell>
          <cell r="K5536" t="str">
            <v>96 COMMINGLE WGMNTHLY</v>
          </cell>
        </row>
        <row r="5537">
          <cell r="J5537" t="str">
            <v>96CRCOGW1</v>
          </cell>
          <cell r="K5537" t="str">
            <v>96 COMMINGLE WG-WEEKLY</v>
          </cell>
        </row>
        <row r="5538">
          <cell r="J5538" t="str">
            <v>96CRCONGE1</v>
          </cell>
          <cell r="K5538" t="str">
            <v>96 COMMINGLE NG-EOW</v>
          </cell>
        </row>
        <row r="5539">
          <cell r="J5539" t="str">
            <v>96CRCONGM1</v>
          </cell>
          <cell r="K5539" t="str">
            <v>96 COMMINGLE NG-MNTHLY</v>
          </cell>
        </row>
        <row r="5540">
          <cell r="J5540" t="str">
            <v>96CRCONGW1</v>
          </cell>
          <cell r="K5540" t="str">
            <v>96 COMMINGLE NG-WEEKLY</v>
          </cell>
        </row>
        <row r="5541">
          <cell r="J5541" t="str">
            <v xml:space="preserve">R2YDOCCE </v>
          </cell>
          <cell r="K5541" t="str">
            <v>2YD OCC-EOW</v>
          </cell>
        </row>
        <row r="5542">
          <cell r="J5542" t="str">
            <v>R2YDOCCEX</v>
          </cell>
          <cell r="K5542" t="str">
            <v>2YD OCC-EXTRA CONTAINER</v>
          </cell>
        </row>
        <row r="5543">
          <cell r="J5543" t="str">
            <v>R2YDOCCM</v>
          </cell>
          <cell r="K5543" t="str">
            <v>2YD OCC-MNTHLY</v>
          </cell>
        </row>
        <row r="5544">
          <cell r="J5544" t="str">
            <v>R2YDOCCOC</v>
          </cell>
          <cell r="K5544" t="str">
            <v>2YD OCC-ON CALL</v>
          </cell>
        </row>
        <row r="5545">
          <cell r="J5545" t="str">
            <v>R2YDOCCW</v>
          </cell>
          <cell r="K5545" t="str">
            <v>2YD OCC-WEEKLY</v>
          </cell>
        </row>
        <row r="5546">
          <cell r="J5546" t="str">
            <v>RECYLOCK</v>
          </cell>
          <cell r="K5546" t="str">
            <v>LOCK/UNLOCK RECYCLING</v>
          </cell>
        </row>
        <row r="5547">
          <cell r="J5547" t="str">
            <v>WLKNRECY</v>
          </cell>
          <cell r="K5547" t="str">
            <v>WALK IN RECYCLE</v>
          </cell>
        </row>
        <row r="5548">
          <cell r="J5548" t="str">
            <v>96CRCOGOC</v>
          </cell>
          <cell r="K5548" t="str">
            <v>96 COMMINGLE WGON CALL</v>
          </cell>
        </row>
        <row r="5549">
          <cell r="J5549" t="str">
            <v>96CRCONGM1</v>
          </cell>
          <cell r="K5549" t="str">
            <v>96 COMMINGLE NG-MNTHLY</v>
          </cell>
        </row>
        <row r="5550">
          <cell r="J5550" t="str">
            <v>96CRCONGOC</v>
          </cell>
          <cell r="K5550" t="str">
            <v>96 COMMINGLE NGON CALL</v>
          </cell>
        </row>
        <row r="5551">
          <cell r="J5551" t="str">
            <v>CDELOCC</v>
          </cell>
          <cell r="K5551" t="str">
            <v>CARDBOARD DELIVERY</v>
          </cell>
        </row>
        <row r="5552">
          <cell r="J5552" t="str">
            <v>R2YDOCCOC</v>
          </cell>
          <cell r="K5552" t="str">
            <v>2YD OCC-ON CALL</v>
          </cell>
        </row>
        <row r="5553">
          <cell r="J5553" t="str">
            <v>RECYLOCK</v>
          </cell>
          <cell r="K5553" t="str">
            <v>LOCK/UNLOCK RECYCLING</v>
          </cell>
        </row>
        <row r="5554">
          <cell r="J5554" t="str">
            <v>ROLLOUTOCC</v>
          </cell>
          <cell r="K5554" t="str">
            <v>ROLL OUT FEE - RECYCLE</v>
          </cell>
        </row>
        <row r="5555">
          <cell r="J5555" t="str">
            <v>WLKNRECY</v>
          </cell>
          <cell r="K5555" t="str">
            <v>WALK IN RECYCLE</v>
          </cell>
        </row>
        <row r="5556">
          <cell r="J5556" t="str">
            <v>CC-KOL</v>
          </cell>
          <cell r="K5556" t="str">
            <v>ONLINE PAYMENT-CC</v>
          </cell>
        </row>
        <row r="5557">
          <cell r="J5557" t="str">
            <v>PAY</v>
          </cell>
          <cell r="K5557" t="str">
            <v>PAYMENT-THANK YOU!</v>
          </cell>
        </row>
        <row r="5558">
          <cell r="J5558" t="str">
            <v>PAY-CFREE</v>
          </cell>
          <cell r="K5558" t="str">
            <v>PAYMENT-THANK YOU</v>
          </cell>
        </row>
        <row r="5559">
          <cell r="J5559" t="str">
            <v>PAY-KOL</v>
          </cell>
          <cell r="K5559" t="str">
            <v>PAYMENT-THANK YOU - OL</v>
          </cell>
        </row>
        <row r="5560">
          <cell r="J5560" t="str">
            <v>PAY-NATL</v>
          </cell>
          <cell r="K5560" t="str">
            <v>PAYMENT THANK YOU</v>
          </cell>
        </row>
        <row r="5561">
          <cell r="J5561" t="str">
            <v>PAY-OAK</v>
          </cell>
          <cell r="K5561" t="str">
            <v>OAKLEAF PAYMENT</v>
          </cell>
        </row>
        <row r="5562">
          <cell r="J5562" t="str">
            <v>PAY-RPPS</v>
          </cell>
          <cell r="K5562" t="str">
            <v>RPSS PAYMENT</v>
          </cell>
        </row>
        <row r="5563">
          <cell r="J5563" t="str">
            <v>PAYMET</v>
          </cell>
          <cell r="K5563" t="str">
            <v>METAVANTE ONLINE PAYMENT</v>
          </cell>
        </row>
        <row r="5564">
          <cell r="J5564" t="str">
            <v>PAYPNCL</v>
          </cell>
          <cell r="K5564" t="str">
            <v>PAYMENT THANK YOU!</v>
          </cell>
        </row>
        <row r="5565">
          <cell r="J5565" t="str">
            <v>EXTRAR</v>
          </cell>
          <cell r="K5565" t="str">
            <v>EXTRA CAN/BAGS</v>
          </cell>
        </row>
        <row r="5566">
          <cell r="J5566" t="str">
            <v>RESTART</v>
          </cell>
          <cell r="K5566" t="str">
            <v>SERVICE RESTART FEE</v>
          </cell>
        </row>
        <row r="5567">
          <cell r="J5567" t="str">
            <v>ROLID</v>
          </cell>
          <cell r="K5567" t="str">
            <v>ROLL OFF-LID</v>
          </cell>
        </row>
        <row r="5568">
          <cell r="J5568" t="str">
            <v>ROLIDRECY</v>
          </cell>
          <cell r="K5568" t="str">
            <v>ROLL OFF LID-RECYCLE</v>
          </cell>
        </row>
        <row r="5569">
          <cell r="J5569" t="str">
            <v>RORENT10MRECY</v>
          </cell>
          <cell r="K5569" t="str">
            <v>ROLL OFF RENT MONTHLY-REC</v>
          </cell>
        </row>
        <row r="5570">
          <cell r="J5570" t="str">
            <v>RORENT20DRECY</v>
          </cell>
          <cell r="K5570" t="str">
            <v>ROLL OFF RENT DAILY-RECYL</v>
          </cell>
        </row>
        <row r="5571">
          <cell r="J5571" t="str">
            <v>RORENT20MRECY</v>
          </cell>
          <cell r="K5571" t="str">
            <v>ROLL OFF RENT MONTHLY-REC</v>
          </cell>
        </row>
        <row r="5572">
          <cell r="J5572" t="str">
            <v>RORENT40M</v>
          </cell>
          <cell r="K5572" t="str">
            <v>40YD ROLL OFF-MNTHLY RENT</v>
          </cell>
        </row>
        <row r="5573">
          <cell r="J5573" t="str">
            <v>BELFAIR</v>
          </cell>
          <cell r="K5573" t="str">
            <v>BELFAIR TRANSFER BOX HAUL</v>
          </cell>
        </row>
        <row r="5574">
          <cell r="J5574" t="str">
            <v>BLUEBOX</v>
          </cell>
          <cell r="K5574" t="str">
            <v>RECYCLING BLUE BOX</v>
          </cell>
        </row>
        <row r="5575">
          <cell r="J5575" t="str">
            <v>DISPORGANIC</v>
          </cell>
          <cell r="K5575" t="str">
            <v xml:space="preserve">DISPOSAL ORGANIC </v>
          </cell>
        </row>
        <row r="5576">
          <cell r="J5576" t="str">
            <v>HOODSPORT</v>
          </cell>
          <cell r="K5576" t="str">
            <v>HOODSPORT TRANSFER HAUL</v>
          </cell>
        </row>
        <row r="5577">
          <cell r="J5577" t="str">
            <v>RECYHAUL</v>
          </cell>
          <cell r="K5577" t="str">
            <v>ROLL OFF RECYCLE HAUL</v>
          </cell>
        </row>
        <row r="5578">
          <cell r="J5578" t="str">
            <v>RODEL</v>
          </cell>
          <cell r="K5578" t="str">
            <v>ROLL OFF-DELIVERY</v>
          </cell>
        </row>
        <row r="5579">
          <cell r="J5579" t="str">
            <v>ROMILERECY</v>
          </cell>
          <cell r="K5579" t="str">
            <v>ROLL OFF MILEAGE RECYCLE</v>
          </cell>
        </row>
        <row r="5580">
          <cell r="J5580" t="str">
            <v>RORENT20DRECY</v>
          </cell>
          <cell r="K5580" t="str">
            <v>ROLL OFF RENT DAILY-RECYL</v>
          </cell>
        </row>
        <row r="5581">
          <cell r="J5581" t="str">
            <v>UNION</v>
          </cell>
          <cell r="K5581" t="str">
            <v>UNION TRANSFER BOX HAUL</v>
          </cell>
        </row>
        <row r="5582">
          <cell r="J5582" t="str">
            <v>STORENT22</v>
          </cell>
          <cell r="K5582" t="str">
            <v>PORTABLE STORAGE RENT 22</v>
          </cell>
        </row>
        <row r="5583">
          <cell r="J5583" t="str">
            <v>FUEL-RECY MASON</v>
          </cell>
          <cell r="K5583" t="str">
            <v>FUEL &amp; MATERIAL SURCHARGE</v>
          </cell>
        </row>
        <row r="5584">
          <cell r="J5584" t="str">
            <v>FUEL-RES MASON</v>
          </cell>
          <cell r="K5584" t="str">
            <v>FUEL &amp; MATERIAL SURCHARGE</v>
          </cell>
        </row>
        <row r="5585">
          <cell r="J5585" t="str">
            <v>FUEL-RECY MASON</v>
          </cell>
          <cell r="K5585" t="str">
            <v>FUEL &amp; MATERIAL SURCHARGE</v>
          </cell>
        </row>
        <row r="5586">
          <cell r="J5586" t="str">
            <v>FUEL-RES MASON</v>
          </cell>
          <cell r="K5586" t="str">
            <v>FUEL &amp; MATERIAL SURCHARGE</v>
          </cell>
        </row>
        <row r="5587">
          <cell r="J5587" t="str">
            <v>FUEL-RECY MASON</v>
          </cell>
          <cell r="K5587" t="str">
            <v>FUEL &amp; MATERIAL SURCHARGE</v>
          </cell>
        </row>
        <row r="5588">
          <cell r="J5588" t="str">
            <v>FUEL-RO MASON</v>
          </cell>
          <cell r="K5588" t="str">
            <v>FUEL &amp; MATERIAL SURCHARGE</v>
          </cell>
        </row>
        <row r="5589">
          <cell r="J5589" t="str">
            <v>SALES TAX</v>
          </cell>
          <cell r="K5589" t="str">
            <v>8.5% Sales Tax</v>
          </cell>
        </row>
        <row r="5590">
          <cell r="J5590" t="str">
            <v>SALES TAX</v>
          </cell>
          <cell r="K5590" t="str">
            <v>8.5% Sales Tax</v>
          </cell>
        </row>
        <row r="5591">
          <cell r="J5591" t="str">
            <v>FINCHG</v>
          </cell>
          <cell r="K5591" t="str">
            <v>LATE FEE</v>
          </cell>
        </row>
        <row r="5592">
          <cell r="J5592" t="str">
            <v>FINCHG</v>
          </cell>
          <cell r="K5592" t="str">
            <v>LATE FEE</v>
          </cell>
        </row>
        <row r="5593">
          <cell r="J5593" t="str">
            <v>MM</v>
          </cell>
          <cell r="K5593" t="str">
            <v>MOVE MONEY</v>
          </cell>
        </row>
        <row r="5594">
          <cell r="J5594" t="str">
            <v>NSF FEES</v>
          </cell>
          <cell r="K5594" t="str">
            <v>RETURNED CHECK FEE</v>
          </cell>
        </row>
        <row r="5595">
          <cell r="J5595" t="str">
            <v>REFUND</v>
          </cell>
          <cell r="K5595" t="str">
            <v>REFUND</v>
          </cell>
        </row>
        <row r="5596">
          <cell r="J5596" t="str">
            <v>RETCK</v>
          </cell>
          <cell r="K5596" t="str">
            <v>RETURNED CHECK</v>
          </cell>
        </row>
        <row r="5597">
          <cell r="J5597" t="str">
            <v>RETCK-CFREE</v>
          </cell>
          <cell r="K5597" t="str">
            <v>CHECKFREE RETURN CHECK</v>
          </cell>
        </row>
        <row r="5598">
          <cell r="J5598" t="str">
            <v>LOOSE-COMM</v>
          </cell>
          <cell r="K5598" t="str">
            <v>LOOSE MATERIAL - COMM</v>
          </cell>
        </row>
        <row r="5599">
          <cell r="J5599" t="str">
            <v>300CW1</v>
          </cell>
          <cell r="K5599" t="str">
            <v>1-300 GL CART WEEKLY SVC</v>
          </cell>
        </row>
        <row r="5600">
          <cell r="J5600" t="str">
            <v>64CW1</v>
          </cell>
          <cell r="K5600" t="str">
            <v>1-64 GL CART WEEKLY SVC</v>
          </cell>
        </row>
        <row r="5601">
          <cell r="J5601" t="str">
            <v>96CW1</v>
          </cell>
          <cell r="K5601" t="str">
            <v>1-96 GL CART WEEKLY SVC</v>
          </cell>
        </row>
        <row r="5602">
          <cell r="J5602" t="str">
            <v>SL096.0GEO001CGW</v>
          </cell>
          <cell r="K5602" t="str">
            <v>96 GL EOW COM GREENWASTE</v>
          </cell>
        </row>
        <row r="5603">
          <cell r="J5603" t="str">
            <v>UNLOCKREF</v>
          </cell>
          <cell r="K5603" t="str">
            <v>UNLOCK / UNLATCH REFUSE</v>
          </cell>
        </row>
        <row r="5604">
          <cell r="J5604" t="str">
            <v>EP300-COM</v>
          </cell>
          <cell r="K5604" t="str">
            <v>EXTRA PICKUP 300 GL - COM</v>
          </cell>
        </row>
        <row r="5605">
          <cell r="J5605" t="str">
            <v>EP64-COM</v>
          </cell>
          <cell r="K5605" t="str">
            <v>EXTRA PICKUP 64 GL - COM</v>
          </cell>
        </row>
        <row r="5606">
          <cell r="J5606" t="str">
            <v>EP96-COM</v>
          </cell>
          <cell r="K5606" t="str">
            <v>EXTRA PICKUP 96 GL - COM</v>
          </cell>
        </row>
        <row r="5607">
          <cell r="J5607" t="str">
            <v>UNLOCKREF</v>
          </cell>
          <cell r="K5607" t="str">
            <v>UNLOCK / UNLATCH REFUSE</v>
          </cell>
        </row>
        <row r="5608">
          <cell r="J5608" t="str">
            <v>CC-KOL</v>
          </cell>
          <cell r="K5608" t="str">
            <v>ONLINE PAYMENT-CC</v>
          </cell>
        </row>
        <row r="5609">
          <cell r="J5609" t="str">
            <v>CCREF-KOL</v>
          </cell>
          <cell r="K5609" t="str">
            <v>CREDIT CARD REFUND</v>
          </cell>
        </row>
        <row r="5610">
          <cell r="J5610" t="str">
            <v>PAY</v>
          </cell>
          <cell r="K5610" t="str">
            <v>PAYMENT-THANK YOU!</v>
          </cell>
        </row>
        <row r="5611">
          <cell r="J5611" t="str">
            <v>PAY EFT</v>
          </cell>
          <cell r="K5611" t="str">
            <v>ELECTRONIC PAYMENT</v>
          </cell>
        </row>
        <row r="5612">
          <cell r="J5612" t="str">
            <v>PAY-CFREE</v>
          </cell>
          <cell r="K5612" t="str">
            <v>PAYMENT-THANK YOU</v>
          </cell>
        </row>
        <row r="5613">
          <cell r="J5613" t="str">
            <v>PAY-KOL</v>
          </cell>
          <cell r="K5613" t="str">
            <v>PAYMENT-THANK YOU - OL</v>
          </cell>
        </row>
        <row r="5614">
          <cell r="J5614" t="str">
            <v>PAY-NATL</v>
          </cell>
          <cell r="K5614" t="str">
            <v>PAYMENT THANK YOU</v>
          </cell>
        </row>
        <row r="5615">
          <cell r="J5615" t="str">
            <v>PAY-OAK</v>
          </cell>
          <cell r="K5615" t="str">
            <v>OAKLEAF PAYMENT</v>
          </cell>
        </row>
        <row r="5616">
          <cell r="J5616" t="str">
            <v>PAY-RPPS</v>
          </cell>
          <cell r="K5616" t="str">
            <v>RPSS PAYMENT</v>
          </cell>
        </row>
        <row r="5617">
          <cell r="J5617" t="str">
            <v>PAYMET</v>
          </cell>
          <cell r="K5617" t="str">
            <v>METAVANTE ONLINE PAYMENT</v>
          </cell>
        </row>
        <row r="5618">
          <cell r="J5618" t="str">
            <v>PAYPNCL</v>
          </cell>
          <cell r="K5618" t="str">
            <v>PAYMENT THANK YOU!</v>
          </cell>
        </row>
        <row r="5619">
          <cell r="J5619" t="str">
            <v>RET-KOL</v>
          </cell>
          <cell r="K5619" t="str">
            <v>ONLINE PAYMENT RETURN</v>
          </cell>
        </row>
        <row r="5620">
          <cell r="J5620" t="str">
            <v>300RW1</v>
          </cell>
          <cell r="K5620" t="str">
            <v>1-300 GL CART WEEKLY SVC</v>
          </cell>
        </row>
        <row r="5621">
          <cell r="J5621" t="str">
            <v>35RE1</v>
          </cell>
          <cell r="K5621" t="str">
            <v>1-35 GAL CART EOW SVC</v>
          </cell>
        </row>
        <row r="5622">
          <cell r="J5622" t="str">
            <v>35RE1RR</v>
          </cell>
          <cell r="K5622" t="str">
            <v>1-35 GL CART EOW REDUCED RATE</v>
          </cell>
        </row>
        <row r="5623">
          <cell r="J5623" t="str">
            <v>64RE1</v>
          </cell>
          <cell r="K5623" t="str">
            <v>1-64 GAL EOW</v>
          </cell>
        </row>
        <row r="5624">
          <cell r="J5624" t="str">
            <v>64RE1RR</v>
          </cell>
          <cell r="K5624" t="str">
            <v>1-64 GL CART EOW REDUCED RATE</v>
          </cell>
        </row>
        <row r="5625">
          <cell r="J5625" t="str">
            <v>64RW1</v>
          </cell>
          <cell r="K5625" t="str">
            <v>1-64 GAL CART WEEKLY SVC</v>
          </cell>
        </row>
        <row r="5626">
          <cell r="J5626" t="str">
            <v>64RW1RR</v>
          </cell>
          <cell r="K5626" t="str">
            <v>1-64 GL CART WKLY REDUCED RATE</v>
          </cell>
        </row>
        <row r="5627">
          <cell r="J5627" t="str">
            <v>96RE1</v>
          </cell>
          <cell r="K5627" t="str">
            <v>1-96 GAL EOW</v>
          </cell>
        </row>
        <row r="5628">
          <cell r="J5628" t="str">
            <v>96RE1RR</v>
          </cell>
          <cell r="K5628" t="str">
            <v>1-96 GL CART EOW REDUCED RATE</v>
          </cell>
        </row>
        <row r="5629">
          <cell r="J5629" t="str">
            <v>96RW1</v>
          </cell>
          <cell r="K5629" t="str">
            <v>1-96 GAL CART WEEKLY SVC</v>
          </cell>
        </row>
        <row r="5630">
          <cell r="J5630" t="str">
            <v>96RW1RR</v>
          </cell>
          <cell r="K5630" t="str">
            <v>1-96 GL CART WKLY REDUCED RATE</v>
          </cell>
        </row>
        <row r="5631">
          <cell r="J5631" t="str">
            <v>EMPLOYEER</v>
          </cell>
          <cell r="K5631" t="str">
            <v>EMPLOYEE SERVICE</v>
          </cell>
        </row>
        <row r="5632">
          <cell r="J5632" t="str">
            <v>MINSVC-RESI</v>
          </cell>
          <cell r="K5632" t="str">
            <v>MINIMUM SERVICE</v>
          </cell>
        </row>
        <row r="5633">
          <cell r="J5633" t="str">
            <v>ROLLOUT 5-25</v>
          </cell>
          <cell r="K5633" t="str">
            <v>ROLL OUT FEE 5 - 25 FT</v>
          </cell>
        </row>
        <row r="5634">
          <cell r="J5634" t="str">
            <v>SL096.0GEO001GW</v>
          </cell>
          <cell r="K5634" t="str">
            <v>SL 96 GL EOW GREENWASTE 1</v>
          </cell>
        </row>
        <row r="5635">
          <cell r="J5635" t="str">
            <v>35RE1RR</v>
          </cell>
          <cell r="K5635" t="str">
            <v>1-35 GL CART EOW REDUCED RATE</v>
          </cell>
        </row>
        <row r="5636">
          <cell r="J5636" t="str">
            <v>64RE1</v>
          </cell>
          <cell r="K5636" t="str">
            <v>1-64 GAL EOW</v>
          </cell>
        </row>
        <row r="5637">
          <cell r="J5637" t="str">
            <v>ADMINFEE-RES</v>
          </cell>
          <cell r="K5637" t="str">
            <v>NEW ACCT / VACANCY FEE</v>
          </cell>
        </row>
        <row r="5638">
          <cell r="J5638" t="str">
            <v>EP300-RES</v>
          </cell>
          <cell r="K5638" t="str">
            <v>EXTRA PICKUP 300 GL - RES</v>
          </cell>
        </row>
        <row r="5639">
          <cell r="J5639" t="str">
            <v>EP35-RES</v>
          </cell>
          <cell r="K5639" t="str">
            <v>EXTRA PICKUP 35 GL - RES</v>
          </cell>
        </row>
        <row r="5640">
          <cell r="J5640" t="str">
            <v>EP64-RES</v>
          </cell>
          <cell r="K5640" t="str">
            <v>EXTRA PICKUP 64 GL - RES</v>
          </cell>
        </row>
        <row r="5641">
          <cell r="J5641" t="str">
            <v>EP96-RES</v>
          </cell>
          <cell r="K5641" t="str">
            <v>EXTRA PICKUP 96 GL - RES</v>
          </cell>
        </row>
        <row r="5642">
          <cell r="J5642" t="str">
            <v>LOOSE-RES</v>
          </cell>
          <cell r="K5642" t="str">
            <v>LOOSE MATERIAL -RES</v>
          </cell>
        </row>
        <row r="5643">
          <cell r="J5643" t="str">
            <v>REDELIVER</v>
          </cell>
          <cell r="K5643" t="str">
            <v>DELIVERY CHARGE</v>
          </cell>
        </row>
        <row r="5644">
          <cell r="J5644" t="str">
            <v>RTRNCART96-RES</v>
          </cell>
          <cell r="K5644" t="str">
            <v>RETURN TRIP 96 GL</v>
          </cell>
        </row>
        <row r="5645">
          <cell r="J5645" t="str">
            <v>SL096.0GEO001GW</v>
          </cell>
          <cell r="K5645" t="str">
            <v>SL 96 GL EOW GREENWASTE 1</v>
          </cell>
        </row>
        <row r="5646">
          <cell r="J5646" t="str">
            <v>FUEL-COM MASON</v>
          </cell>
          <cell r="K5646" t="str">
            <v>FUEL &amp; MATERIAL SURCHARGE</v>
          </cell>
        </row>
        <row r="5647">
          <cell r="J5647" t="str">
            <v>FUEL-RES MASON</v>
          </cell>
          <cell r="K5647" t="str">
            <v>FUEL &amp; MATERIAL SURCHARGE</v>
          </cell>
        </row>
        <row r="5648">
          <cell r="J5648" t="str">
            <v>FUEL-RES MASON</v>
          </cell>
          <cell r="K5648" t="str">
            <v>FUEL &amp; MATERIAL SURCHARGE</v>
          </cell>
        </row>
        <row r="5649">
          <cell r="J5649" t="str">
            <v>FUEL-RES MASON</v>
          </cell>
          <cell r="K5649" t="str">
            <v>FUEL &amp; MATERIAL SURCHARGE</v>
          </cell>
        </row>
        <row r="5650">
          <cell r="J5650" t="str">
            <v>CITY OF SHELTON</v>
          </cell>
          <cell r="K5650" t="str">
            <v>41.9% CITY UTILITY TAX</v>
          </cell>
        </row>
        <row r="5651">
          <cell r="J5651" t="str">
            <v>CITY OF SHELTON UTILITY</v>
          </cell>
          <cell r="K5651" t="str">
            <v>CONTRACT UTILITY ONLY</v>
          </cell>
        </row>
        <row r="5652">
          <cell r="J5652" t="str">
            <v>SHELTON WA REFUSE</v>
          </cell>
          <cell r="K5652" t="str">
            <v>3.6% WA Refuse Tax</v>
          </cell>
        </row>
        <row r="5653">
          <cell r="J5653" t="str">
            <v>CITY OF SHELTON</v>
          </cell>
          <cell r="K5653" t="str">
            <v>41.9% CITY UTILITY TAX</v>
          </cell>
        </row>
        <row r="5654">
          <cell r="J5654" t="str">
            <v>REF</v>
          </cell>
          <cell r="K5654" t="str">
            <v>3.6% WA Refuse Tax</v>
          </cell>
        </row>
        <row r="5655">
          <cell r="J5655" t="str">
            <v>SHELTON SALES TAX</v>
          </cell>
          <cell r="K5655" t="str">
            <v>8.8% Sales Tax</v>
          </cell>
        </row>
        <row r="5656">
          <cell r="J5656" t="str">
            <v>SHELTON WA REFUSE</v>
          </cell>
          <cell r="K5656" t="str">
            <v>3.6% WA Refuse Tax</v>
          </cell>
        </row>
        <row r="5657">
          <cell r="J5657" t="str">
            <v>CITY OF SHELTON</v>
          </cell>
          <cell r="K5657" t="str">
            <v>41.9% CITY UTILITY TAX</v>
          </cell>
        </row>
        <row r="5658">
          <cell r="J5658" t="str">
            <v>SHELTON WA REFUSE</v>
          </cell>
          <cell r="K5658" t="str">
            <v>3.6% WA Refuse Tax</v>
          </cell>
        </row>
        <row r="5659">
          <cell r="J5659" t="str">
            <v>FINCHG</v>
          </cell>
          <cell r="K5659" t="str">
            <v>LATE FEE</v>
          </cell>
        </row>
        <row r="5660">
          <cell r="J5660" t="str">
            <v>MM</v>
          </cell>
          <cell r="K5660" t="str">
            <v>MOVE MONEY</v>
          </cell>
        </row>
        <row r="5661">
          <cell r="J5661" t="str">
            <v>R1.5YDE</v>
          </cell>
          <cell r="K5661" t="str">
            <v>1.5 YD 1X EOW</v>
          </cell>
        </row>
        <row r="5662">
          <cell r="J5662" t="str">
            <v>R1.5YDRENTM</v>
          </cell>
          <cell r="K5662" t="str">
            <v>1.5YD CONTAINER RENT-MTH</v>
          </cell>
        </row>
        <row r="5663">
          <cell r="J5663" t="str">
            <v>R2YDRENTM</v>
          </cell>
          <cell r="K5663" t="str">
            <v>2YD CONTAINER RENT-MTHLY</v>
          </cell>
        </row>
        <row r="5664">
          <cell r="J5664" t="str">
            <v>R2YDW</v>
          </cell>
          <cell r="K5664" t="str">
            <v>2 YD 1X WEEKLY</v>
          </cell>
        </row>
        <row r="5665">
          <cell r="J5665" t="str">
            <v>UNLOCKREF</v>
          </cell>
          <cell r="K5665" t="str">
            <v>UNLOCK / UNLATCH REFUSE</v>
          </cell>
        </row>
        <row r="5666">
          <cell r="J5666" t="str">
            <v>CEXYD</v>
          </cell>
          <cell r="K5666" t="str">
            <v>CMML EXTRA YARDAGE</v>
          </cell>
        </row>
        <row r="5667">
          <cell r="J5667" t="str">
            <v>COMCAN</v>
          </cell>
          <cell r="K5667" t="str">
            <v>COMMERCIAL CAN EXTRA</v>
          </cell>
        </row>
        <row r="5668">
          <cell r="J5668" t="str">
            <v>R2YDPU</v>
          </cell>
          <cell r="K5668" t="str">
            <v>2YD CONTAINER PICKUP</v>
          </cell>
        </row>
        <row r="5669">
          <cell r="J5669" t="str">
            <v>CC-KOL</v>
          </cell>
          <cell r="K5669" t="str">
            <v>ONLINE PAYMENT-CC</v>
          </cell>
        </row>
        <row r="5670">
          <cell r="J5670" t="str">
            <v>CCREF-KOL</v>
          </cell>
          <cell r="K5670" t="str">
            <v>CREDIT CARD REFUND</v>
          </cell>
        </row>
        <row r="5671">
          <cell r="J5671" t="str">
            <v>PAY</v>
          </cell>
          <cell r="K5671" t="str">
            <v>PAYMENT-THANK YOU!</v>
          </cell>
        </row>
        <row r="5672">
          <cell r="J5672" t="str">
            <v>PAY-CFREE</v>
          </cell>
          <cell r="K5672" t="str">
            <v>PAYMENT-THANK YOU</v>
          </cell>
        </row>
        <row r="5673">
          <cell r="J5673" t="str">
            <v>PAY-KOL</v>
          </cell>
          <cell r="K5673" t="str">
            <v>PAYMENT-THANK YOU - OL</v>
          </cell>
        </row>
        <row r="5674">
          <cell r="J5674" t="str">
            <v>PAY-NATL</v>
          </cell>
          <cell r="K5674" t="str">
            <v>PAYMENT THANK YOU</v>
          </cell>
        </row>
        <row r="5675">
          <cell r="J5675" t="str">
            <v>PAYPNCL</v>
          </cell>
          <cell r="K5675" t="str">
            <v>PAYMENT THANK YOU!</v>
          </cell>
        </row>
        <row r="5676">
          <cell r="J5676" t="str">
            <v>SP</v>
          </cell>
          <cell r="K5676" t="str">
            <v>SPECIAL PICKUP</v>
          </cell>
        </row>
        <row r="5677">
          <cell r="J5677" t="str">
            <v>ROLID</v>
          </cell>
          <cell r="K5677" t="str">
            <v>ROLL OFF-LID</v>
          </cell>
        </row>
        <row r="5678">
          <cell r="J5678" t="str">
            <v>RORENT10D</v>
          </cell>
          <cell r="K5678" t="str">
            <v>10YD ROLL OFF DAILY RENT</v>
          </cell>
        </row>
        <row r="5679">
          <cell r="J5679" t="str">
            <v>RORENT10M</v>
          </cell>
          <cell r="K5679" t="str">
            <v>10YD ROLL OFF MTHLY RENT</v>
          </cell>
        </row>
        <row r="5680">
          <cell r="J5680" t="str">
            <v>RORENT20D</v>
          </cell>
          <cell r="K5680" t="str">
            <v>20YD ROLL OFF-DAILY RENT</v>
          </cell>
        </row>
        <row r="5681">
          <cell r="J5681" t="str">
            <v>RORENT20M</v>
          </cell>
          <cell r="K5681" t="str">
            <v>20YD ROLL OFF-MNTHLY RENT</v>
          </cell>
        </row>
        <row r="5682">
          <cell r="J5682" t="str">
            <v>RORENT40D</v>
          </cell>
          <cell r="K5682" t="str">
            <v>40YD ROLL OFF-DAILY RENT</v>
          </cell>
        </row>
        <row r="5683">
          <cell r="J5683" t="str">
            <v>RORENT40M</v>
          </cell>
          <cell r="K5683" t="str">
            <v>40YD ROLL OFF-MNTHLY RENT</v>
          </cell>
        </row>
        <row r="5684">
          <cell r="J5684" t="str">
            <v>CPHAUL20</v>
          </cell>
          <cell r="K5684" t="str">
            <v>20YD COMPACTOR-HAUL</v>
          </cell>
        </row>
        <row r="5685">
          <cell r="J5685" t="str">
            <v>CPHAUL35</v>
          </cell>
          <cell r="K5685" t="str">
            <v>35YD COMPACTOR-HAUL</v>
          </cell>
        </row>
        <row r="5686">
          <cell r="J5686" t="str">
            <v>DISPMC-TON</v>
          </cell>
          <cell r="K5686" t="str">
            <v>MC LANDFILL PER TON</v>
          </cell>
        </row>
        <row r="5687">
          <cell r="J5687" t="str">
            <v>DISPMCMISC</v>
          </cell>
          <cell r="K5687" t="str">
            <v>DISPOSAL MISCELLANOUS</v>
          </cell>
        </row>
        <row r="5688">
          <cell r="J5688" t="str">
            <v>RECYHAUL</v>
          </cell>
          <cell r="K5688" t="str">
            <v>ROLL OFF RECYCLE HAUL</v>
          </cell>
        </row>
        <row r="5689">
          <cell r="J5689" t="str">
            <v>RODEL</v>
          </cell>
          <cell r="K5689" t="str">
            <v>ROLL OFF-DELIVERY</v>
          </cell>
        </row>
        <row r="5690">
          <cell r="J5690" t="str">
            <v>ROHAUL10</v>
          </cell>
          <cell r="K5690" t="str">
            <v>10YD ROLL OFF HAUL</v>
          </cell>
        </row>
        <row r="5691">
          <cell r="J5691" t="str">
            <v>ROHAUL10T</v>
          </cell>
          <cell r="K5691" t="str">
            <v>ROHAUL10T</v>
          </cell>
        </row>
        <row r="5692">
          <cell r="J5692" t="str">
            <v>ROHAUL20</v>
          </cell>
          <cell r="K5692" t="str">
            <v>20YD ROLL OFF-HAUL</v>
          </cell>
        </row>
        <row r="5693">
          <cell r="J5693" t="str">
            <v>ROHAUL20T</v>
          </cell>
          <cell r="K5693" t="str">
            <v>20YD ROLL OFF TEMP HAUL</v>
          </cell>
        </row>
        <row r="5694">
          <cell r="J5694" t="str">
            <v>ROHAUL40</v>
          </cell>
          <cell r="K5694" t="str">
            <v>40YD ROLL OFF-HAUL</v>
          </cell>
        </row>
        <row r="5695">
          <cell r="J5695" t="str">
            <v>ROHAUL40T</v>
          </cell>
          <cell r="K5695" t="str">
            <v>40YD ROLL OFF TEMP HAUL</v>
          </cell>
        </row>
        <row r="5696">
          <cell r="J5696" t="str">
            <v>ROMILERECY</v>
          </cell>
          <cell r="K5696" t="str">
            <v>ROLL OFF MILEAGE RECYCLE</v>
          </cell>
        </row>
        <row r="5697">
          <cell r="J5697" t="str">
            <v>RORENT10D</v>
          </cell>
          <cell r="K5697" t="str">
            <v>10YD ROLL OFF DAILY RENT</v>
          </cell>
        </row>
        <row r="5698">
          <cell r="J5698" t="str">
            <v>RORENT20D</v>
          </cell>
          <cell r="K5698" t="str">
            <v>20YD ROLL OFF-DAILY RENT</v>
          </cell>
        </row>
        <row r="5699">
          <cell r="J5699" t="str">
            <v>RORENT20DRECY</v>
          </cell>
          <cell r="K5699" t="str">
            <v>ROLL OFF RENT DAILY-RECYL</v>
          </cell>
        </row>
        <row r="5700">
          <cell r="J5700" t="str">
            <v>RORENT40D</v>
          </cell>
          <cell r="K5700" t="str">
            <v>40YD ROLL OFF-DAILY RENT</v>
          </cell>
        </row>
        <row r="5701">
          <cell r="J5701" t="str">
            <v>FUEL-COM MASON</v>
          </cell>
          <cell r="K5701" t="str">
            <v>FUEL &amp; MATERIAL SURCHARGE</v>
          </cell>
        </row>
        <row r="5702">
          <cell r="J5702" t="str">
            <v>FUEL-RECY MASON</v>
          </cell>
          <cell r="K5702" t="str">
            <v>FUEL &amp; MATERIAL SURCHARGE</v>
          </cell>
        </row>
        <row r="5703">
          <cell r="J5703" t="str">
            <v>FUEL-RO MASON</v>
          </cell>
          <cell r="K5703" t="str">
            <v>FUEL &amp; MATERIAL SURCHARGE</v>
          </cell>
        </row>
        <row r="5704">
          <cell r="J5704" t="str">
            <v>SHELTON UNREG REFUSE</v>
          </cell>
          <cell r="K5704" t="str">
            <v>3.6% WA STATE REFUSE TAX</v>
          </cell>
        </row>
        <row r="5705">
          <cell r="J5705" t="str">
            <v>SHELTON UNREG SALES</v>
          </cell>
          <cell r="K5705" t="str">
            <v>WA STATE SALES TAX</v>
          </cell>
        </row>
        <row r="5706">
          <cell r="J5706" t="str">
            <v>MASON REFUSE</v>
          </cell>
          <cell r="K5706" t="str">
            <v>3.6% WA REFUSE TAX</v>
          </cell>
        </row>
        <row r="5707">
          <cell r="J5707" t="str">
            <v>REF</v>
          </cell>
          <cell r="K5707" t="str">
            <v>3.6% WA Refuse Tax</v>
          </cell>
        </row>
        <row r="5708">
          <cell r="J5708" t="str">
            <v>SALES TAX</v>
          </cell>
          <cell r="K5708" t="str">
            <v>8.5% Sales Tax</v>
          </cell>
        </row>
        <row r="5709">
          <cell r="J5709" t="str">
            <v>SHELTON UNREG REFUSE</v>
          </cell>
          <cell r="K5709" t="str">
            <v>3.6% WA STATE REFUSE TAX</v>
          </cell>
        </row>
        <row r="5710">
          <cell r="J5710" t="str">
            <v>SHELTON UNREG SALES</v>
          </cell>
          <cell r="K5710" t="str">
            <v>WA STATE SALES TAX</v>
          </cell>
        </row>
        <row r="5711">
          <cell r="J5711" t="str">
            <v>FINCHG</v>
          </cell>
          <cell r="K5711" t="str">
            <v>LATE FEE</v>
          </cell>
        </row>
        <row r="5712">
          <cell r="J5712" t="str">
            <v>UNLOCKRECY</v>
          </cell>
          <cell r="K5712" t="str">
            <v>UNLOCK / UNLATCH RECY</v>
          </cell>
        </row>
        <row r="5713">
          <cell r="J5713" t="str">
            <v>96CRCOGE1</v>
          </cell>
          <cell r="K5713" t="str">
            <v>96 COMMINGLE WG-EOW</v>
          </cell>
        </row>
        <row r="5714">
          <cell r="J5714" t="str">
            <v>96CRCOGM1</v>
          </cell>
          <cell r="K5714" t="str">
            <v>96 COMMINGLE WGMNTHLY</v>
          </cell>
        </row>
        <row r="5715">
          <cell r="J5715" t="str">
            <v>96CRCOGOC</v>
          </cell>
          <cell r="K5715" t="str">
            <v>96 COMMINGLE WGON CALL</v>
          </cell>
        </row>
        <row r="5716">
          <cell r="J5716" t="str">
            <v>96CRCOGW1</v>
          </cell>
          <cell r="K5716" t="str">
            <v>96 COMMINGLE WG-WEEKLY</v>
          </cell>
        </row>
        <row r="5717">
          <cell r="J5717" t="str">
            <v>96CRCONGE1</v>
          </cell>
          <cell r="K5717" t="str">
            <v>96 COMMINGLE NG-EOW</v>
          </cell>
        </row>
        <row r="5718">
          <cell r="J5718" t="str">
            <v>96CRCONGM1</v>
          </cell>
          <cell r="K5718" t="str">
            <v>96 COMMINGLE NG-MNTHLY</v>
          </cell>
        </row>
        <row r="5719">
          <cell r="J5719" t="str">
            <v>96CRCONGW1</v>
          </cell>
          <cell r="K5719" t="str">
            <v>96 COMMINGLE NG-WEEKLY</v>
          </cell>
        </row>
        <row r="5720">
          <cell r="J5720" t="str">
            <v xml:space="preserve">R2YDOCCE </v>
          </cell>
          <cell r="K5720" t="str">
            <v>2YD OCC-EOW</v>
          </cell>
        </row>
        <row r="5721">
          <cell r="J5721" t="str">
            <v>R2YDOCCEX</v>
          </cell>
          <cell r="K5721" t="str">
            <v>2YD OCC-EXTRA CONTAINER</v>
          </cell>
        </row>
        <row r="5722">
          <cell r="J5722" t="str">
            <v>R2YDOCCM</v>
          </cell>
          <cell r="K5722" t="str">
            <v>2YD OCC-MNTHLY</v>
          </cell>
        </row>
        <row r="5723">
          <cell r="J5723" t="str">
            <v>R2YDOCCW</v>
          </cell>
          <cell r="K5723" t="str">
            <v>2YD OCC-WEEKLY</v>
          </cell>
        </row>
        <row r="5724">
          <cell r="J5724" t="str">
            <v>RECYLOCK</v>
          </cell>
          <cell r="K5724" t="str">
            <v>LOCK/UNLOCK RECYCLING</v>
          </cell>
        </row>
        <row r="5725">
          <cell r="J5725" t="str">
            <v>WLKNRECY</v>
          </cell>
          <cell r="K5725" t="str">
            <v>WALK IN RECYCLE</v>
          </cell>
        </row>
        <row r="5726">
          <cell r="J5726" t="str">
            <v>96CRCOGOC</v>
          </cell>
          <cell r="K5726" t="str">
            <v>96 COMMINGLE WGON CALL</v>
          </cell>
        </row>
        <row r="5727">
          <cell r="J5727" t="str">
            <v>96CRCONGOC</v>
          </cell>
          <cell r="K5727" t="str">
            <v>96 COMMINGLE NGON CALL</v>
          </cell>
        </row>
        <row r="5728">
          <cell r="J5728" t="str">
            <v>DEL-REC</v>
          </cell>
          <cell r="K5728" t="str">
            <v>DELIVER RECYCLE BIN</v>
          </cell>
        </row>
        <row r="5729">
          <cell r="J5729" t="str">
            <v>R2YDOCCOC</v>
          </cell>
          <cell r="K5729" t="str">
            <v>2YD OCC-ON CALL</v>
          </cell>
        </row>
        <row r="5730">
          <cell r="J5730" t="str">
            <v>RECYLOCK</v>
          </cell>
          <cell r="K5730" t="str">
            <v>LOCK/UNLOCK RECYCLING</v>
          </cell>
        </row>
        <row r="5731">
          <cell r="J5731" t="str">
            <v>ROLLOUTOCC</v>
          </cell>
          <cell r="K5731" t="str">
            <v>ROLL OUT FEE - RECYCLE</v>
          </cell>
        </row>
        <row r="5732">
          <cell r="J5732" t="str">
            <v>WLKNRECY</v>
          </cell>
          <cell r="K5732" t="str">
            <v>WALK IN RECYCLE</v>
          </cell>
        </row>
        <row r="5733">
          <cell r="J5733" t="str">
            <v>CC-KOL</v>
          </cell>
          <cell r="K5733" t="str">
            <v>ONLINE PAYMENT-CC</v>
          </cell>
        </row>
        <row r="5734">
          <cell r="J5734" t="str">
            <v>PAY</v>
          </cell>
          <cell r="K5734" t="str">
            <v>PAYMENT-THANK YOU!</v>
          </cell>
        </row>
        <row r="5735">
          <cell r="J5735" t="str">
            <v>PAY EFT</v>
          </cell>
          <cell r="K5735" t="str">
            <v>ELECTRONIC PAYMENT</v>
          </cell>
        </row>
        <row r="5736">
          <cell r="J5736" t="str">
            <v>PAY-CFREE</v>
          </cell>
          <cell r="K5736" t="str">
            <v>PAYMENT-THANK YOU</v>
          </cell>
        </row>
        <row r="5737">
          <cell r="J5737" t="str">
            <v>PAY-KOL</v>
          </cell>
          <cell r="K5737" t="str">
            <v>PAYMENT-THANK YOU - OL</v>
          </cell>
        </row>
        <row r="5738">
          <cell r="J5738" t="str">
            <v>PAY-NATL</v>
          </cell>
          <cell r="K5738" t="str">
            <v>PAYMENT THANK YOU</v>
          </cell>
        </row>
        <row r="5739">
          <cell r="J5739" t="str">
            <v>PAY-OAK</v>
          </cell>
          <cell r="K5739" t="str">
            <v>OAKLEAF PAYMENT</v>
          </cell>
        </row>
        <row r="5740">
          <cell r="J5740" t="str">
            <v>PAY-RPPS</v>
          </cell>
          <cell r="K5740" t="str">
            <v>RPSS PAYMENT</v>
          </cell>
        </row>
        <row r="5741">
          <cell r="J5741" t="str">
            <v>PAYPNCL</v>
          </cell>
          <cell r="K5741" t="str">
            <v>PAYMENT THANK YOU!</v>
          </cell>
        </row>
        <row r="5742">
          <cell r="J5742" t="str">
            <v>RORENT40DRECY</v>
          </cell>
          <cell r="K5742" t="str">
            <v>ROLL OFF RENT DAILY-RECYL</v>
          </cell>
        </row>
        <row r="5743">
          <cell r="J5743" t="str">
            <v>DISPORGANIC</v>
          </cell>
          <cell r="K5743" t="str">
            <v xml:space="preserve">DISPOSAL ORGANIC </v>
          </cell>
        </row>
        <row r="5744">
          <cell r="J5744" t="str">
            <v>RECYHAUL</v>
          </cell>
          <cell r="K5744" t="str">
            <v>ROLL OFF RECYCLE HAUL</v>
          </cell>
        </row>
        <row r="5745">
          <cell r="J5745" t="str">
            <v>ROMILERECY</v>
          </cell>
          <cell r="K5745" t="str">
            <v>ROLL OFF MILEAGE RECYCLE</v>
          </cell>
        </row>
        <row r="5746">
          <cell r="J5746" t="str">
            <v>STORENT22</v>
          </cell>
          <cell r="K5746" t="str">
            <v>PORTABLE STORAGE RENT 22</v>
          </cell>
        </row>
        <row r="5747">
          <cell r="J5747" t="str">
            <v>STODEL</v>
          </cell>
          <cell r="K5747" t="str">
            <v>STORAGE CONT DELIVERY</v>
          </cell>
        </row>
        <row r="5748">
          <cell r="J5748" t="str">
            <v>FUEL-RECY MASON</v>
          </cell>
          <cell r="K5748" t="str">
            <v>FUEL &amp; MATERIAL SURCHARGE</v>
          </cell>
        </row>
        <row r="5749">
          <cell r="J5749" t="str">
            <v>FUEL-RECY MASON</v>
          </cell>
          <cell r="K5749" t="str">
            <v>FUEL &amp; MATERIAL SURCHARGE</v>
          </cell>
        </row>
        <row r="5750">
          <cell r="J5750" t="str">
            <v>FUEL-RO MASON</v>
          </cell>
          <cell r="K5750" t="str">
            <v>FUEL &amp; MATERIAL SURCHARGE</v>
          </cell>
        </row>
        <row r="5751">
          <cell r="J5751" t="str">
            <v>SHELTON UNREG SALES</v>
          </cell>
          <cell r="K5751" t="str">
            <v>WA STATE SALES TAX</v>
          </cell>
        </row>
        <row r="5752">
          <cell r="J5752" t="str">
            <v xml:space="preserve">BD </v>
          </cell>
          <cell r="K5752" t="str">
            <v>W\O BAD DEBT</v>
          </cell>
        </row>
        <row r="5753">
          <cell r="J5753" t="str">
            <v>FINCHG</v>
          </cell>
          <cell r="K5753" t="str">
            <v>LATE FEE</v>
          </cell>
        </row>
        <row r="5754">
          <cell r="J5754" t="str">
            <v>REFUND</v>
          </cell>
          <cell r="K5754" t="str">
            <v>REFUND</v>
          </cell>
        </row>
        <row r="5755">
          <cell r="J5755" t="str">
            <v>FINCHG</v>
          </cell>
          <cell r="K5755" t="str">
            <v>LATE FEE</v>
          </cell>
        </row>
        <row r="5756">
          <cell r="J5756" t="str">
            <v>R1.5YDEK</v>
          </cell>
          <cell r="K5756" t="str">
            <v>1.5 YD 1X EOW</v>
          </cell>
        </row>
        <row r="5757">
          <cell r="J5757" t="str">
            <v>R1.5YDRENTM</v>
          </cell>
          <cell r="K5757" t="str">
            <v>1.5YD CONTAINER RENT-MTH</v>
          </cell>
        </row>
        <row r="5758">
          <cell r="J5758" t="str">
            <v>R2YDRENTM</v>
          </cell>
          <cell r="K5758" t="str">
            <v>2YD CONTAINER RENT-MTHLY</v>
          </cell>
        </row>
        <row r="5759">
          <cell r="J5759" t="str">
            <v>R2YDWK</v>
          </cell>
          <cell r="K5759" t="str">
            <v>2 YD 1X WEEKLY</v>
          </cell>
        </row>
        <row r="5760">
          <cell r="J5760" t="str">
            <v>CC-KOL</v>
          </cell>
          <cell r="K5760" t="str">
            <v>ONLINE PAYMENT-CC</v>
          </cell>
        </row>
        <row r="5761">
          <cell r="J5761" t="str">
            <v>PAY-KOL</v>
          </cell>
          <cell r="K5761" t="str">
            <v>PAYMENT-THANK YOU - OL</v>
          </cell>
        </row>
        <row r="5762">
          <cell r="J5762" t="str">
            <v>PAYPNCL</v>
          </cell>
          <cell r="K5762" t="str">
            <v>PAYMENT THANK YOU!</v>
          </cell>
        </row>
        <row r="5763">
          <cell r="J5763" t="str">
            <v>RET-KOL</v>
          </cell>
          <cell r="K5763" t="str">
            <v>ONLINE PAYMENT RETURN</v>
          </cell>
        </row>
        <row r="5764">
          <cell r="J5764" t="str">
            <v>CC-KOL</v>
          </cell>
          <cell r="K5764" t="str">
            <v>ONLINE PAYMENT-CC</v>
          </cell>
        </row>
        <row r="5765">
          <cell r="J5765" t="str">
            <v>PAY</v>
          </cell>
          <cell r="K5765" t="str">
            <v>PAYMENT-THANK YOU!</v>
          </cell>
        </row>
        <row r="5766">
          <cell r="J5766" t="str">
            <v>PAY-KOL</v>
          </cell>
          <cell r="K5766" t="str">
            <v>PAYMENT-THANK YOU - OL</v>
          </cell>
        </row>
        <row r="5767">
          <cell r="J5767" t="str">
            <v>PAYPNCL</v>
          </cell>
          <cell r="K5767" t="str">
            <v>PAYMENT THANK YOU!</v>
          </cell>
        </row>
        <row r="5768">
          <cell r="J5768" t="str">
            <v>RET-KOL</v>
          </cell>
          <cell r="K5768" t="str">
            <v>ONLINE PAYMENT RETURN</v>
          </cell>
        </row>
        <row r="5769">
          <cell r="J5769" t="str">
            <v>48RW1</v>
          </cell>
          <cell r="K5769" t="str">
            <v>1-48 GAL WEEKLY</v>
          </cell>
        </row>
        <row r="5770">
          <cell r="J5770" t="str">
            <v>96RE1</v>
          </cell>
          <cell r="K5770" t="str">
            <v>1-96 GAL EOW</v>
          </cell>
        </row>
        <row r="5771">
          <cell r="J5771" t="str">
            <v>RECYCLECR</v>
          </cell>
          <cell r="K5771" t="str">
            <v>VALUE OF RECYCLABLES</v>
          </cell>
        </row>
        <row r="5772">
          <cell r="J5772" t="str">
            <v>RECYR</v>
          </cell>
          <cell r="K5772" t="str">
            <v>RESIDENTIAL RECYCLE</v>
          </cell>
        </row>
        <row r="5773">
          <cell r="J5773" t="str">
            <v>35ROCC1</v>
          </cell>
          <cell r="K5773" t="str">
            <v>1-35 GAL ON CALL PICKUP</v>
          </cell>
        </row>
        <row r="5774">
          <cell r="J5774" t="str">
            <v>96ROCC1</v>
          </cell>
          <cell r="K5774" t="str">
            <v>1-96 GAL ON CALL PICKUP</v>
          </cell>
        </row>
        <row r="5775">
          <cell r="J5775" t="str">
            <v>OFOWR</v>
          </cell>
          <cell r="K5775" t="str">
            <v>OVERFILL/OVERWEIGHT CHG</v>
          </cell>
        </row>
        <row r="5776">
          <cell r="J5776" t="str">
            <v>CPHAUL25</v>
          </cell>
          <cell r="K5776" t="str">
            <v>25YD COMPACTOR-HAUL</v>
          </cell>
        </row>
        <row r="5777">
          <cell r="J5777" t="str">
            <v>DISPMC-TON</v>
          </cell>
          <cell r="K5777" t="str">
            <v>MC LANDFILL PER TON</v>
          </cell>
        </row>
        <row r="5778">
          <cell r="J5778" t="str">
            <v>ROMILE</v>
          </cell>
          <cell r="K5778" t="str">
            <v>ROLL OFF-MILEAGE</v>
          </cell>
        </row>
        <row r="5779">
          <cell r="J5779" t="str">
            <v>FUEL-COM MASON</v>
          </cell>
          <cell r="K5779" t="str">
            <v>FUEL &amp; MATERIAL SURCHARGE</v>
          </cell>
        </row>
        <row r="5780">
          <cell r="J5780" t="str">
            <v>FUEL-RES MASON</v>
          </cell>
          <cell r="K5780" t="str">
            <v>FUEL &amp; MATERIAL SURCHARGE</v>
          </cell>
        </row>
        <row r="5781">
          <cell r="J5781" t="str">
            <v>FUEL-RECY MASON</v>
          </cell>
          <cell r="K5781" t="str">
            <v>FUEL &amp; MATERIAL SURCHARGE</v>
          </cell>
        </row>
        <row r="5782">
          <cell r="J5782" t="str">
            <v>FUEL-RES MASON</v>
          </cell>
          <cell r="K5782" t="str">
            <v>FUEL &amp; MATERIAL SURCHARGE</v>
          </cell>
        </row>
        <row r="5783">
          <cell r="J5783" t="str">
            <v>FUEL-COM MASON</v>
          </cell>
          <cell r="K5783" t="str">
            <v>FUEL &amp; MATERIAL SURCHARGE</v>
          </cell>
        </row>
        <row r="5784">
          <cell r="J5784" t="str">
            <v>FUEL-RES MASON</v>
          </cell>
          <cell r="K5784" t="str">
            <v>FUEL &amp; MATERIAL SURCHARGE</v>
          </cell>
        </row>
        <row r="5785">
          <cell r="J5785" t="str">
            <v>FUEL-RO MASON</v>
          </cell>
          <cell r="K5785" t="str">
            <v>FUEL &amp; MATERIAL SURCHARGE</v>
          </cell>
        </row>
        <row r="5786">
          <cell r="J5786" t="str">
            <v>REF</v>
          </cell>
          <cell r="K5786" t="str">
            <v>3.6% WA Refuse Tax</v>
          </cell>
        </row>
        <row r="5787">
          <cell r="J5787" t="str">
            <v>SALES TAX</v>
          </cell>
          <cell r="K5787" t="str">
            <v>8.5% Sales Tax</v>
          </cell>
        </row>
        <row r="5788">
          <cell r="J5788" t="str">
            <v>REF</v>
          </cell>
          <cell r="K5788" t="str">
            <v>3.6% WA Refuse Tax</v>
          </cell>
        </row>
        <row r="5789">
          <cell r="J5789" t="str">
            <v>REF</v>
          </cell>
          <cell r="K5789" t="str">
            <v>3.6% WA Refuse Tax</v>
          </cell>
        </row>
        <row r="5790">
          <cell r="J5790" t="str">
            <v>SALES TAX</v>
          </cell>
          <cell r="K5790" t="str">
            <v>8.5% Sales Tax</v>
          </cell>
        </row>
        <row r="5791">
          <cell r="J5791" t="str">
            <v>REF</v>
          </cell>
          <cell r="K5791" t="str">
            <v>3.6% WA Refuse Tax</v>
          </cell>
        </row>
        <row r="5792">
          <cell r="J5792" t="str">
            <v>FINCHG</v>
          </cell>
          <cell r="K5792" t="str">
            <v>LATE FEE</v>
          </cell>
        </row>
        <row r="5793">
          <cell r="J5793" t="str">
            <v>96CRCOGE1</v>
          </cell>
          <cell r="K5793" t="str">
            <v>96 COMMINGLE WG-EOW</v>
          </cell>
        </row>
        <row r="5794">
          <cell r="J5794" t="str">
            <v>96CRCOGM1</v>
          </cell>
          <cell r="K5794" t="str">
            <v>96 COMMINGLE WGMNTHLY</v>
          </cell>
        </row>
        <row r="5795">
          <cell r="J5795" t="str">
            <v>96CRCOGW1</v>
          </cell>
          <cell r="K5795" t="str">
            <v>96 COMMINGLE WG-WEEKLY</v>
          </cell>
        </row>
        <row r="5796">
          <cell r="J5796" t="str">
            <v>96CRCONGE1</v>
          </cell>
          <cell r="K5796" t="str">
            <v>96 COMMINGLE NG-EOW</v>
          </cell>
        </row>
        <row r="5797">
          <cell r="J5797" t="str">
            <v>96CRCONGM1</v>
          </cell>
          <cell r="K5797" t="str">
            <v>96 COMMINGLE NG-MNTHLY</v>
          </cell>
        </row>
        <row r="5798">
          <cell r="J5798" t="str">
            <v>96CRCONGW1</v>
          </cell>
          <cell r="K5798" t="str">
            <v>96 COMMINGLE NG-WEEKLY</v>
          </cell>
        </row>
        <row r="5799">
          <cell r="J5799" t="str">
            <v xml:space="preserve">R2YDOCCE </v>
          </cell>
          <cell r="K5799" t="str">
            <v>2YD OCC-EOW</v>
          </cell>
        </row>
        <row r="5800">
          <cell r="J5800" t="str">
            <v>R2YDOCCEX</v>
          </cell>
          <cell r="K5800" t="str">
            <v>2YD OCC-EXTRA CONTAINER</v>
          </cell>
        </row>
        <row r="5801">
          <cell r="J5801" t="str">
            <v>R2YDOCCM</v>
          </cell>
          <cell r="K5801" t="str">
            <v>2YD OCC-MNTHLY</v>
          </cell>
        </row>
        <row r="5802">
          <cell r="J5802" t="str">
            <v>R2YDOCCW</v>
          </cell>
          <cell r="K5802" t="str">
            <v>2YD OCC-WEEKLY</v>
          </cell>
        </row>
        <row r="5803">
          <cell r="J5803" t="str">
            <v>RECYLOCK</v>
          </cell>
          <cell r="K5803" t="str">
            <v>LOCK/UNLOCK RECYCLING</v>
          </cell>
        </row>
        <row r="5804">
          <cell r="J5804" t="str">
            <v>RECYLOCK</v>
          </cell>
          <cell r="K5804" t="str">
            <v>LOCK/UNLOCK RECYCLING</v>
          </cell>
        </row>
        <row r="5805">
          <cell r="J5805" t="str">
            <v>ROLLOUTOCC</v>
          </cell>
          <cell r="K5805" t="str">
            <v>ROLL OUT FEE - RECYCLE</v>
          </cell>
        </row>
        <row r="5806">
          <cell r="J5806" t="str">
            <v>WLKNRECY</v>
          </cell>
          <cell r="K5806" t="str">
            <v>WALK IN RECYCLE</v>
          </cell>
        </row>
        <row r="5807">
          <cell r="J5807" t="str">
            <v>CC-KOL</v>
          </cell>
          <cell r="K5807" t="str">
            <v>ONLINE PAYMENT-CC</v>
          </cell>
        </row>
        <row r="5808">
          <cell r="J5808" t="str">
            <v>PAY</v>
          </cell>
          <cell r="K5808" t="str">
            <v>PAYMENT-THANK YOU!</v>
          </cell>
        </row>
        <row r="5809">
          <cell r="J5809" t="str">
            <v>PAY-CFREE</v>
          </cell>
          <cell r="K5809" t="str">
            <v>PAYMENT-THANK YOU</v>
          </cell>
        </row>
        <row r="5810">
          <cell r="J5810" t="str">
            <v>PAY-KOL</v>
          </cell>
          <cell r="K5810" t="str">
            <v>PAYMENT-THANK YOU - OL</v>
          </cell>
        </row>
        <row r="5811">
          <cell r="J5811" t="str">
            <v>PAY-NATL</v>
          </cell>
          <cell r="K5811" t="str">
            <v>PAYMENT THANK YOU</v>
          </cell>
        </row>
        <row r="5812">
          <cell r="J5812" t="str">
            <v>PAY-OAK</v>
          </cell>
          <cell r="K5812" t="str">
            <v>OAKLEAF PAYMENT</v>
          </cell>
        </row>
        <row r="5813">
          <cell r="J5813" t="str">
            <v>PAYMET</v>
          </cell>
          <cell r="K5813" t="str">
            <v>METAVANTE ONLINE PAYMENT</v>
          </cell>
        </row>
        <row r="5814">
          <cell r="J5814" t="str">
            <v>PAYPNCL</v>
          </cell>
          <cell r="K5814" t="str">
            <v>PAYMENT THANK YOU!</v>
          </cell>
        </row>
        <row r="5815">
          <cell r="J5815" t="str">
            <v>RET-KOL</v>
          </cell>
          <cell r="K5815" t="str">
            <v>ONLINE PAYMENT RETURN</v>
          </cell>
        </row>
        <row r="5816">
          <cell r="J5816" t="str">
            <v xml:space="preserve">BD </v>
          </cell>
          <cell r="K5816" t="str">
            <v>W\O BAD DEBT</v>
          </cell>
        </row>
        <row r="5817">
          <cell r="J5817" t="str">
            <v>MM</v>
          </cell>
          <cell r="K5817" t="str">
            <v>MOVE MONEY</v>
          </cell>
        </row>
        <row r="5818">
          <cell r="J5818" t="str">
            <v>NSF FEES</v>
          </cell>
          <cell r="K5818" t="str">
            <v>RETURNED CHECK FEE</v>
          </cell>
        </row>
        <row r="5819">
          <cell r="J5819" t="str">
            <v>REFUND</v>
          </cell>
          <cell r="K5819" t="str">
            <v>REFUND</v>
          </cell>
        </row>
        <row r="5820">
          <cell r="J5820" t="str">
            <v>RETCK</v>
          </cell>
          <cell r="K5820" t="str">
            <v>RETURNED CHECK</v>
          </cell>
        </row>
        <row r="5821">
          <cell r="J5821" t="str">
            <v>RETCK-CFREE</v>
          </cell>
          <cell r="K5821" t="str">
            <v>CHECKFREE RETURN CHECK</v>
          </cell>
        </row>
        <row r="5822">
          <cell r="J5822" t="str">
            <v>FINCHG</v>
          </cell>
          <cell r="K5822" t="str">
            <v>LATE FEE</v>
          </cell>
        </row>
        <row r="5823">
          <cell r="J5823" t="str">
            <v xml:space="preserve">BD </v>
          </cell>
          <cell r="K5823" t="str">
            <v>W\O BAD DEBT</v>
          </cell>
        </row>
        <row r="5824">
          <cell r="J5824" t="str">
            <v>FINCHG</v>
          </cell>
          <cell r="K5824" t="str">
            <v>LATE FEE</v>
          </cell>
        </row>
        <row r="5825">
          <cell r="J5825" t="str">
            <v>MM</v>
          </cell>
          <cell r="K5825" t="str">
            <v>MOVE MONEY</v>
          </cell>
        </row>
        <row r="5826">
          <cell r="J5826" t="str">
            <v>REFUND</v>
          </cell>
          <cell r="K5826" t="str">
            <v>REFUND</v>
          </cell>
        </row>
        <row r="5827">
          <cell r="J5827" t="str">
            <v>WLKNRW2RECY</v>
          </cell>
          <cell r="K5827" t="str">
            <v>WALK IN OVER 25 ADDITIONA</v>
          </cell>
        </row>
        <row r="5828">
          <cell r="J5828" t="str">
            <v>WLKNRE1RECYMA</v>
          </cell>
          <cell r="K5828" t="str">
            <v>WALK IN 5-25FT EOW-RECYCL</v>
          </cell>
        </row>
        <row r="5829">
          <cell r="J5829" t="str">
            <v>WLKNRW2RECYMA</v>
          </cell>
          <cell r="K5829" t="str">
            <v>WALK IN OVER 25 ADDITIONA</v>
          </cell>
        </row>
        <row r="5830">
          <cell r="J5830" t="str">
            <v>R2YDEK</v>
          </cell>
          <cell r="K5830" t="str">
            <v>2 YD 1X EOW</v>
          </cell>
        </row>
        <row r="5831">
          <cell r="J5831" t="str">
            <v>R2YDRENTM</v>
          </cell>
          <cell r="K5831" t="str">
            <v>2YD CONTAINER RENT-MTHLY</v>
          </cell>
        </row>
        <row r="5832">
          <cell r="J5832" t="str">
            <v>UNLOCKRECY</v>
          </cell>
          <cell r="K5832" t="str">
            <v>UNLOCK / UNLATCH RECY</v>
          </cell>
        </row>
        <row r="5833">
          <cell r="J5833" t="str">
            <v>UNLOCKREF</v>
          </cell>
          <cell r="K5833" t="str">
            <v>UNLOCK / UNLATCH REFUSE</v>
          </cell>
        </row>
        <row r="5834">
          <cell r="J5834" t="str">
            <v>R1.5YDEK</v>
          </cell>
          <cell r="K5834" t="str">
            <v>1.5 YD 1X EOW</v>
          </cell>
        </row>
        <row r="5835">
          <cell r="J5835" t="str">
            <v>R1.5YDEM</v>
          </cell>
          <cell r="K5835" t="str">
            <v>1.5 YD 1X EOW</v>
          </cell>
        </row>
        <row r="5836">
          <cell r="J5836" t="str">
            <v>R1.5YDRENTM</v>
          </cell>
          <cell r="K5836" t="str">
            <v>1.5YD CONTAINER RENT-MTH</v>
          </cell>
        </row>
        <row r="5837">
          <cell r="J5837" t="str">
            <v>R1.5YDRENTT</v>
          </cell>
          <cell r="K5837" t="str">
            <v>1.5YD TEMP CONTAINER RENT</v>
          </cell>
        </row>
        <row r="5838">
          <cell r="J5838" t="str">
            <v>R1.5YDRENTTM</v>
          </cell>
          <cell r="K5838" t="str">
            <v>1.5 YD TEMP CONT RENT MON</v>
          </cell>
        </row>
        <row r="5839">
          <cell r="J5839" t="str">
            <v>R1.5YDWK</v>
          </cell>
          <cell r="K5839" t="str">
            <v>1.5 YD 1X WEEKLY</v>
          </cell>
        </row>
        <row r="5840">
          <cell r="J5840" t="str">
            <v>R1.5YDWM</v>
          </cell>
          <cell r="K5840" t="str">
            <v>1.5 YD 1X WEEKLY</v>
          </cell>
        </row>
        <row r="5841">
          <cell r="J5841" t="str">
            <v>R1YDEK</v>
          </cell>
          <cell r="K5841" t="str">
            <v>1 YD 1X EOW</v>
          </cell>
        </row>
        <row r="5842">
          <cell r="J5842" t="str">
            <v>R1YDEM</v>
          </cell>
          <cell r="K5842" t="str">
            <v>1 YD 1X EOW</v>
          </cell>
        </row>
        <row r="5843">
          <cell r="J5843" t="str">
            <v>R1YDRENTM</v>
          </cell>
          <cell r="K5843" t="str">
            <v>1YD CONTAINER RENT-MTHLY</v>
          </cell>
        </row>
        <row r="5844">
          <cell r="J5844" t="str">
            <v>R1YDWK</v>
          </cell>
          <cell r="K5844" t="str">
            <v>1 YD 1X WEEKLY</v>
          </cell>
        </row>
        <row r="5845">
          <cell r="J5845" t="str">
            <v>R1YDWM</v>
          </cell>
          <cell r="K5845" t="str">
            <v>1 YD 1X WEEKLY</v>
          </cell>
        </row>
        <row r="5846">
          <cell r="J5846" t="str">
            <v>R2YDEK</v>
          </cell>
          <cell r="K5846" t="str">
            <v>2 YD 1X EOW</v>
          </cell>
        </row>
        <row r="5847">
          <cell r="J5847" t="str">
            <v>R2YDEM</v>
          </cell>
          <cell r="K5847" t="str">
            <v>2 YD 1X EOW</v>
          </cell>
        </row>
        <row r="5848">
          <cell r="J5848" t="str">
            <v>R2YDRENTM</v>
          </cell>
          <cell r="K5848" t="str">
            <v>2YD CONTAINER RENT-MTHLY</v>
          </cell>
        </row>
        <row r="5849">
          <cell r="J5849" t="str">
            <v>R2YDRENTT</v>
          </cell>
          <cell r="K5849" t="str">
            <v>2YD TEMP CONTAINER RENT</v>
          </cell>
        </row>
        <row r="5850">
          <cell r="J5850" t="str">
            <v>R2YDRENTTM</v>
          </cell>
          <cell r="K5850" t="str">
            <v>2 YD TEMP CONT RENT MONTH</v>
          </cell>
        </row>
        <row r="5851">
          <cell r="J5851" t="str">
            <v>R2YDWK</v>
          </cell>
          <cell r="K5851" t="str">
            <v>2 YD 1X WEEKLY</v>
          </cell>
        </row>
        <row r="5852">
          <cell r="J5852" t="str">
            <v>R2YDWM</v>
          </cell>
          <cell r="K5852" t="str">
            <v>2 YD 1X WEEKLY</v>
          </cell>
        </row>
        <row r="5853">
          <cell r="J5853" t="str">
            <v>UNLOCKREF</v>
          </cell>
          <cell r="K5853" t="str">
            <v>UNLOCK / UNLATCH REFUSE</v>
          </cell>
        </row>
        <row r="5854">
          <cell r="J5854" t="str">
            <v>CDELC</v>
          </cell>
          <cell r="K5854" t="str">
            <v>CONTAINER DELIVERY CHARGE</v>
          </cell>
        </row>
        <row r="5855">
          <cell r="J5855" t="str">
            <v>CEXYD</v>
          </cell>
          <cell r="K5855" t="str">
            <v>CMML EXTRA YARDAGE</v>
          </cell>
        </row>
        <row r="5856">
          <cell r="J5856" t="str">
            <v>COMCAN</v>
          </cell>
          <cell r="K5856" t="str">
            <v>COMMERCIAL CAN EXTRA</v>
          </cell>
        </row>
        <row r="5857">
          <cell r="J5857" t="str">
            <v>CTRIP</v>
          </cell>
          <cell r="K5857" t="str">
            <v>RETURN TRIP CHARGE - CONT</v>
          </cell>
        </row>
        <row r="5858">
          <cell r="J5858" t="str">
            <v>R1.5YDPU</v>
          </cell>
          <cell r="K5858" t="str">
            <v>1.5YD CONTAINER PICKUP</v>
          </cell>
        </row>
        <row r="5859">
          <cell r="J5859" t="str">
            <v>R2YDEM</v>
          </cell>
          <cell r="K5859" t="str">
            <v>2 YD 1X EOW</v>
          </cell>
        </row>
        <row r="5860">
          <cell r="J5860" t="str">
            <v>R2YDPU</v>
          </cell>
          <cell r="K5860" t="str">
            <v>2YD CONTAINER PICKUP</v>
          </cell>
        </row>
        <row r="5861">
          <cell r="J5861" t="str">
            <v>R2YDRENTM</v>
          </cell>
          <cell r="K5861" t="str">
            <v>2YD CONTAINER RENT-MTHLY</v>
          </cell>
        </row>
        <row r="5862">
          <cell r="J5862" t="str">
            <v>R2YDRENTT</v>
          </cell>
          <cell r="K5862" t="str">
            <v>2YD TEMP CONTAINER RENT</v>
          </cell>
        </row>
        <row r="5863">
          <cell r="J5863" t="str">
            <v>R2YDWK</v>
          </cell>
          <cell r="K5863" t="str">
            <v>2 YD 1X WEEKLY</v>
          </cell>
        </row>
        <row r="5864">
          <cell r="J5864" t="str">
            <v>ROLLOUTOC</v>
          </cell>
          <cell r="K5864" t="str">
            <v>ROLL OUT</v>
          </cell>
        </row>
        <row r="5865">
          <cell r="J5865" t="str">
            <v>UNLOCKREF</v>
          </cell>
          <cell r="K5865" t="str">
            <v>UNLOCK / UNLATCH REFUSE</v>
          </cell>
        </row>
        <row r="5866">
          <cell r="J5866" t="str">
            <v>WLKNRE1RECY</v>
          </cell>
          <cell r="K5866" t="str">
            <v>WALK IN 5-25FT EOW-RECYCL</v>
          </cell>
        </row>
        <row r="5867">
          <cell r="J5867" t="str">
            <v>WLKNRECY</v>
          </cell>
          <cell r="K5867" t="str">
            <v>WALK IN RECYCLE</v>
          </cell>
        </row>
        <row r="5868">
          <cell r="J5868" t="str">
            <v>WLKNRE1RECY</v>
          </cell>
          <cell r="K5868" t="str">
            <v>WALK IN 5-25FT EOW-RECYCL</v>
          </cell>
        </row>
        <row r="5869">
          <cell r="J5869" t="str">
            <v>96CRCONGE1</v>
          </cell>
          <cell r="K5869" t="str">
            <v>96 COMMINGLE NG-EOW</v>
          </cell>
        </row>
        <row r="5870">
          <cell r="J5870" t="str">
            <v>RECYCLERMA</v>
          </cell>
          <cell r="K5870" t="str">
            <v>VALUE OF RECYCLEABLES</v>
          </cell>
        </row>
        <row r="5871">
          <cell r="J5871" t="str">
            <v>RECYCRMA</v>
          </cell>
          <cell r="K5871" t="str">
            <v>RECYCLE MONTHLY ARREARS</v>
          </cell>
        </row>
        <row r="5872">
          <cell r="J5872" t="str">
            <v>RECYRNBMA</v>
          </cell>
          <cell r="K5872" t="str">
            <v>RECYCLE NO BIN MONTHLY AR</v>
          </cell>
        </row>
        <row r="5873">
          <cell r="J5873" t="str">
            <v>DEL-REC</v>
          </cell>
          <cell r="K5873" t="str">
            <v>DELIVER RECYCLE BIN</v>
          </cell>
        </row>
        <row r="5874">
          <cell r="J5874" t="str">
            <v>CC-KOL</v>
          </cell>
          <cell r="K5874" t="str">
            <v>ONLINE PAYMENT-CC</v>
          </cell>
        </row>
        <row r="5875">
          <cell r="J5875" t="str">
            <v>CCREF-KOL</v>
          </cell>
          <cell r="K5875" t="str">
            <v>CREDIT CARD REFUND</v>
          </cell>
        </row>
        <row r="5876">
          <cell r="J5876" t="str">
            <v>PAY</v>
          </cell>
          <cell r="K5876" t="str">
            <v>PAYMENT-THANK YOU!</v>
          </cell>
        </row>
        <row r="5877">
          <cell r="J5877" t="str">
            <v>PAY-CFREE</v>
          </cell>
          <cell r="K5877" t="str">
            <v>PAYMENT-THANK YOU</v>
          </cell>
        </row>
        <row r="5878">
          <cell r="J5878" t="str">
            <v>PAY-KOL</v>
          </cell>
          <cell r="K5878" t="str">
            <v>PAYMENT-THANK YOU - OL</v>
          </cell>
        </row>
        <row r="5879">
          <cell r="J5879" t="str">
            <v>PAY-ORCC</v>
          </cell>
          <cell r="K5879" t="str">
            <v>ORCC PAYMENT</v>
          </cell>
        </row>
        <row r="5880">
          <cell r="J5880" t="str">
            <v>PAY-RPPS</v>
          </cell>
          <cell r="K5880" t="str">
            <v>RPSS PAYMENT</v>
          </cell>
        </row>
        <row r="5881">
          <cell r="J5881" t="str">
            <v>PAYMET</v>
          </cell>
          <cell r="K5881" t="str">
            <v>METAVANTE ONLINE PAYMENT</v>
          </cell>
        </row>
        <row r="5882">
          <cell r="J5882" t="str">
            <v>PAYPNCL</v>
          </cell>
          <cell r="K5882" t="str">
            <v>PAYMENT THANK YOU!</v>
          </cell>
        </row>
        <row r="5883">
          <cell r="J5883" t="str">
            <v>RET-KOL</v>
          </cell>
          <cell r="K5883" t="str">
            <v>ONLINE PAYMENT RETURN</v>
          </cell>
        </row>
        <row r="5884">
          <cell r="J5884" t="str">
            <v>CC-KOL</v>
          </cell>
          <cell r="K5884" t="str">
            <v>ONLINE PAYMENT-CC</v>
          </cell>
        </row>
        <row r="5885">
          <cell r="J5885" t="str">
            <v>CCREF-KOL</v>
          </cell>
          <cell r="K5885" t="str">
            <v>CREDIT CARD REFUND</v>
          </cell>
        </row>
        <row r="5886">
          <cell r="J5886" t="str">
            <v>PAY</v>
          </cell>
          <cell r="K5886" t="str">
            <v>PAYMENT-THANK YOU!</v>
          </cell>
        </row>
        <row r="5887">
          <cell r="J5887" t="str">
            <v>PAY EFT</v>
          </cell>
          <cell r="K5887" t="str">
            <v>ELECTRONIC PAYMENT</v>
          </cell>
        </row>
        <row r="5888">
          <cell r="J5888" t="str">
            <v>PAY-CFREE</v>
          </cell>
          <cell r="K5888" t="str">
            <v>PAYMENT-THANK YOU</v>
          </cell>
        </row>
        <row r="5889">
          <cell r="J5889" t="str">
            <v>PAY-KOL</v>
          </cell>
          <cell r="K5889" t="str">
            <v>PAYMENT-THANK YOU - OL</v>
          </cell>
        </row>
        <row r="5890">
          <cell r="J5890" t="str">
            <v>PAY-NATL</v>
          </cell>
          <cell r="K5890" t="str">
            <v>PAYMENT THANK YOU</v>
          </cell>
        </row>
        <row r="5891">
          <cell r="J5891" t="str">
            <v>PAY-OAK</v>
          </cell>
          <cell r="K5891" t="str">
            <v>OAKLEAF PAYMENT</v>
          </cell>
        </row>
        <row r="5892">
          <cell r="J5892" t="str">
            <v>PAY-RPPS</v>
          </cell>
          <cell r="K5892" t="str">
            <v>RPSS PAYMENT</v>
          </cell>
        </row>
        <row r="5893">
          <cell r="J5893" t="str">
            <v>PAYMET</v>
          </cell>
          <cell r="K5893" t="str">
            <v>METAVANTE ONLINE PAYMENT</v>
          </cell>
        </row>
        <row r="5894">
          <cell r="J5894" t="str">
            <v>PAYPNCL</v>
          </cell>
          <cell r="K5894" t="str">
            <v>PAYMENT THANK YOU!</v>
          </cell>
        </row>
        <row r="5895">
          <cell r="J5895" t="str">
            <v>RET-KOL</v>
          </cell>
          <cell r="K5895" t="str">
            <v>ONLINE PAYMENT RETURN</v>
          </cell>
        </row>
        <row r="5896">
          <cell r="J5896" t="str">
            <v>48RW1</v>
          </cell>
          <cell r="K5896" t="str">
            <v>1-48 GAL WEEKLY</v>
          </cell>
        </row>
        <row r="5897">
          <cell r="J5897" t="str">
            <v>RECYCLECR</v>
          </cell>
          <cell r="K5897" t="str">
            <v>VALUE OF RECYCLABLES</v>
          </cell>
        </row>
        <row r="5898">
          <cell r="J5898" t="str">
            <v>RECYR</v>
          </cell>
          <cell r="K5898" t="str">
            <v>RESIDENTIAL RECYCLE</v>
          </cell>
        </row>
        <row r="5899">
          <cell r="J5899" t="str">
            <v>20RW1</v>
          </cell>
          <cell r="K5899" t="str">
            <v>1-20 GAL CART WEEKLY SVC</v>
          </cell>
        </row>
        <row r="5900">
          <cell r="J5900" t="str">
            <v>35RE1</v>
          </cell>
          <cell r="K5900" t="str">
            <v>1-35 GAL CART EOW SVC</v>
          </cell>
        </row>
        <row r="5901">
          <cell r="J5901" t="str">
            <v>35RM1</v>
          </cell>
          <cell r="K5901" t="str">
            <v>1-35 GAL MONTHLY</v>
          </cell>
        </row>
        <row r="5902">
          <cell r="J5902" t="str">
            <v>35RW1</v>
          </cell>
          <cell r="K5902" t="str">
            <v>1-35 GAL CART WEEKLY SVC</v>
          </cell>
        </row>
        <row r="5903">
          <cell r="J5903" t="str">
            <v>48RE1</v>
          </cell>
          <cell r="K5903" t="str">
            <v>1-48 GAL EOW</v>
          </cell>
        </row>
        <row r="5904">
          <cell r="J5904" t="str">
            <v>48RM1</v>
          </cell>
          <cell r="K5904" t="str">
            <v>1-48 GAL MONTHLY</v>
          </cell>
        </row>
        <row r="5905">
          <cell r="J5905" t="str">
            <v>48RW1</v>
          </cell>
          <cell r="K5905" t="str">
            <v>1-48 GAL WEEKLY</v>
          </cell>
        </row>
        <row r="5906">
          <cell r="J5906" t="str">
            <v>64RE1</v>
          </cell>
          <cell r="K5906" t="str">
            <v>1-64 GAL EOW</v>
          </cell>
        </row>
        <row r="5907">
          <cell r="J5907" t="str">
            <v>64RW1</v>
          </cell>
          <cell r="K5907" t="str">
            <v>1-64 GAL CART WEEKLY SVC</v>
          </cell>
        </row>
        <row r="5908">
          <cell r="J5908" t="str">
            <v>96RE1</v>
          </cell>
          <cell r="K5908" t="str">
            <v>1-96 GAL EOW</v>
          </cell>
        </row>
        <row r="5909">
          <cell r="J5909" t="str">
            <v>96RM1</v>
          </cell>
          <cell r="K5909" t="str">
            <v>1-96 GAL MONTHLY</v>
          </cell>
        </row>
        <row r="5910">
          <cell r="J5910" t="str">
            <v>96RW1</v>
          </cell>
          <cell r="K5910" t="str">
            <v>1-96 GAL CART WEEKLY SVC</v>
          </cell>
        </row>
        <row r="5911">
          <cell r="J5911" t="str">
            <v>DRVNRE1</v>
          </cell>
          <cell r="K5911" t="str">
            <v>DRIVE IN UP TO 250'-EOW</v>
          </cell>
        </row>
        <row r="5912">
          <cell r="J5912" t="str">
            <v>DRVNRE1RECY</v>
          </cell>
          <cell r="K5912" t="str">
            <v>DRIVE IN UP TO 250 EOW-RE</v>
          </cell>
        </row>
        <row r="5913">
          <cell r="J5913" t="str">
            <v>DRVNRW1</v>
          </cell>
          <cell r="K5913" t="str">
            <v>DRIVE IN UP TO 250'</v>
          </cell>
        </row>
        <row r="5914">
          <cell r="J5914" t="str">
            <v>RECYCLECR</v>
          </cell>
          <cell r="K5914" t="str">
            <v>VALUE OF RECYCLABLES</v>
          </cell>
        </row>
        <row r="5915">
          <cell r="J5915" t="str">
            <v>RECYR</v>
          </cell>
          <cell r="K5915" t="str">
            <v>RESIDENTIAL RECYCLE</v>
          </cell>
        </row>
        <row r="5916">
          <cell r="J5916" t="str">
            <v>WLKNRE1</v>
          </cell>
          <cell r="K5916" t="str">
            <v>WALK IN 5'-25'-EOW</v>
          </cell>
        </row>
        <row r="5917">
          <cell r="J5917" t="str">
            <v>WLKNRW1</v>
          </cell>
          <cell r="K5917" t="str">
            <v>WALK IN 5'-25'</v>
          </cell>
        </row>
        <row r="5918">
          <cell r="J5918" t="str">
            <v>WLKNRW2</v>
          </cell>
          <cell r="K5918" t="str">
            <v>WALK IN OVER 25'</v>
          </cell>
        </row>
        <row r="5919">
          <cell r="J5919" t="str">
            <v>35RE1</v>
          </cell>
          <cell r="K5919" t="str">
            <v>1-35 GAL CART EOW SVC</v>
          </cell>
        </row>
        <row r="5920">
          <cell r="J5920" t="str">
            <v>35RM1</v>
          </cell>
          <cell r="K5920" t="str">
            <v>1-35 GAL MONTHLY</v>
          </cell>
        </row>
        <row r="5921">
          <cell r="J5921" t="str">
            <v>35ROCC1</v>
          </cell>
          <cell r="K5921" t="str">
            <v>1-35 GAL ON CALL PICKUP</v>
          </cell>
        </row>
        <row r="5922">
          <cell r="J5922" t="str">
            <v>35RW1</v>
          </cell>
          <cell r="K5922" t="str">
            <v>1-35 GAL CART WEEKLY SVC</v>
          </cell>
        </row>
        <row r="5923">
          <cell r="J5923" t="str">
            <v>48RE1</v>
          </cell>
          <cell r="K5923" t="str">
            <v>1-48 GAL EOW</v>
          </cell>
        </row>
        <row r="5924">
          <cell r="J5924" t="str">
            <v>48RM1</v>
          </cell>
          <cell r="K5924" t="str">
            <v>1-48 GAL MONTHLY</v>
          </cell>
        </row>
        <row r="5925">
          <cell r="J5925" t="str">
            <v>48ROCC1</v>
          </cell>
          <cell r="K5925" t="str">
            <v>1-48 GAL ON CALL PICKUP</v>
          </cell>
        </row>
        <row r="5926">
          <cell r="J5926" t="str">
            <v>48RW1</v>
          </cell>
          <cell r="K5926" t="str">
            <v>1-48 GAL WEEKLY</v>
          </cell>
        </row>
        <row r="5927">
          <cell r="J5927" t="str">
            <v>64RE1</v>
          </cell>
          <cell r="K5927" t="str">
            <v>1-64 GAL EOW</v>
          </cell>
        </row>
        <row r="5928">
          <cell r="J5928" t="str">
            <v>64ROCC1</v>
          </cell>
          <cell r="K5928" t="str">
            <v>1-64 GAL ON CALL PICKUP</v>
          </cell>
        </row>
        <row r="5929">
          <cell r="J5929" t="str">
            <v>64RW1</v>
          </cell>
          <cell r="K5929" t="str">
            <v>1-64 GAL CART WEEKLY SVC</v>
          </cell>
        </row>
        <row r="5930">
          <cell r="J5930" t="str">
            <v>96RE1</v>
          </cell>
          <cell r="K5930" t="str">
            <v>1-96 GAL EOW</v>
          </cell>
        </row>
        <row r="5931">
          <cell r="J5931" t="str">
            <v>96ROCC1</v>
          </cell>
          <cell r="K5931" t="str">
            <v>1-96 GAL ON CALL PICKUP</v>
          </cell>
        </row>
        <row r="5932">
          <cell r="J5932" t="str">
            <v>96RW1</v>
          </cell>
          <cell r="K5932" t="str">
            <v>1-96 GAL CART WEEKLY SVC</v>
          </cell>
        </row>
        <row r="5933">
          <cell r="J5933" t="str">
            <v>DRVNRE1RECY</v>
          </cell>
          <cell r="K5933" t="str">
            <v>DRIVE IN UP TO 250 EOW-RE</v>
          </cell>
        </row>
        <row r="5934">
          <cell r="J5934" t="str">
            <v>DRVNRE2</v>
          </cell>
          <cell r="K5934" t="str">
            <v>DRIVE IN OVER 250'-EOW</v>
          </cell>
        </row>
        <row r="5935">
          <cell r="J5935" t="str">
            <v>DRVNRE2RECY</v>
          </cell>
          <cell r="K5935" t="str">
            <v>DRIVE IN OVER 250 EOW-REC</v>
          </cell>
        </row>
        <row r="5936">
          <cell r="J5936" t="str">
            <v>DRVNRM2</v>
          </cell>
          <cell r="K5936" t="str">
            <v>DRIVE IN OVER 250'-MTHLY</v>
          </cell>
        </row>
        <row r="5937">
          <cell r="J5937" t="str">
            <v>DRVNRW1</v>
          </cell>
          <cell r="K5937" t="str">
            <v>DRIVE IN UP TO 250'</v>
          </cell>
        </row>
        <row r="5938">
          <cell r="J5938" t="str">
            <v>EXPUR</v>
          </cell>
          <cell r="K5938" t="str">
            <v>EXTRA PICKUP</v>
          </cell>
        </row>
        <row r="5939">
          <cell r="J5939" t="str">
            <v>EXTRAR</v>
          </cell>
          <cell r="K5939" t="str">
            <v>EXTRA CAN/BAGS</v>
          </cell>
        </row>
        <row r="5940">
          <cell r="J5940" t="str">
            <v>OFOWR</v>
          </cell>
          <cell r="K5940" t="str">
            <v>OVERFILL/OVERWEIGHT CHG</v>
          </cell>
        </row>
        <row r="5941">
          <cell r="J5941" t="str">
            <v>RECYCLECR</v>
          </cell>
          <cell r="K5941" t="str">
            <v>VALUE OF RECYCLABLES</v>
          </cell>
        </row>
        <row r="5942">
          <cell r="J5942" t="str">
            <v>RECYONLY</v>
          </cell>
          <cell r="K5942" t="str">
            <v>RECYCLE SERVICE ONLY</v>
          </cell>
        </row>
        <row r="5943">
          <cell r="J5943" t="str">
            <v>RECYR</v>
          </cell>
          <cell r="K5943" t="str">
            <v>RESIDENTIAL RECYCLE</v>
          </cell>
        </row>
        <row r="5944">
          <cell r="J5944" t="str">
            <v>REDELIVER</v>
          </cell>
          <cell r="K5944" t="str">
            <v>DELIVERY CHARGE</v>
          </cell>
        </row>
        <row r="5945">
          <cell r="J5945" t="str">
            <v>RESTART</v>
          </cell>
          <cell r="K5945" t="str">
            <v>SERVICE RESTART FEE</v>
          </cell>
        </row>
        <row r="5946">
          <cell r="J5946" t="str">
            <v>WLKNRM1</v>
          </cell>
          <cell r="K5946" t="str">
            <v>WALK IN 5'-25'-MTHLY</v>
          </cell>
        </row>
        <row r="5947">
          <cell r="J5947" t="str">
            <v>WLKNRW1</v>
          </cell>
          <cell r="K5947" t="str">
            <v>WALK IN 5'-25'</v>
          </cell>
        </row>
        <row r="5948">
          <cell r="J5948" t="str">
            <v>35ROCC1</v>
          </cell>
          <cell r="K5948" t="str">
            <v>1-35 GAL ON CALL PICKUP</v>
          </cell>
        </row>
        <row r="5949">
          <cell r="J5949" t="str">
            <v>48ROCC1</v>
          </cell>
          <cell r="K5949" t="str">
            <v>1-48 GAL ON CALL PICKUP</v>
          </cell>
        </row>
        <row r="5950">
          <cell r="J5950" t="str">
            <v>DRVNRE1RECYMA</v>
          </cell>
          <cell r="K5950" t="str">
            <v>DRIVE IN UP TO 250 EOW-RE</v>
          </cell>
        </row>
        <row r="5951">
          <cell r="J5951" t="str">
            <v>DRVNRE2RECYMA</v>
          </cell>
          <cell r="K5951" t="str">
            <v>DRIVE IN OVER 250 EOW-REC</v>
          </cell>
        </row>
        <row r="5952">
          <cell r="J5952" t="str">
            <v>DRVNRM1RECYMA</v>
          </cell>
          <cell r="K5952" t="str">
            <v>DRIVE IN UP TO 125 MONTHL</v>
          </cell>
        </row>
        <row r="5953">
          <cell r="J5953" t="str">
            <v>EMPLOYEER</v>
          </cell>
          <cell r="K5953" t="str">
            <v>EMPLOYEE SERVICE</v>
          </cell>
        </row>
        <row r="5954">
          <cell r="J5954" t="str">
            <v>RECYCLECR</v>
          </cell>
          <cell r="K5954" t="str">
            <v>VALUE OF RECYCLABLES</v>
          </cell>
        </row>
        <row r="5955">
          <cell r="J5955" t="str">
            <v>RECYR</v>
          </cell>
          <cell r="K5955" t="str">
            <v>RESIDENTIAL RECYCLE</v>
          </cell>
        </row>
        <row r="5956">
          <cell r="J5956" t="str">
            <v>35ROCC1</v>
          </cell>
          <cell r="K5956" t="str">
            <v>1-35 GAL ON CALL PICKUP</v>
          </cell>
        </row>
        <row r="5957">
          <cell r="J5957" t="str">
            <v>35RW1</v>
          </cell>
          <cell r="K5957" t="str">
            <v>1-35 GAL CART WEEKLY SVC</v>
          </cell>
        </row>
        <row r="5958">
          <cell r="J5958" t="str">
            <v>48ROCC1</v>
          </cell>
          <cell r="K5958" t="str">
            <v>1-48 GAL ON CALL PICKUP</v>
          </cell>
        </row>
        <row r="5959">
          <cell r="J5959" t="str">
            <v>48RW1</v>
          </cell>
          <cell r="K5959" t="str">
            <v>1-48 GAL WEEKLY</v>
          </cell>
        </row>
        <row r="5960">
          <cell r="J5960" t="str">
            <v>64ROCC1</v>
          </cell>
          <cell r="K5960" t="str">
            <v>1-64 GAL ON CALL PICKUP</v>
          </cell>
        </row>
        <row r="5961">
          <cell r="J5961" t="str">
            <v>96ROCC1</v>
          </cell>
          <cell r="K5961" t="str">
            <v>1-96 GAL ON CALL PICKUP</v>
          </cell>
        </row>
        <row r="5962">
          <cell r="J5962" t="str">
            <v>96RW1</v>
          </cell>
          <cell r="K5962" t="str">
            <v>1-96 GAL CART WEEKLY SVC</v>
          </cell>
        </row>
        <row r="5963">
          <cell r="J5963" t="str">
            <v>ADJOTHR</v>
          </cell>
          <cell r="K5963" t="str">
            <v>ADJUSTMENT</v>
          </cell>
        </row>
        <row r="5964">
          <cell r="J5964" t="str">
            <v>EXPUR</v>
          </cell>
          <cell r="K5964" t="str">
            <v>EXTRA PICKUP</v>
          </cell>
        </row>
        <row r="5965">
          <cell r="J5965" t="str">
            <v>EXTRAR</v>
          </cell>
          <cell r="K5965" t="str">
            <v>EXTRA CAN/BAGS</v>
          </cell>
        </row>
        <row r="5966">
          <cell r="J5966" t="str">
            <v>OFOWR</v>
          </cell>
          <cell r="K5966" t="str">
            <v>OVERFILL/OVERWEIGHT CHG</v>
          </cell>
        </row>
        <row r="5967">
          <cell r="J5967" t="str">
            <v>RECYCLECR</v>
          </cell>
          <cell r="K5967" t="str">
            <v>VALUE OF RECYCLABLES</v>
          </cell>
        </row>
        <row r="5968">
          <cell r="J5968" t="str">
            <v>RECYR</v>
          </cell>
          <cell r="K5968" t="str">
            <v>RESIDENTIAL RECYCLE</v>
          </cell>
        </row>
        <row r="5969">
          <cell r="J5969" t="str">
            <v>RESTART</v>
          </cell>
          <cell r="K5969" t="str">
            <v>SERVICE RESTART FEE</v>
          </cell>
        </row>
        <row r="5970">
          <cell r="J5970" t="str">
            <v>DISPMC-TON</v>
          </cell>
          <cell r="K5970" t="str">
            <v>MC LANDFILL PER TON</v>
          </cell>
        </row>
        <row r="5971">
          <cell r="J5971" t="str">
            <v>RODEL</v>
          </cell>
          <cell r="K5971" t="str">
            <v>ROLL OFF-DELIVERY</v>
          </cell>
        </row>
        <row r="5972">
          <cell r="J5972" t="str">
            <v>ROHAUL10T</v>
          </cell>
          <cell r="K5972" t="str">
            <v>ROHAUL10T</v>
          </cell>
        </row>
        <row r="5973">
          <cell r="J5973" t="str">
            <v>ROHAUL20T</v>
          </cell>
          <cell r="K5973" t="str">
            <v>20YD ROLL OFF TEMP HAUL</v>
          </cell>
        </row>
        <row r="5974">
          <cell r="J5974" t="str">
            <v>ROMILE</v>
          </cell>
          <cell r="K5974" t="str">
            <v>ROLL OFF-MILEAGE</v>
          </cell>
        </row>
        <row r="5975">
          <cell r="J5975" t="str">
            <v>RORENT10D</v>
          </cell>
          <cell r="K5975" t="str">
            <v>10YD ROLL OFF DAILY RENT</v>
          </cell>
        </row>
        <row r="5976">
          <cell r="J5976" t="str">
            <v>RORENT20D</v>
          </cell>
          <cell r="K5976" t="str">
            <v>20YD ROLL OFF-DAILY RENT</v>
          </cell>
        </row>
        <row r="5977">
          <cell r="J5977" t="str">
            <v>WASHOUT</v>
          </cell>
          <cell r="K5977" t="str">
            <v>WASHING FEE</v>
          </cell>
        </row>
        <row r="5978">
          <cell r="J5978" t="str">
            <v>ROLID</v>
          </cell>
          <cell r="K5978" t="str">
            <v>ROLL OFF-LID</v>
          </cell>
        </row>
        <row r="5979">
          <cell r="J5979" t="str">
            <v>RORENT10D</v>
          </cell>
          <cell r="K5979" t="str">
            <v>10YD ROLL OFF DAILY RENT</v>
          </cell>
        </row>
        <row r="5980">
          <cell r="J5980" t="str">
            <v>RORENT10M</v>
          </cell>
          <cell r="K5980" t="str">
            <v>10YD ROLL OFF MTHLY RENT</v>
          </cell>
        </row>
        <row r="5981">
          <cell r="J5981" t="str">
            <v>RORENT20D</v>
          </cell>
          <cell r="K5981" t="str">
            <v>20YD ROLL OFF-DAILY RENT</v>
          </cell>
        </row>
        <row r="5982">
          <cell r="J5982" t="str">
            <v>RORENT20M</v>
          </cell>
          <cell r="K5982" t="str">
            <v>20YD ROLL OFF-MNTHLY RENT</v>
          </cell>
        </row>
        <row r="5983">
          <cell r="J5983" t="str">
            <v>RORENT40D</v>
          </cell>
          <cell r="K5983" t="str">
            <v>40YD ROLL OFF-DAILY RENT</v>
          </cell>
        </row>
        <row r="5984">
          <cell r="J5984" t="str">
            <v>RORENT40M</v>
          </cell>
          <cell r="K5984" t="str">
            <v>40YD ROLL OFF-MNTHLY RENT</v>
          </cell>
        </row>
        <row r="5985">
          <cell r="J5985" t="str">
            <v>CPHAUL10</v>
          </cell>
          <cell r="K5985" t="str">
            <v>10YD COMPACTOR-HAUL</v>
          </cell>
        </row>
        <row r="5986">
          <cell r="J5986" t="str">
            <v>CPHAUL15</v>
          </cell>
          <cell r="K5986" t="str">
            <v>15YD COMPACTOR-HAUL</v>
          </cell>
        </row>
        <row r="5987">
          <cell r="J5987" t="str">
            <v>CPHAUL20</v>
          </cell>
          <cell r="K5987" t="str">
            <v>20YD COMPACTOR-HAUL</v>
          </cell>
        </row>
        <row r="5988">
          <cell r="J5988" t="str">
            <v>CPHAUL25</v>
          </cell>
          <cell r="K5988" t="str">
            <v>25YD COMPACTOR-HAUL</v>
          </cell>
        </row>
        <row r="5989">
          <cell r="J5989" t="str">
            <v>CPHAUL30</v>
          </cell>
          <cell r="K5989" t="str">
            <v>30YD COMPACTOR-HAUL</v>
          </cell>
        </row>
        <row r="5990">
          <cell r="J5990" t="str">
            <v>CPHAUL35</v>
          </cell>
          <cell r="K5990" t="str">
            <v>35YD COMPACTOR-HAUL</v>
          </cell>
        </row>
        <row r="5991">
          <cell r="J5991" t="str">
            <v>DISPMC-TON</v>
          </cell>
          <cell r="K5991" t="str">
            <v>MC LANDFILL PER TON</v>
          </cell>
        </row>
        <row r="5992">
          <cell r="J5992" t="str">
            <v>DISPMCMISC</v>
          </cell>
          <cell r="K5992" t="str">
            <v>DISPOSAL MISCELLANOUS</v>
          </cell>
        </row>
        <row r="5993">
          <cell r="J5993" t="str">
            <v>RODEL</v>
          </cell>
          <cell r="K5993" t="str">
            <v>ROLL OFF-DELIVERY</v>
          </cell>
        </row>
        <row r="5994">
          <cell r="J5994" t="str">
            <v>ROHAUL10T</v>
          </cell>
          <cell r="K5994" t="str">
            <v>ROHAUL10T</v>
          </cell>
        </row>
        <row r="5995">
          <cell r="J5995" t="str">
            <v>ROHAUL20</v>
          </cell>
          <cell r="K5995" t="str">
            <v>20YD ROLL OFF-HAUL</v>
          </cell>
        </row>
        <row r="5996">
          <cell r="J5996" t="str">
            <v>ROHAUL20T</v>
          </cell>
          <cell r="K5996" t="str">
            <v>20YD ROLL OFF TEMP HAUL</v>
          </cell>
        </row>
        <row r="5997">
          <cell r="J5997" t="str">
            <v>ROHAUL30</v>
          </cell>
          <cell r="K5997" t="str">
            <v>30YD ROLL OFF-HAUL</v>
          </cell>
        </row>
        <row r="5998">
          <cell r="J5998" t="str">
            <v>ROHAUL40</v>
          </cell>
          <cell r="K5998" t="str">
            <v>40YD ROLL OFF-HAUL</v>
          </cell>
        </row>
        <row r="5999">
          <cell r="J5999" t="str">
            <v>ROHAUL40T</v>
          </cell>
          <cell r="K5999" t="str">
            <v>40YD ROLL OFF TEMP HAUL</v>
          </cell>
        </row>
        <row r="6000">
          <cell r="J6000" t="str">
            <v>ROLID</v>
          </cell>
          <cell r="K6000" t="str">
            <v>ROLL OFF-LID</v>
          </cell>
        </row>
        <row r="6001">
          <cell r="J6001" t="str">
            <v>ROMILE</v>
          </cell>
          <cell r="K6001" t="str">
            <v>ROLL OFF-MILEAGE</v>
          </cell>
        </row>
        <row r="6002">
          <cell r="J6002" t="str">
            <v>RORENT10D</v>
          </cell>
          <cell r="K6002" t="str">
            <v>10YD ROLL OFF DAILY RENT</v>
          </cell>
        </row>
        <row r="6003">
          <cell r="J6003" t="str">
            <v>RORENT20D</v>
          </cell>
          <cell r="K6003" t="str">
            <v>20YD ROLL OFF-DAILY RENT</v>
          </cell>
        </row>
        <row r="6004">
          <cell r="J6004" t="str">
            <v>RORENT40D</v>
          </cell>
          <cell r="K6004" t="str">
            <v>40YD ROLL OFF-DAILY RENT</v>
          </cell>
        </row>
        <row r="6005">
          <cell r="J6005" t="str">
            <v>STORENT22</v>
          </cell>
          <cell r="K6005" t="str">
            <v>PORTABLE STORAGE RENT 22</v>
          </cell>
        </row>
        <row r="6006">
          <cell r="J6006" t="str">
            <v>FUEL-RECY MASON</v>
          </cell>
          <cell r="K6006" t="str">
            <v>FUEL &amp; MATERIAL SURCHARGE</v>
          </cell>
        </row>
        <row r="6007">
          <cell r="J6007" t="str">
            <v>FUEL-RES MASON</v>
          </cell>
          <cell r="K6007" t="str">
            <v>FUEL &amp; MATERIAL SURCHARGE</v>
          </cell>
        </row>
        <row r="6008">
          <cell r="J6008" t="str">
            <v>FUEL-COM MASON</v>
          </cell>
          <cell r="K6008" t="str">
            <v>FUEL &amp; MATERIAL SURCHARGE</v>
          </cell>
        </row>
        <row r="6009">
          <cell r="J6009" t="str">
            <v>FUEL-RECY MASON</v>
          </cell>
          <cell r="K6009" t="str">
            <v>FUEL &amp; MATERIAL SURCHARGE</v>
          </cell>
        </row>
        <row r="6010">
          <cell r="J6010" t="str">
            <v>FUEL-RES MASON</v>
          </cell>
          <cell r="K6010" t="str">
            <v>FUEL &amp; MATERIAL SURCHARGE</v>
          </cell>
        </row>
        <row r="6011">
          <cell r="J6011" t="str">
            <v>FUEL-RECY MASON</v>
          </cell>
          <cell r="K6011" t="str">
            <v>FUEL &amp; MATERIAL SURCHARGE</v>
          </cell>
        </row>
        <row r="6012">
          <cell r="J6012" t="str">
            <v>FUEL-RES MASON</v>
          </cell>
          <cell r="K6012" t="str">
            <v>FUEL &amp; MATERIAL SURCHARGE</v>
          </cell>
        </row>
        <row r="6013">
          <cell r="J6013" t="str">
            <v>FUEL-ACCTG MASON</v>
          </cell>
          <cell r="K6013" t="str">
            <v>FUEL &amp; MATERIAL SURCHARGE</v>
          </cell>
        </row>
        <row r="6014">
          <cell r="J6014" t="str">
            <v>FUEL-COM MASON</v>
          </cell>
          <cell r="K6014" t="str">
            <v>FUEL &amp; MATERIAL SURCHARGE</v>
          </cell>
        </row>
        <row r="6015">
          <cell r="J6015" t="str">
            <v>FUEL-RECY MASON</v>
          </cell>
          <cell r="K6015" t="str">
            <v>FUEL &amp; MATERIAL SURCHARGE</v>
          </cell>
        </row>
        <row r="6016">
          <cell r="J6016" t="str">
            <v>FUEL-RES MASON</v>
          </cell>
          <cell r="K6016" t="str">
            <v>FUEL &amp; MATERIAL SURCHARGE</v>
          </cell>
        </row>
        <row r="6017">
          <cell r="J6017" t="str">
            <v>FUEL-RO MASON</v>
          </cell>
          <cell r="K6017" t="str">
            <v>FUEL &amp; MATERIAL SURCHARGE</v>
          </cell>
        </row>
        <row r="6018">
          <cell r="J6018" t="str">
            <v>FUEL-COM MASON</v>
          </cell>
          <cell r="K6018" t="str">
            <v>FUEL &amp; MATERIAL SURCHARGE</v>
          </cell>
        </row>
        <row r="6019">
          <cell r="J6019" t="str">
            <v>FUEL-RECY MASON</v>
          </cell>
          <cell r="K6019" t="str">
            <v>FUEL &amp; MATERIAL SURCHARGE</v>
          </cell>
        </row>
        <row r="6020">
          <cell r="J6020" t="str">
            <v>FUEL-RES MASON</v>
          </cell>
          <cell r="K6020" t="str">
            <v>FUEL &amp; MATERIAL SURCHARGE</v>
          </cell>
        </row>
        <row r="6021">
          <cell r="J6021" t="str">
            <v>FUEL-RO MASON</v>
          </cell>
          <cell r="K6021" t="str">
            <v>FUEL &amp; MATERIAL SURCHARGE</v>
          </cell>
        </row>
        <row r="6022">
          <cell r="J6022" t="str">
            <v>FUEL-RECY MASON</v>
          </cell>
          <cell r="K6022" t="str">
            <v>FUEL &amp; MATERIAL SURCHARGE</v>
          </cell>
        </row>
        <row r="6023">
          <cell r="J6023" t="str">
            <v>FUEL-RES MASON</v>
          </cell>
          <cell r="K6023" t="str">
            <v>FUEL &amp; MATERIAL SURCHARGE</v>
          </cell>
        </row>
        <row r="6024">
          <cell r="J6024" t="str">
            <v>FUEL-RO MASON</v>
          </cell>
          <cell r="K6024" t="str">
            <v>FUEL &amp; MATERIAL SURCHARGE</v>
          </cell>
        </row>
        <row r="6025">
          <cell r="J6025" t="str">
            <v>FUEL-COM MASON</v>
          </cell>
          <cell r="K6025" t="str">
            <v>FUEL &amp; MATERIAL SURCHARGE</v>
          </cell>
        </row>
        <row r="6026">
          <cell r="J6026" t="str">
            <v>FUEL-RO MASON</v>
          </cell>
          <cell r="K6026" t="str">
            <v>FUEL &amp; MATERIAL SURCHARGE</v>
          </cell>
        </row>
        <row r="6027">
          <cell r="J6027" t="str">
            <v>REF</v>
          </cell>
          <cell r="K6027" t="str">
            <v>3.6% WA Refuse Tax</v>
          </cell>
        </row>
        <row r="6028">
          <cell r="J6028" t="str">
            <v>REF</v>
          </cell>
          <cell r="K6028" t="str">
            <v>3.6% WA Refuse Tax</v>
          </cell>
        </row>
        <row r="6029">
          <cell r="J6029" t="str">
            <v>SALES TAX</v>
          </cell>
          <cell r="K6029" t="str">
            <v>8.5% Sales Tax</v>
          </cell>
        </row>
        <row r="6030">
          <cell r="J6030" t="str">
            <v>SHELTON UNREG REFUSE</v>
          </cell>
          <cell r="K6030" t="str">
            <v>3.6% WA STATE REFUSE TAX</v>
          </cell>
        </row>
        <row r="6031">
          <cell r="J6031" t="str">
            <v>SHELTON UNREG SALES</v>
          </cell>
          <cell r="K6031" t="str">
            <v>WA STATE SALES TAX</v>
          </cell>
        </row>
        <row r="6032">
          <cell r="J6032" t="str">
            <v>REF</v>
          </cell>
          <cell r="K6032" t="str">
            <v>3.6% WA Refuse Tax</v>
          </cell>
        </row>
        <row r="6033">
          <cell r="J6033" t="str">
            <v>REF</v>
          </cell>
          <cell r="K6033" t="str">
            <v>3.6% WA Refuse Tax</v>
          </cell>
        </row>
        <row r="6034">
          <cell r="J6034" t="str">
            <v>SALES TAX</v>
          </cell>
          <cell r="K6034" t="str">
            <v>8.5% Sales Tax</v>
          </cell>
        </row>
        <row r="6035">
          <cell r="J6035" t="str">
            <v>REF</v>
          </cell>
          <cell r="K6035" t="str">
            <v>3.6% WA Refuse Tax</v>
          </cell>
        </row>
        <row r="6036">
          <cell r="J6036" t="str">
            <v>SALES TAX</v>
          </cell>
          <cell r="K6036" t="str">
            <v>8.5% Sales Tax</v>
          </cell>
        </row>
        <row r="6037">
          <cell r="J6037" t="str">
            <v>REF</v>
          </cell>
          <cell r="K6037" t="str">
            <v>3.6% WA Refuse Tax</v>
          </cell>
        </row>
        <row r="6038">
          <cell r="J6038" t="str">
            <v>SALES TAX</v>
          </cell>
          <cell r="K6038" t="str">
            <v>8.5% Sales Tax</v>
          </cell>
        </row>
        <row r="6039">
          <cell r="J6039" t="str">
            <v>REF</v>
          </cell>
          <cell r="K6039" t="str">
            <v>3.6% WA Refuse Tax</v>
          </cell>
        </row>
        <row r="6040">
          <cell r="J6040" t="str">
            <v>SALES TAX</v>
          </cell>
          <cell r="K6040" t="str">
            <v>8.5% Sales Tax</v>
          </cell>
        </row>
        <row r="6041">
          <cell r="J6041" t="str">
            <v>FINCHG</v>
          </cell>
          <cell r="K6041" t="str">
            <v>LATE FEE</v>
          </cell>
        </row>
        <row r="6042">
          <cell r="J6042" t="str">
            <v>MM</v>
          </cell>
          <cell r="K6042" t="str">
            <v>MOVE MONEY</v>
          </cell>
        </row>
        <row r="6043">
          <cell r="J6043" t="str">
            <v>UNLOCKRECY</v>
          </cell>
          <cell r="K6043" t="str">
            <v>UNLOCK / UNLATCH RECY</v>
          </cell>
        </row>
        <row r="6044">
          <cell r="J6044" t="str">
            <v>SQUAX</v>
          </cell>
          <cell r="K6044" t="str">
            <v>SQUAXIN ISLAND CONTRACT</v>
          </cell>
        </row>
        <row r="6045">
          <cell r="J6045" t="str">
            <v>96CRCOGE1</v>
          </cell>
          <cell r="K6045" t="str">
            <v>96 COMMINGLE WG-EOW</v>
          </cell>
        </row>
        <row r="6046">
          <cell r="J6046" t="str">
            <v>96CRCOGM1</v>
          </cell>
          <cell r="K6046" t="str">
            <v>96 COMMINGLE WGMNTHLY</v>
          </cell>
        </row>
        <row r="6047">
          <cell r="J6047" t="str">
            <v>96CRCOGW1</v>
          </cell>
          <cell r="K6047" t="str">
            <v>96 COMMINGLE WG-WEEKLY</v>
          </cell>
        </row>
        <row r="6048">
          <cell r="J6048" t="str">
            <v>96CRCONGE1</v>
          </cell>
          <cell r="K6048" t="str">
            <v>96 COMMINGLE NG-EOW</v>
          </cell>
        </row>
        <row r="6049">
          <cell r="J6049" t="str">
            <v>96CRCONGM1</v>
          </cell>
          <cell r="K6049" t="str">
            <v>96 COMMINGLE NG-MNTHLY</v>
          </cell>
        </row>
        <row r="6050">
          <cell r="J6050" t="str">
            <v>96CRCONGW1</v>
          </cell>
          <cell r="K6050" t="str">
            <v>96 COMMINGLE NG-WEEKLY</v>
          </cell>
        </row>
        <row r="6051">
          <cell r="J6051" t="str">
            <v xml:space="preserve">R2YDOCCE </v>
          </cell>
          <cell r="K6051" t="str">
            <v>2YD OCC-EOW</v>
          </cell>
        </row>
        <row r="6052">
          <cell r="J6052" t="str">
            <v>R2YDOCCEX</v>
          </cell>
          <cell r="K6052" t="str">
            <v>2YD OCC-EXTRA CONTAINER</v>
          </cell>
        </row>
        <row r="6053">
          <cell r="J6053" t="str">
            <v>R2YDOCCM</v>
          </cell>
          <cell r="K6053" t="str">
            <v>2YD OCC-MNTHLY</v>
          </cell>
        </row>
        <row r="6054">
          <cell r="J6054" t="str">
            <v>R2YDOCCOC</v>
          </cell>
          <cell r="K6054" t="str">
            <v>2YD OCC-ON CALL</v>
          </cell>
        </row>
        <row r="6055">
          <cell r="J6055" t="str">
            <v>R2YDOCCW</v>
          </cell>
          <cell r="K6055" t="str">
            <v>2YD OCC-WEEKLY</v>
          </cell>
        </row>
        <row r="6056">
          <cell r="J6056" t="str">
            <v>RECYLOCK</v>
          </cell>
          <cell r="K6056" t="str">
            <v>LOCK/UNLOCK RECYCLING</v>
          </cell>
        </row>
        <row r="6057">
          <cell r="J6057" t="str">
            <v>WLKNRECY</v>
          </cell>
          <cell r="K6057" t="str">
            <v>WALK IN RECYCLE</v>
          </cell>
        </row>
        <row r="6058">
          <cell r="J6058" t="str">
            <v>96CRCOGE1</v>
          </cell>
          <cell r="K6058" t="str">
            <v>96 COMMINGLE WG-EOW</v>
          </cell>
        </row>
        <row r="6059">
          <cell r="J6059" t="str">
            <v>96CRCOGOC</v>
          </cell>
          <cell r="K6059" t="str">
            <v>96 COMMINGLE WGON CALL</v>
          </cell>
        </row>
        <row r="6060">
          <cell r="J6060" t="str">
            <v>96CRCONGOC</v>
          </cell>
          <cell r="K6060" t="str">
            <v>96 COMMINGLE NGON CALL</v>
          </cell>
        </row>
        <row r="6061">
          <cell r="J6061" t="str">
            <v>R2YDOCCOC</v>
          </cell>
          <cell r="K6061" t="str">
            <v>2YD OCC-ON CALL</v>
          </cell>
        </row>
        <row r="6062">
          <cell r="J6062" t="str">
            <v>RECYLOCK</v>
          </cell>
          <cell r="K6062" t="str">
            <v>LOCK/UNLOCK RECYCLING</v>
          </cell>
        </row>
        <row r="6063">
          <cell r="J6063" t="str">
            <v>ROLLOUTOCC</v>
          </cell>
          <cell r="K6063" t="str">
            <v>ROLL OUT FEE - RECYCLE</v>
          </cell>
        </row>
        <row r="6064">
          <cell r="J6064" t="str">
            <v>WLKNRECY</v>
          </cell>
          <cell r="K6064" t="str">
            <v>WALK IN RECYCLE</v>
          </cell>
        </row>
        <row r="6065">
          <cell r="J6065" t="str">
            <v>CC-KOL</v>
          </cell>
          <cell r="K6065" t="str">
            <v>ONLINE PAYMENT-CC</v>
          </cell>
        </row>
        <row r="6066">
          <cell r="J6066" t="str">
            <v>CCREF-KOL</v>
          </cell>
          <cell r="K6066" t="str">
            <v>CREDIT CARD REFUND</v>
          </cell>
        </row>
        <row r="6067">
          <cell r="J6067" t="str">
            <v>PAY</v>
          </cell>
          <cell r="K6067" t="str">
            <v>PAYMENT-THANK YOU!</v>
          </cell>
        </row>
        <row r="6068">
          <cell r="J6068" t="str">
            <v>PAY-CFREE</v>
          </cell>
          <cell r="K6068" t="str">
            <v>PAYMENT-THANK YOU</v>
          </cell>
        </row>
        <row r="6069">
          <cell r="J6069" t="str">
            <v>PAY-KOL</v>
          </cell>
          <cell r="K6069" t="str">
            <v>PAYMENT-THANK YOU - OL</v>
          </cell>
        </row>
        <row r="6070">
          <cell r="J6070" t="str">
            <v>PAY-OAK</v>
          </cell>
          <cell r="K6070" t="str">
            <v>OAKLEAF PAYMENT</v>
          </cell>
        </row>
        <row r="6071">
          <cell r="J6071" t="str">
            <v>PAY-RPPS</v>
          </cell>
          <cell r="K6071" t="str">
            <v>RPSS PAYMENT</v>
          </cell>
        </row>
        <row r="6072">
          <cell r="J6072" t="str">
            <v>PAYMET</v>
          </cell>
          <cell r="K6072" t="str">
            <v>METAVANTE ONLINE PAYMENT</v>
          </cell>
        </row>
        <row r="6073">
          <cell r="J6073" t="str">
            <v>PAYPNCL</v>
          </cell>
          <cell r="K6073" t="str">
            <v>PAYMENT THANK YOU!</v>
          </cell>
        </row>
        <row r="6074">
          <cell r="J6074" t="str">
            <v>EXTRAR</v>
          </cell>
          <cell r="K6074" t="str">
            <v>EXTRA CAN/BAGS</v>
          </cell>
        </row>
        <row r="6075">
          <cell r="J6075" t="str">
            <v>OFOWR</v>
          </cell>
          <cell r="K6075" t="str">
            <v>OVERFILL/OVERWEIGHT CHG</v>
          </cell>
        </row>
        <row r="6076">
          <cell r="J6076" t="str">
            <v>ROLID</v>
          </cell>
          <cell r="K6076" t="str">
            <v>ROLL OFF-LID</v>
          </cell>
        </row>
        <row r="6077">
          <cell r="J6077" t="str">
            <v>ROLIDRECY</v>
          </cell>
          <cell r="K6077" t="str">
            <v>ROLL OFF LID-RECYCLE</v>
          </cell>
        </row>
        <row r="6078">
          <cell r="J6078" t="str">
            <v>RORENT10MRECY</v>
          </cell>
          <cell r="K6078" t="str">
            <v>ROLL OFF RENT MONTHLY-REC</v>
          </cell>
        </row>
        <row r="6079">
          <cell r="J6079" t="str">
            <v>RORENT20DRECY</v>
          </cell>
          <cell r="K6079" t="str">
            <v>ROLL OFF RENT DAILY-RECYL</v>
          </cell>
        </row>
        <row r="6080">
          <cell r="J6080" t="str">
            <v>RORENT20MRECY</v>
          </cell>
          <cell r="K6080" t="str">
            <v>ROLL OFF RENT MONTHLY-REC</v>
          </cell>
        </row>
        <row r="6081">
          <cell r="J6081" t="str">
            <v>RORENT40DRECY</v>
          </cell>
          <cell r="K6081" t="str">
            <v>ROLL OFF RENT DAILY-RECYL</v>
          </cell>
        </row>
        <row r="6082">
          <cell r="J6082" t="str">
            <v>RORENT40M</v>
          </cell>
          <cell r="K6082" t="str">
            <v>40YD ROLL OFF-MNTHLY RENT</v>
          </cell>
        </row>
        <row r="6083">
          <cell r="J6083" t="str">
            <v>BELFAIR</v>
          </cell>
          <cell r="K6083" t="str">
            <v>BELFAIR TRANSFER BOX HAUL</v>
          </cell>
        </row>
        <row r="6084">
          <cell r="J6084" t="str">
            <v>BLUEBOX</v>
          </cell>
          <cell r="K6084" t="str">
            <v>RECYCLING BLUE BOX</v>
          </cell>
        </row>
        <row r="6085">
          <cell r="J6085" t="str">
            <v>DISPORGANIC</v>
          </cell>
          <cell r="K6085" t="str">
            <v xml:space="preserve">DISPOSAL ORGANIC </v>
          </cell>
        </row>
        <row r="6086">
          <cell r="J6086" t="str">
            <v>RECYHAUL</v>
          </cell>
          <cell r="K6086" t="str">
            <v>ROLL OFF RECYCLE HAUL</v>
          </cell>
        </row>
        <row r="6087">
          <cell r="J6087" t="str">
            <v>RODEL</v>
          </cell>
          <cell r="K6087" t="str">
            <v>ROLL OFF-DELIVERY</v>
          </cell>
        </row>
        <row r="6088">
          <cell r="J6088" t="str">
            <v>RODELRECY</v>
          </cell>
          <cell r="K6088" t="str">
            <v>ROLL OFF DELIVER-RECYCLE</v>
          </cell>
        </row>
        <row r="6089">
          <cell r="J6089" t="str">
            <v>ROMILERECY</v>
          </cell>
          <cell r="K6089" t="str">
            <v>ROLL OFF MILEAGE RECYCLE</v>
          </cell>
        </row>
        <row r="6090">
          <cell r="J6090" t="str">
            <v>RORENT20DRECY</v>
          </cell>
          <cell r="K6090" t="str">
            <v>ROLL OFF RENT DAILY-RECYL</v>
          </cell>
        </row>
        <row r="6091">
          <cell r="J6091" t="str">
            <v>RORENT40DRECY</v>
          </cell>
          <cell r="K6091" t="str">
            <v>ROLL OFF RENT DAILY-RECYL</v>
          </cell>
        </row>
        <row r="6092">
          <cell r="J6092" t="str">
            <v>STORENT22</v>
          </cell>
          <cell r="K6092" t="str">
            <v>PORTABLE STORAGE RENT 22</v>
          </cell>
        </row>
        <row r="6093">
          <cell r="J6093" t="str">
            <v>FUEL-RECY MASON</v>
          </cell>
          <cell r="K6093" t="str">
            <v>FUEL &amp; MATERIAL SURCHARGE</v>
          </cell>
        </row>
        <row r="6094">
          <cell r="J6094" t="str">
            <v>FUEL-RO MASON</v>
          </cell>
          <cell r="K6094" t="str">
            <v>FUEL &amp; MATERIAL SURCHARGE</v>
          </cell>
        </row>
        <row r="6095">
          <cell r="J6095" t="str">
            <v>FUEL-RECY MASON</v>
          </cell>
          <cell r="K6095" t="str">
            <v>FUEL &amp; MATERIAL SURCHARGE</v>
          </cell>
        </row>
        <row r="6096">
          <cell r="J6096" t="str">
            <v>FUEL-RES MASON</v>
          </cell>
          <cell r="K6096" t="str">
            <v>FUEL &amp; MATERIAL SURCHARGE</v>
          </cell>
        </row>
        <row r="6097">
          <cell r="J6097" t="str">
            <v>FUEL-RECY MASON</v>
          </cell>
          <cell r="K6097" t="str">
            <v>FUEL &amp; MATERIAL SURCHARGE</v>
          </cell>
        </row>
        <row r="6098">
          <cell r="J6098" t="str">
            <v>FUEL-RO MASON</v>
          </cell>
          <cell r="K6098" t="str">
            <v>FUEL &amp; MATERIAL SURCHARGE</v>
          </cell>
        </row>
        <row r="6099">
          <cell r="J6099" t="str">
            <v>SALES TAX</v>
          </cell>
          <cell r="K6099" t="str">
            <v>8.5% Sales Tax</v>
          </cell>
        </row>
        <row r="6100">
          <cell r="J6100" t="str">
            <v>SALES TAX</v>
          </cell>
          <cell r="K6100" t="str">
            <v>8.5% Sales Tax</v>
          </cell>
        </row>
        <row r="6101">
          <cell r="J6101" t="str">
            <v>FINCHG</v>
          </cell>
          <cell r="K6101" t="str">
            <v>LATE FEE</v>
          </cell>
        </row>
        <row r="6102">
          <cell r="J6102" t="str">
            <v xml:space="preserve">BD </v>
          </cell>
          <cell r="K6102" t="str">
            <v>W\O BAD DEBT</v>
          </cell>
        </row>
        <row r="6103">
          <cell r="J6103" t="str">
            <v>FINCHG</v>
          </cell>
          <cell r="K6103" t="str">
            <v>LATE FEE</v>
          </cell>
        </row>
        <row r="6104">
          <cell r="J6104" t="str">
            <v>MM</v>
          </cell>
          <cell r="K6104" t="str">
            <v>MOVE MONEY</v>
          </cell>
        </row>
        <row r="6105">
          <cell r="J6105" t="str">
            <v>REFUND</v>
          </cell>
          <cell r="K6105" t="str">
            <v>REFUND</v>
          </cell>
        </row>
        <row r="6106">
          <cell r="J6106" t="str">
            <v>LOOSE-COMM</v>
          </cell>
          <cell r="K6106" t="str">
            <v>LOOSE MATERIAL - COMM</v>
          </cell>
        </row>
        <row r="6107">
          <cell r="J6107" t="str">
            <v>300CW1</v>
          </cell>
          <cell r="K6107" t="str">
            <v>1-300 GL CART WEEKLY SVC</v>
          </cell>
        </row>
        <row r="6108">
          <cell r="J6108" t="str">
            <v>64CW1</v>
          </cell>
          <cell r="K6108" t="str">
            <v>1-64 GL CART WEEKLY SVC</v>
          </cell>
        </row>
        <row r="6109">
          <cell r="J6109" t="str">
            <v>96CW1</v>
          </cell>
          <cell r="K6109" t="str">
            <v>1-96 GL CART WEEKLY SVC</v>
          </cell>
        </row>
        <row r="6110">
          <cell r="J6110" t="str">
            <v>SL096.0GEO001CGW</v>
          </cell>
          <cell r="K6110" t="str">
            <v>96 GL EOW COM GREENWASTE</v>
          </cell>
        </row>
        <row r="6111">
          <cell r="J6111" t="str">
            <v>UNLOCKREF</v>
          </cell>
          <cell r="K6111" t="str">
            <v>UNLOCK / UNLATCH REFUSE</v>
          </cell>
        </row>
        <row r="6112">
          <cell r="J6112" t="str">
            <v>64CW1</v>
          </cell>
          <cell r="K6112" t="str">
            <v>1-64 GL CART WEEKLY SVC</v>
          </cell>
        </row>
        <row r="6113">
          <cell r="J6113" t="str">
            <v>EP300-COM</v>
          </cell>
          <cell r="K6113" t="str">
            <v>EXTRA PICKUP 300 GL - COM</v>
          </cell>
        </row>
        <row r="6114">
          <cell r="J6114" t="str">
            <v>EP64-COM</v>
          </cell>
          <cell r="K6114" t="str">
            <v>EXTRA PICKUP 64 GL - COM</v>
          </cell>
        </row>
        <row r="6115">
          <cell r="J6115" t="str">
            <v>EP96-COM</v>
          </cell>
          <cell r="K6115" t="str">
            <v>EXTRA PICKUP 96 GL - COM</v>
          </cell>
        </row>
        <row r="6116">
          <cell r="J6116" t="str">
            <v>UNLOCKREF</v>
          </cell>
          <cell r="K6116" t="str">
            <v>UNLOCK / UNLATCH REFUSE</v>
          </cell>
        </row>
        <row r="6117">
          <cell r="J6117" t="str">
            <v>CC-KOL</v>
          </cell>
          <cell r="K6117" t="str">
            <v>ONLINE PAYMENT-CC</v>
          </cell>
        </row>
        <row r="6118">
          <cell r="J6118" t="str">
            <v>CCREF-KOL</v>
          </cell>
          <cell r="K6118" t="str">
            <v>CREDIT CARD REFUND</v>
          </cell>
        </row>
        <row r="6119">
          <cell r="J6119" t="str">
            <v>PAY</v>
          </cell>
          <cell r="K6119" t="str">
            <v>PAYMENT-THANK YOU!</v>
          </cell>
        </row>
        <row r="6120">
          <cell r="J6120" t="str">
            <v>PAY EFT</v>
          </cell>
          <cell r="K6120" t="str">
            <v>ELECTRONIC PAYMENT</v>
          </cell>
        </row>
        <row r="6121">
          <cell r="J6121" t="str">
            <v>PAY ICT</v>
          </cell>
          <cell r="K6121" t="str">
            <v>I/C PAYMENT THANK YOU!</v>
          </cell>
        </row>
        <row r="6122">
          <cell r="J6122" t="str">
            <v>PAY-CFREE</v>
          </cell>
          <cell r="K6122" t="str">
            <v>PAYMENT-THANK YOU</v>
          </cell>
        </row>
        <row r="6123">
          <cell r="J6123" t="str">
            <v>PAY-KOL</v>
          </cell>
          <cell r="K6123" t="str">
            <v>PAYMENT-THANK YOU - OL</v>
          </cell>
        </row>
        <row r="6124">
          <cell r="J6124" t="str">
            <v>PAY-NATL</v>
          </cell>
          <cell r="K6124" t="str">
            <v>PAYMENT THANK YOU</v>
          </cell>
        </row>
        <row r="6125">
          <cell r="J6125" t="str">
            <v>PAY-OAK</v>
          </cell>
          <cell r="K6125" t="str">
            <v>OAKLEAF PAYMENT</v>
          </cell>
        </row>
        <row r="6126">
          <cell r="J6126" t="str">
            <v>PAY-RPPS</v>
          </cell>
          <cell r="K6126" t="str">
            <v>RPSS PAYMENT</v>
          </cell>
        </row>
        <row r="6127">
          <cell r="J6127" t="str">
            <v>PAYMET</v>
          </cell>
          <cell r="K6127" t="str">
            <v>METAVANTE ONLINE PAYMENT</v>
          </cell>
        </row>
        <row r="6128">
          <cell r="J6128" t="str">
            <v>PAYPNCL</v>
          </cell>
          <cell r="K6128" t="str">
            <v>PAYMENT THANK YOU!</v>
          </cell>
        </row>
        <row r="6129">
          <cell r="J6129" t="str">
            <v>RET-KOL</v>
          </cell>
          <cell r="K6129" t="str">
            <v>ONLINE PAYMENT RETURN</v>
          </cell>
        </row>
        <row r="6130">
          <cell r="J6130" t="str">
            <v>300RW1</v>
          </cell>
          <cell r="K6130" t="str">
            <v>1-300 GL CART WEEKLY SVC</v>
          </cell>
        </row>
        <row r="6131">
          <cell r="J6131" t="str">
            <v>35RE1</v>
          </cell>
          <cell r="K6131" t="str">
            <v>1-35 GAL CART EOW SVC</v>
          </cell>
        </row>
        <row r="6132">
          <cell r="J6132" t="str">
            <v>35RE1RR</v>
          </cell>
          <cell r="K6132" t="str">
            <v>1-35 GL CART EOW REDUCED RATE</v>
          </cell>
        </row>
        <row r="6133">
          <cell r="J6133" t="str">
            <v>48RE1</v>
          </cell>
          <cell r="K6133" t="str">
            <v>1-48 GAL EOW</v>
          </cell>
        </row>
        <row r="6134">
          <cell r="J6134" t="str">
            <v>64RE1</v>
          </cell>
          <cell r="K6134" t="str">
            <v>1-64 GAL EOW</v>
          </cell>
        </row>
        <row r="6135">
          <cell r="J6135" t="str">
            <v>64RE1RR</v>
          </cell>
          <cell r="K6135" t="str">
            <v>1-64 GL CART EOW REDUCED RATE</v>
          </cell>
        </row>
        <row r="6136">
          <cell r="J6136" t="str">
            <v>64RW1</v>
          </cell>
          <cell r="K6136" t="str">
            <v>1-64 GAL CART WEEKLY SVC</v>
          </cell>
        </row>
        <row r="6137">
          <cell r="J6137" t="str">
            <v>64RW1RR</v>
          </cell>
          <cell r="K6137" t="str">
            <v>1-64 GL CART WKLY REDUCED RATE</v>
          </cell>
        </row>
        <row r="6138">
          <cell r="J6138" t="str">
            <v>96RE1</v>
          </cell>
          <cell r="K6138" t="str">
            <v>1-96 GAL EOW</v>
          </cell>
        </row>
        <row r="6139">
          <cell r="J6139" t="str">
            <v>96RE1RR</v>
          </cell>
          <cell r="K6139" t="str">
            <v>1-96 GL CART EOW REDUCED RATE</v>
          </cell>
        </row>
        <row r="6140">
          <cell r="J6140" t="str">
            <v>96RW1</v>
          </cell>
          <cell r="K6140" t="str">
            <v>1-96 GAL CART WEEKLY SVC</v>
          </cell>
        </row>
        <row r="6141">
          <cell r="J6141" t="str">
            <v>96RW1RR</v>
          </cell>
          <cell r="K6141" t="str">
            <v>1-96 GL CART WKLY REDUCED RATE</v>
          </cell>
        </row>
        <row r="6142">
          <cell r="J6142" t="str">
            <v>EMPLOYEER</v>
          </cell>
          <cell r="K6142" t="str">
            <v>EMPLOYEE SERVICE</v>
          </cell>
        </row>
        <row r="6143">
          <cell r="J6143" t="str">
            <v>MINSVC-RESI</v>
          </cell>
          <cell r="K6143" t="str">
            <v>MINIMUM SERVICE</v>
          </cell>
        </row>
        <row r="6144">
          <cell r="J6144" t="str">
            <v>ROLLOUT 5-25</v>
          </cell>
          <cell r="K6144" t="str">
            <v>ROLL OUT FEE 5 - 25 FT</v>
          </cell>
        </row>
        <row r="6145">
          <cell r="J6145" t="str">
            <v>SL096.0GEO001GW</v>
          </cell>
          <cell r="K6145" t="str">
            <v>SL 96 GL EOW GREENWASTE 1</v>
          </cell>
        </row>
        <row r="6146">
          <cell r="J6146" t="str">
            <v>35RE1</v>
          </cell>
          <cell r="K6146" t="str">
            <v>1-35 GAL CART EOW SVC</v>
          </cell>
        </row>
        <row r="6147">
          <cell r="J6147" t="str">
            <v>64RE1</v>
          </cell>
          <cell r="K6147" t="str">
            <v>1-64 GAL EOW</v>
          </cell>
        </row>
        <row r="6148">
          <cell r="J6148" t="str">
            <v>96RE1</v>
          </cell>
          <cell r="K6148" t="str">
            <v>1-96 GAL EOW</v>
          </cell>
        </row>
        <row r="6149">
          <cell r="J6149" t="str">
            <v>ADJOTHR</v>
          </cell>
          <cell r="K6149" t="str">
            <v>ADJUSTMENT</v>
          </cell>
        </row>
        <row r="6150">
          <cell r="J6150" t="str">
            <v>EP300-RES</v>
          </cell>
          <cell r="K6150" t="str">
            <v>EXTRA PICKUP 300 GL - RES</v>
          </cell>
        </row>
        <row r="6151">
          <cell r="J6151" t="str">
            <v>EP35-RES</v>
          </cell>
          <cell r="K6151" t="str">
            <v>EXTRA PICKUP 35 GL - RES</v>
          </cell>
        </row>
        <row r="6152">
          <cell r="J6152" t="str">
            <v>EP64-RES</v>
          </cell>
          <cell r="K6152" t="str">
            <v>EXTRA PICKUP 64 GL - RES</v>
          </cell>
        </row>
        <row r="6153">
          <cell r="J6153" t="str">
            <v>EP96-RES</v>
          </cell>
          <cell r="K6153" t="str">
            <v>EXTRA PICKUP 96 GL - RES</v>
          </cell>
        </row>
        <row r="6154">
          <cell r="J6154" t="str">
            <v>LOOSE-RES</v>
          </cell>
          <cell r="K6154" t="str">
            <v>LOOSE MATERIAL -RES</v>
          </cell>
        </row>
        <row r="6155">
          <cell r="J6155" t="str">
            <v>REDELIVER</v>
          </cell>
          <cell r="K6155" t="str">
            <v>DELIVERY CHARGE</v>
          </cell>
        </row>
        <row r="6156">
          <cell r="J6156" t="str">
            <v>RTRNCART35-RES</v>
          </cell>
          <cell r="K6156" t="str">
            <v>RETURN TRIP 35 GL</v>
          </cell>
        </row>
        <row r="6157">
          <cell r="J6157" t="str">
            <v>RTRNCART96-RES</v>
          </cell>
          <cell r="K6157" t="str">
            <v>RETURN TRIP 96 GL</v>
          </cell>
        </row>
        <row r="6158">
          <cell r="J6158" t="str">
            <v>SL096.0GEO001GW</v>
          </cell>
          <cell r="K6158" t="str">
            <v>SL 96 GL EOW GREENWASTE 1</v>
          </cell>
        </row>
        <row r="6159">
          <cell r="J6159" t="str">
            <v>FUEL-COM MASON</v>
          </cell>
          <cell r="K6159" t="str">
            <v>FUEL &amp; MATERIAL SURCHARGE</v>
          </cell>
        </row>
        <row r="6160">
          <cell r="J6160" t="str">
            <v>FUEL-RES MASON</v>
          </cell>
          <cell r="K6160" t="str">
            <v>FUEL &amp; MATERIAL SURCHARGE</v>
          </cell>
        </row>
        <row r="6161">
          <cell r="J6161" t="str">
            <v>FUEL-RES MASON</v>
          </cell>
          <cell r="K6161" t="str">
            <v>FUEL &amp; MATERIAL SURCHARGE</v>
          </cell>
        </row>
        <row r="6162">
          <cell r="J6162" t="str">
            <v>FUEL-RES MASON</v>
          </cell>
          <cell r="K6162" t="str">
            <v>FUEL &amp; MATERIAL SURCHARGE</v>
          </cell>
        </row>
        <row r="6163">
          <cell r="J6163" t="str">
            <v>CITY OF SHELTON</v>
          </cell>
          <cell r="K6163" t="str">
            <v>41.9% CITY UTILITY TAX</v>
          </cell>
        </row>
        <row r="6164">
          <cell r="J6164" t="str">
            <v>CITY OF SHELTON UTILITY</v>
          </cell>
          <cell r="K6164" t="str">
            <v>CONTRACT UTILITY ONLY</v>
          </cell>
        </row>
        <row r="6165">
          <cell r="J6165" t="str">
            <v>SHELTON SALES TAX</v>
          </cell>
          <cell r="K6165" t="str">
            <v>8.8% Sales Tax</v>
          </cell>
        </row>
        <row r="6166">
          <cell r="J6166" t="str">
            <v>SHELTON WA REFUSE</v>
          </cell>
          <cell r="K6166" t="str">
            <v>3.6% WA Refuse Tax</v>
          </cell>
        </row>
        <row r="6167">
          <cell r="J6167" t="str">
            <v>CITY OF SHELTON</v>
          </cell>
          <cell r="K6167" t="str">
            <v>41.9% CITY UTILITY TAX</v>
          </cell>
        </row>
        <row r="6168">
          <cell r="J6168" t="str">
            <v>REF</v>
          </cell>
          <cell r="K6168" t="str">
            <v>3.6% WA Refuse Tax</v>
          </cell>
        </row>
        <row r="6169">
          <cell r="J6169" t="str">
            <v>SHELTON SALES TAX</v>
          </cell>
          <cell r="K6169" t="str">
            <v>8.8% Sales Tax</v>
          </cell>
        </row>
        <row r="6170">
          <cell r="J6170" t="str">
            <v>SHELTON WA REFUSE</v>
          </cell>
          <cell r="K6170" t="str">
            <v>3.6% WA Refuse Tax</v>
          </cell>
        </row>
        <row r="6171">
          <cell r="J6171" t="str">
            <v>CITY OF SHELTON</v>
          </cell>
          <cell r="K6171" t="str">
            <v>41.9% CITY UTILITY TAX</v>
          </cell>
        </row>
        <row r="6172">
          <cell r="J6172" t="str">
            <v>SHELTON WA REFUSE</v>
          </cell>
          <cell r="K6172" t="str">
            <v>3.6% WA Refuse Tax</v>
          </cell>
        </row>
        <row r="6173">
          <cell r="J6173" t="str">
            <v>FINCHG</v>
          </cell>
          <cell r="K6173" t="str">
            <v>LATE FEE</v>
          </cell>
        </row>
        <row r="6174">
          <cell r="J6174" t="str">
            <v>MM</v>
          </cell>
          <cell r="K6174" t="str">
            <v>MOVE MONEY</v>
          </cell>
        </row>
        <row r="6175">
          <cell r="J6175" t="str">
            <v>R1.5YDE</v>
          </cell>
          <cell r="K6175" t="str">
            <v>1.5 YD 1X EOW</v>
          </cell>
        </row>
        <row r="6176">
          <cell r="J6176" t="str">
            <v>R1.5YDRENTM</v>
          </cell>
          <cell r="K6176" t="str">
            <v>1.5YD CONTAINER RENT-MTH</v>
          </cell>
        </row>
        <row r="6177">
          <cell r="J6177" t="str">
            <v>R2YDRENTM</v>
          </cell>
          <cell r="K6177" t="str">
            <v>2YD CONTAINER RENT-MTHLY</v>
          </cell>
        </row>
        <row r="6178">
          <cell r="J6178" t="str">
            <v>R2YDW</v>
          </cell>
          <cell r="K6178" t="str">
            <v>2 YD 1X WEEKLY</v>
          </cell>
        </row>
        <row r="6179">
          <cell r="J6179" t="str">
            <v>UNLOCKREF</v>
          </cell>
          <cell r="K6179" t="str">
            <v>UNLOCK / UNLATCH REFUSE</v>
          </cell>
        </row>
        <row r="6180">
          <cell r="J6180" t="str">
            <v>CEXYD</v>
          </cell>
          <cell r="K6180" t="str">
            <v>CMML EXTRA YARDAGE</v>
          </cell>
        </row>
        <row r="6181">
          <cell r="J6181" t="str">
            <v>ROLLOUTOC</v>
          </cell>
          <cell r="K6181" t="str">
            <v>ROLL OUT</v>
          </cell>
        </row>
        <row r="6182">
          <cell r="J6182" t="str">
            <v>CC-KOL</v>
          </cell>
          <cell r="K6182" t="str">
            <v>ONLINE PAYMENT-CC</v>
          </cell>
        </row>
        <row r="6183">
          <cell r="J6183" t="str">
            <v>CCREF-KOL</v>
          </cell>
          <cell r="K6183" t="str">
            <v>CREDIT CARD REFUND</v>
          </cell>
        </row>
        <row r="6184">
          <cell r="J6184" t="str">
            <v>PAY</v>
          </cell>
          <cell r="K6184" t="str">
            <v>PAYMENT-THANK YOU!</v>
          </cell>
        </row>
        <row r="6185">
          <cell r="J6185" t="str">
            <v>PAY-KOL</v>
          </cell>
          <cell r="K6185" t="str">
            <v>PAYMENT-THANK YOU - OL</v>
          </cell>
        </row>
        <row r="6186">
          <cell r="J6186" t="str">
            <v>PAY-NATL</v>
          </cell>
          <cell r="K6186" t="str">
            <v>PAYMENT THANK YOU</v>
          </cell>
        </row>
        <row r="6187">
          <cell r="J6187" t="str">
            <v>PAYPNCL</v>
          </cell>
          <cell r="K6187" t="str">
            <v>PAYMENT THANK YOU!</v>
          </cell>
        </row>
        <row r="6188">
          <cell r="J6188" t="str">
            <v>ROLID</v>
          </cell>
          <cell r="K6188" t="str">
            <v>ROLL OFF-LID</v>
          </cell>
        </row>
        <row r="6189">
          <cell r="J6189" t="str">
            <v>RORENT10M</v>
          </cell>
          <cell r="K6189" t="str">
            <v>10YD ROLL OFF MTHLY RENT</v>
          </cell>
        </row>
        <row r="6190">
          <cell r="J6190" t="str">
            <v>RORENT20D</v>
          </cell>
          <cell r="K6190" t="str">
            <v>20YD ROLL OFF-DAILY RENT</v>
          </cell>
        </row>
        <row r="6191">
          <cell r="J6191" t="str">
            <v>RORENT20M</v>
          </cell>
          <cell r="K6191" t="str">
            <v>20YD ROLL OFF-MNTHLY RENT</v>
          </cell>
        </row>
        <row r="6192">
          <cell r="J6192" t="str">
            <v>RORENT40D</v>
          </cell>
          <cell r="K6192" t="str">
            <v>40YD ROLL OFF-DAILY RENT</v>
          </cell>
        </row>
        <row r="6193">
          <cell r="J6193" t="str">
            <v>RORENT40M</v>
          </cell>
          <cell r="K6193" t="str">
            <v>40YD ROLL OFF-MNTHLY RENT</v>
          </cell>
        </row>
        <row r="6194">
          <cell r="J6194" t="str">
            <v>CPHAUL20</v>
          </cell>
          <cell r="K6194" t="str">
            <v>20YD COMPACTOR-HAUL</v>
          </cell>
        </row>
        <row r="6195">
          <cell r="J6195" t="str">
            <v>CPHAUL35</v>
          </cell>
          <cell r="K6195" t="str">
            <v>35YD COMPACTOR-HAUL</v>
          </cell>
        </row>
        <row r="6196">
          <cell r="J6196" t="str">
            <v>DISPMC-TON</v>
          </cell>
          <cell r="K6196" t="str">
            <v>MC LANDFILL PER TON</v>
          </cell>
        </row>
        <row r="6197">
          <cell r="J6197" t="str">
            <v>RODEL</v>
          </cell>
          <cell r="K6197" t="str">
            <v>ROLL OFF-DELIVERY</v>
          </cell>
        </row>
        <row r="6198">
          <cell r="J6198" t="str">
            <v>ROHAUL10</v>
          </cell>
          <cell r="K6198" t="str">
            <v>10YD ROLL OFF HAUL</v>
          </cell>
        </row>
        <row r="6199">
          <cell r="J6199" t="str">
            <v>ROHAUL10T</v>
          </cell>
          <cell r="K6199" t="str">
            <v>ROHAUL10T</v>
          </cell>
        </row>
        <row r="6200">
          <cell r="J6200" t="str">
            <v>ROHAUL20</v>
          </cell>
          <cell r="K6200" t="str">
            <v>20YD ROLL OFF-HAUL</v>
          </cell>
        </row>
        <row r="6201">
          <cell r="J6201" t="str">
            <v>ROHAUL20T</v>
          </cell>
          <cell r="K6201" t="str">
            <v>20YD ROLL OFF TEMP HAUL</v>
          </cell>
        </row>
        <row r="6202">
          <cell r="J6202" t="str">
            <v>ROHAUL40</v>
          </cell>
          <cell r="K6202" t="str">
            <v>40YD ROLL OFF-HAUL</v>
          </cell>
        </row>
        <row r="6203">
          <cell r="J6203" t="str">
            <v>RORENT10D</v>
          </cell>
          <cell r="K6203" t="str">
            <v>10YD ROLL OFF DAILY RENT</v>
          </cell>
        </row>
        <row r="6204">
          <cell r="J6204" t="str">
            <v>RORENT20D</v>
          </cell>
          <cell r="K6204" t="str">
            <v>20YD ROLL OFF-DAILY RENT</v>
          </cell>
        </row>
        <row r="6205">
          <cell r="J6205" t="str">
            <v>STORENT22</v>
          </cell>
          <cell r="K6205" t="str">
            <v>PORTABLE STORAGE RENT 22</v>
          </cell>
        </row>
        <row r="6206">
          <cell r="J6206" t="str">
            <v>STODEL</v>
          </cell>
          <cell r="K6206" t="str">
            <v>STORAGE CONT DELIVERY</v>
          </cell>
        </row>
        <row r="6207">
          <cell r="J6207" t="str">
            <v>FUEL-COM MASON</v>
          </cell>
          <cell r="K6207" t="str">
            <v>FUEL &amp; MATERIAL SURCHARGE</v>
          </cell>
        </row>
        <row r="6208">
          <cell r="J6208" t="str">
            <v>FUEL-COM MASON</v>
          </cell>
          <cell r="K6208" t="str">
            <v>FUEL &amp; MATERIAL SURCHARGE</v>
          </cell>
        </row>
        <row r="6209">
          <cell r="J6209" t="str">
            <v>FUEL-RO MASON</v>
          </cell>
          <cell r="K6209" t="str">
            <v>FUEL &amp; MATERIAL SURCHARGE</v>
          </cell>
        </row>
        <row r="6210">
          <cell r="J6210" t="str">
            <v>SHELTON UNREG REFUSE</v>
          </cell>
          <cell r="K6210" t="str">
            <v>3.6% WA STATE REFUSE TAX</v>
          </cell>
        </row>
        <row r="6211">
          <cell r="J6211" t="str">
            <v>SHELTON UNREG SALES</v>
          </cell>
          <cell r="K6211" t="str">
            <v>WA STATE SALES TAX</v>
          </cell>
        </row>
        <row r="6212">
          <cell r="J6212" t="str">
            <v>REF</v>
          </cell>
          <cell r="K6212" t="str">
            <v>3.6% WA Refuse Tax</v>
          </cell>
        </row>
        <row r="6213">
          <cell r="J6213" t="str">
            <v>SALES TAX</v>
          </cell>
          <cell r="K6213" t="str">
            <v>8.5% Sales Tax</v>
          </cell>
        </row>
        <row r="6214">
          <cell r="J6214" t="str">
            <v>SHELTON UNREG REFUSE</v>
          </cell>
          <cell r="K6214" t="str">
            <v>3.6% WA STATE REFUSE TAX</v>
          </cell>
        </row>
        <row r="6215">
          <cell r="J6215" t="str">
            <v>SHELTON UNREG SALES</v>
          </cell>
          <cell r="K6215" t="str">
            <v>WA STATE SALES TAX</v>
          </cell>
        </row>
        <row r="6216">
          <cell r="J6216" t="str">
            <v>FINCHG</v>
          </cell>
          <cell r="K6216" t="str">
            <v>LATE FEE</v>
          </cell>
        </row>
        <row r="6217">
          <cell r="J6217" t="str">
            <v>MM</v>
          </cell>
          <cell r="K6217" t="str">
            <v>MOVE MONEY</v>
          </cell>
        </row>
        <row r="6218">
          <cell r="J6218" t="str">
            <v>UNLOCKRECY</v>
          </cell>
          <cell r="K6218" t="str">
            <v>UNLOCK / UNLATCH RECY</v>
          </cell>
        </row>
        <row r="6219">
          <cell r="J6219" t="str">
            <v>96CRCOGE1</v>
          </cell>
          <cell r="K6219" t="str">
            <v>96 COMMINGLE WG-EOW</v>
          </cell>
        </row>
        <row r="6220">
          <cell r="J6220" t="str">
            <v>96CRCOGM1</v>
          </cell>
          <cell r="K6220" t="str">
            <v>96 COMMINGLE WGMNTHLY</v>
          </cell>
        </row>
        <row r="6221">
          <cell r="J6221" t="str">
            <v>96CRCOGOC</v>
          </cell>
          <cell r="K6221" t="str">
            <v>96 COMMINGLE WGON CALL</v>
          </cell>
        </row>
        <row r="6222">
          <cell r="J6222" t="str">
            <v>96CRCOGW1</v>
          </cell>
          <cell r="K6222" t="str">
            <v>96 COMMINGLE WG-WEEKLY</v>
          </cell>
        </row>
        <row r="6223">
          <cell r="J6223" t="str">
            <v>96CRCONGE1</v>
          </cell>
          <cell r="K6223" t="str">
            <v>96 COMMINGLE NG-EOW</v>
          </cell>
        </row>
        <row r="6224">
          <cell r="J6224" t="str">
            <v>96CRCONGM1</v>
          </cell>
          <cell r="K6224" t="str">
            <v>96 COMMINGLE NG-MNTHLY</v>
          </cell>
        </row>
        <row r="6225">
          <cell r="J6225" t="str">
            <v>96CRCONGW1</v>
          </cell>
          <cell r="K6225" t="str">
            <v>96 COMMINGLE NG-WEEKLY</v>
          </cell>
        </row>
        <row r="6226">
          <cell r="J6226" t="str">
            <v xml:space="preserve">R2YDOCCE </v>
          </cell>
          <cell r="K6226" t="str">
            <v>2YD OCC-EOW</v>
          </cell>
        </row>
        <row r="6227">
          <cell r="J6227" t="str">
            <v>R2YDOCCEX</v>
          </cell>
          <cell r="K6227" t="str">
            <v>2YD OCC-EXTRA CONTAINER</v>
          </cell>
        </row>
        <row r="6228">
          <cell r="J6228" t="str">
            <v>R2YDOCCM</v>
          </cell>
          <cell r="K6228" t="str">
            <v>2YD OCC-MNTHLY</v>
          </cell>
        </row>
        <row r="6229">
          <cell r="J6229" t="str">
            <v>R2YDOCCW</v>
          </cell>
          <cell r="K6229" t="str">
            <v>2YD OCC-WEEKLY</v>
          </cell>
        </row>
        <row r="6230">
          <cell r="J6230" t="str">
            <v>RECYLOCK</v>
          </cell>
          <cell r="K6230" t="str">
            <v>LOCK/UNLOCK RECYCLING</v>
          </cell>
        </row>
        <row r="6231">
          <cell r="J6231" t="str">
            <v>WLKNRECY</v>
          </cell>
          <cell r="K6231" t="str">
            <v>WALK IN RECYCLE</v>
          </cell>
        </row>
        <row r="6232">
          <cell r="J6232" t="str">
            <v>96CRCOGOC</v>
          </cell>
          <cell r="K6232" t="str">
            <v>96 COMMINGLE WGON CALL</v>
          </cell>
        </row>
        <row r="6233">
          <cell r="J6233" t="str">
            <v>96CRCONGOC</v>
          </cell>
          <cell r="K6233" t="str">
            <v>96 COMMINGLE NGON CALL</v>
          </cell>
        </row>
        <row r="6234">
          <cell r="J6234" t="str">
            <v>CDELOCC</v>
          </cell>
          <cell r="K6234" t="str">
            <v>CARDBOARD DELIVERY</v>
          </cell>
        </row>
        <row r="6235">
          <cell r="J6235" t="str">
            <v>DEL-REC</v>
          </cell>
          <cell r="K6235" t="str">
            <v>DELIVER RECYCLE BIN</v>
          </cell>
        </row>
        <row r="6236">
          <cell r="J6236" t="str">
            <v>R2YDOCCOC</v>
          </cell>
          <cell r="K6236" t="str">
            <v>2YD OCC-ON CALL</v>
          </cell>
        </row>
        <row r="6237">
          <cell r="J6237" t="str">
            <v>RECYLOCK</v>
          </cell>
          <cell r="K6237" t="str">
            <v>LOCK/UNLOCK RECYCLING</v>
          </cell>
        </row>
        <row r="6238">
          <cell r="J6238" t="str">
            <v>ROLLOUTOCC</v>
          </cell>
          <cell r="K6238" t="str">
            <v>ROLL OUT FEE - RECYCLE</v>
          </cell>
        </row>
        <row r="6239">
          <cell r="J6239" t="str">
            <v>WLKNRECY</v>
          </cell>
          <cell r="K6239" t="str">
            <v>WALK IN RECYCLE</v>
          </cell>
        </row>
        <row r="6240">
          <cell r="J6240" t="str">
            <v>CC-KOL</v>
          </cell>
          <cell r="K6240" t="str">
            <v>ONLINE PAYMENT-CC</v>
          </cell>
        </row>
        <row r="6241">
          <cell r="J6241" t="str">
            <v>PAY</v>
          </cell>
          <cell r="K6241" t="str">
            <v>PAYMENT-THANK YOU!</v>
          </cell>
        </row>
        <row r="6242">
          <cell r="J6242" t="str">
            <v>PAY EFT</v>
          </cell>
          <cell r="K6242" t="str">
            <v>ELECTRONIC PAYMENT</v>
          </cell>
        </row>
        <row r="6243">
          <cell r="J6243" t="str">
            <v>PAY-CFREE</v>
          </cell>
          <cell r="K6243" t="str">
            <v>PAYMENT-THANK YOU</v>
          </cell>
        </row>
        <row r="6244">
          <cell r="J6244" t="str">
            <v>PAY-KOL</v>
          </cell>
          <cell r="K6244" t="str">
            <v>PAYMENT-THANK YOU - OL</v>
          </cell>
        </row>
        <row r="6245">
          <cell r="J6245" t="str">
            <v>PAY-NATL</v>
          </cell>
          <cell r="K6245" t="str">
            <v>PAYMENT THANK YOU</v>
          </cell>
        </row>
        <row r="6246">
          <cell r="J6246" t="str">
            <v>PAY-OAK</v>
          </cell>
          <cell r="K6246" t="str">
            <v>OAKLEAF PAYMENT</v>
          </cell>
        </row>
        <row r="6247">
          <cell r="J6247" t="str">
            <v>PAY-RPPS</v>
          </cell>
          <cell r="K6247" t="str">
            <v>RPSS PAYMENT</v>
          </cell>
        </row>
        <row r="6248">
          <cell r="J6248" t="str">
            <v>PAYPNCL</v>
          </cell>
          <cell r="K6248" t="str">
            <v>PAYMENT THANK YOU!</v>
          </cell>
        </row>
        <row r="6249">
          <cell r="J6249" t="str">
            <v>RORENT40DRECY</v>
          </cell>
          <cell r="K6249" t="str">
            <v>ROLL OFF RENT DAILY-RECYL</v>
          </cell>
        </row>
        <row r="6250">
          <cell r="J6250" t="str">
            <v>DISPORGANIC</v>
          </cell>
          <cell r="K6250" t="str">
            <v xml:space="preserve">DISPOSAL ORGANIC </v>
          </cell>
        </row>
        <row r="6251">
          <cell r="J6251" t="str">
            <v>RECYHAUL</v>
          </cell>
          <cell r="K6251" t="str">
            <v>ROLL OFF RECYCLE HAUL</v>
          </cell>
        </row>
        <row r="6252">
          <cell r="J6252" t="str">
            <v>ROMILERECY</v>
          </cell>
          <cell r="K6252" t="str">
            <v>ROLL OFF MILEAGE RECYCLE</v>
          </cell>
        </row>
        <row r="6253">
          <cell r="J6253" t="str">
            <v>STORENT22</v>
          </cell>
          <cell r="K6253" t="str">
            <v>PORTABLE STORAGE RENT 22</v>
          </cell>
        </row>
        <row r="6254">
          <cell r="J6254" t="str">
            <v>FUEL-RECY MASON</v>
          </cell>
          <cell r="K6254" t="str">
            <v>FUEL &amp; MATERIAL SURCHARGE</v>
          </cell>
        </row>
        <row r="6255">
          <cell r="J6255" t="str">
            <v>FUEL-RECY MASON</v>
          </cell>
          <cell r="K6255" t="str">
            <v>FUEL &amp; MATERIAL SURCHARGE</v>
          </cell>
        </row>
        <row r="6256">
          <cell r="J6256" t="str">
            <v>FUEL-RO MASON</v>
          </cell>
          <cell r="K6256" t="str">
            <v>FUEL &amp; MATERIAL SURCHARGE</v>
          </cell>
        </row>
        <row r="6257">
          <cell r="J6257" t="str">
            <v>SALES TAX</v>
          </cell>
          <cell r="K6257" t="str">
            <v>8.5% Sales Tax</v>
          </cell>
        </row>
        <row r="6258">
          <cell r="J6258" t="str">
            <v>SHELTON UNREG SALES</v>
          </cell>
          <cell r="K6258" t="str">
            <v>WA STATE SALES TAX</v>
          </cell>
        </row>
        <row r="6259">
          <cell r="J6259" t="str">
            <v xml:space="preserve">BD </v>
          </cell>
          <cell r="K6259" t="str">
            <v>W\O BAD DEBT</v>
          </cell>
        </row>
        <row r="6260">
          <cell r="J6260" t="str">
            <v>FINCHG</v>
          </cell>
          <cell r="K6260" t="str">
            <v>LATE FEE</v>
          </cell>
        </row>
        <row r="6261">
          <cell r="J6261" t="str">
            <v>R1.5YDEK</v>
          </cell>
          <cell r="K6261" t="str">
            <v>1.5 YD 1X EOW</v>
          </cell>
        </row>
        <row r="6262">
          <cell r="J6262" t="str">
            <v>R1.5YDRENTM</v>
          </cell>
          <cell r="K6262" t="str">
            <v>1.5YD CONTAINER RENT-MTH</v>
          </cell>
        </row>
        <row r="6263">
          <cell r="J6263" t="str">
            <v>R2YDRENTM</v>
          </cell>
          <cell r="K6263" t="str">
            <v>2YD CONTAINER RENT-MTHLY</v>
          </cell>
        </row>
        <row r="6264">
          <cell r="J6264" t="str">
            <v>R2YDWK</v>
          </cell>
          <cell r="K6264" t="str">
            <v>2 YD 1X WEEKLY</v>
          </cell>
        </row>
        <row r="6265">
          <cell r="J6265" t="str">
            <v>CC-KOL</v>
          </cell>
          <cell r="K6265" t="str">
            <v>ONLINE PAYMENT-CC</v>
          </cell>
        </row>
        <row r="6266">
          <cell r="J6266" t="str">
            <v>CCREF-KOL</v>
          </cell>
          <cell r="K6266" t="str">
            <v>CREDIT CARD REFUND</v>
          </cell>
        </row>
        <row r="6267">
          <cell r="J6267" t="str">
            <v>PAY-CFREE</v>
          </cell>
          <cell r="K6267" t="str">
            <v>PAYMENT-THANK YOU</v>
          </cell>
        </row>
        <row r="6268">
          <cell r="J6268" t="str">
            <v>PAY-KOL</v>
          </cell>
          <cell r="K6268" t="str">
            <v>PAYMENT-THANK YOU - OL</v>
          </cell>
        </row>
        <row r="6269">
          <cell r="J6269" t="str">
            <v>PAYPNCL</v>
          </cell>
          <cell r="K6269" t="str">
            <v>PAYMENT THANK YOU!</v>
          </cell>
        </row>
        <row r="6270">
          <cell r="J6270" t="str">
            <v>RET-KOL</v>
          </cell>
          <cell r="K6270" t="str">
            <v>ONLINE PAYMENT RETURN</v>
          </cell>
        </row>
        <row r="6271">
          <cell r="J6271" t="str">
            <v>ADJOTHR</v>
          </cell>
          <cell r="K6271" t="str">
            <v>ADJUSTMENT</v>
          </cell>
        </row>
        <row r="6272">
          <cell r="J6272" t="str">
            <v>CPHAUL20</v>
          </cell>
          <cell r="K6272" t="str">
            <v>20YD COMPACTOR-HAUL</v>
          </cell>
        </row>
        <row r="6273">
          <cell r="J6273" t="str">
            <v>CPHAUL30</v>
          </cell>
          <cell r="K6273" t="str">
            <v>30YD COMPACTOR-HAUL</v>
          </cell>
        </row>
        <row r="6274">
          <cell r="J6274" t="str">
            <v>DISPMC-TON</v>
          </cell>
          <cell r="K6274" t="str">
            <v>MC LANDFILL PER TON</v>
          </cell>
        </row>
        <row r="6275">
          <cell r="J6275" t="str">
            <v>ROMILE</v>
          </cell>
          <cell r="K6275" t="str">
            <v>ROLL OFF-MILEAGE</v>
          </cell>
        </row>
        <row r="6276">
          <cell r="J6276" t="str">
            <v>FUEL-COM MASON</v>
          </cell>
          <cell r="K6276" t="str">
            <v>FUEL &amp; MATERIAL SURCHARGE</v>
          </cell>
        </row>
        <row r="6277">
          <cell r="J6277" t="str">
            <v>FUEL-RO MASON</v>
          </cell>
          <cell r="K6277" t="str">
            <v>FUEL &amp; MATERIAL SURCHARGE</v>
          </cell>
        </row>
        <row r="6278">
          <cell r="J6278" t="str">
            <v>FUEL-COM MASON</v>
          </cell>
          <cell r="K6278" t="str">
            <v>FUEL &amp; MATERIAL SURCHARGE</v>
          </cell>
        </row>
        <row r="6279">
          <cell r="J6279" t="str">
            <v>REF</v>
          </cell>
          <cell r="K6279" t="str">
            <v>3.6% WA Refuse Tax</v>
          </cell>
        </row>
        <row r="6280">
          <cell r="J6280" t="str">
            <v>SALES TAX</v>
          </cell>
          <cell r="K6280" t="str">
            <v>8.5% Sales Tax</v>
          </cell>
        </row>
        <row r="6281">
          <cell r="J6281" t="str">
            <v>REF</v>
          </cell>
          <cell r="K6281" t="str">
            <v>3.6% WA Refuse Tax</v>
          </cell>
        </row>
        <row r="6282">
          <cell r="J6282" t="str">
            <v>SALES TAX</v>
          </cell>
          <cell r="K6282" t="str">
            <v>8.5% Sales Tax</v>
          </cell>
        </row>
        <row r="6283">
          <cell r="J6283" t="str">
            <v>FINCHG</v>
          </cell>
          <cell r="K6283" t="str">
            <v>LATE FEE</v>
          </cell>
        </row>
        <row r="6284">
          <cell r="J6284" t="str">
            <v>96CRCOGE1</v>
          </cell>
          <cell r="K6284" t="str">
            <v>96 COMMINGLE WG-EOW</v>
          </cell>
        </row>
        <row r="6285">
          <cell r="J6285" t="str">
            <v>96CRCOGM1</v>
          </cell>
          <cell r="K6285" t="str">
            <v>96 COMMINGLE WGMNTHLY</v>
          </cell>
        </row>
        <row r="6286">
          <cell r="J6286" t="str">
            <v>96CRCOGW1</v>
          </cell>
          <cell r="K6286" t="str">
            <v>96 COMMINGLE WG-WEEKLY</v>
          </cell>
        </row>
        <row r="6287">
          <cell r="J6287" t="str">
            <v>96CRCONGE1</v>
          </cell>
          <cell r="K6287" t="str">
            <v>96 COMMINGLE NG-EOW</v>
          </cell>
        </row>
        <row r="6288">
          <cell r="J6288" t="str">
            <v>96CRCONGM1</v>
          </cell>
          <cell r="K6288" t="str">
            <v>96 COMMINGLE NG-MNTHLY</v>
          </cell>
        </row>
        <row r="6289">
          <cell r="J6289" t="str">
            <v>96CRCONGW1</v>
          </cell>
          <cell r="K6289" t="str">
            <v>96 COMMINGLE NG-WEEKLY</v>
          </cell>
        </row>
        <row r="6290">
          <cell r="J6290" t="str">
            <v xml:space="preserve">R2YDOCCE </v>
          </cell>
          <cell r="K6290" t="str">
            <v>2YD OCC-EOW</v>
          </cell>
        </row>
        <row r="6291">
          <cell r="J6291" t="str">
            <v>R2YDOCCEX</v>
          </cell>
          <cell r="K6291" t="str">
            <v>2YD OCC-EXTRA CONTAINER</v>
          </cell>
        </row>
        <row r="6292">
          <cell r="J6292" t="str">
            <v>R2YDOCCM</v>
          </cell>
          <cell r="K6292" t="str">
            <v>2YD OCC-MNTHLY</v>
          </cell>
        </row>
        <row r="6293">
          <cell r="J6293" t="str">
            <v>R2YDOCCW</v>
          </cell>
          <cell r="K6293" t="str">
            <v>2YD OCC-WEEKLY</v>
          </cell>
        </row>
        <row r="6294">
          <cell r="J6294" t="str">
            <v>RECYLOCK</v>
          </cell>
          <cell r="K6294" t="str">
            <v>LOCK/UNLOCK RECYCLING</v>
          </cell>
        </row>
        <row r="6295">
          <cell r="J6295" t="str">
            <v>R2YDOCCOC</v>
          </cell>
          <cell r="K6295" t="str">
            <v>2YD OCC-ON CALL</v>
          </cell>
        </row>
        <row r="6296">
          <cell r="J6296" t="str">
            <v>RECYLOCK</v>
          </cell>
          <cell r="K6296" t="str">
            <v>LOCK/UNLOCK RECYCLING</v>
          </cell>
        </row>
        <row r="6297">
          <cell r="J6297" t="str">
            <v>ROLLOUTOCC</v>
          </cell>
          <cell r="K6297" t="str">
            <v>ROLL OUT FEE - RECYCLE</v>
          </cell>
        </row>
        <row r="6298">
          <cell r="J6298" t="str">
            <v>WLKNRECY</v>
          </cell>
          <cell r="K6298" t="str">
            <v>WALK IN RECYCLE</v>
          </cell>
        </row>
        <row r="6299">
          <cell r="J6299" t="str">
            <v>CC-KOL</v>
          </cell>
          <cell r="K6299" t="str">
            <v>ONLINE PAYMENT-CC</v>
          </cell>
        </row>
        <row r="6300">
          <cell r="J6300" t="str">
            <v>PAY</v>
          </cell>
          <cell r="K6300" t="str">
            <v>PAYMENT-THANK YOU!</v>
          </cell>
        </row>
        <row r="6301">
          <cell r="J6301" t="str">
            <v>PAY-CFREE</v>
          </cell>
          <cell r="K6301" t="str">
            <v>PAYMENT-THANK YOU</v>
          </cell>
        </row>
        <row r="6302">
          <cell r="J6302" t="str">
            <v>PAY-KOL</v>
          </cell>
          <cell r="K6302" t="str">
            <v>PAYMENT-THANK YOU - OL</v>
          </cell>
        </row>
        <row r="6303">
          <cell r="J6303" t="str">
            <v>PAY-NATL</v>
          </cell>
          <cell r="K6303" t="str">
            <v>PAYMENT THANK YOU</v>
          </cell>
        </row>
        <row r="6304">
          <cell r="J6304" t="str">
            <v>PAY-OAK</v>
          </cell>
          <cell r="K6304" t="str">
            <v>OAKLEAF PAYMENT</v>
          </cell>
        </row>
        <row r="6305">
          <cell r="J6305" t="str">
            <v>PAYMET</v>
          </cell>
          <cell r="K6305" t="str">
            <v>METAVANTE ONLINE PAYMENT</v>
          </cell>
        </row>
        <row r="6306">
          <cell r="J6306" t="str">
            <v>PAYPNCL</v>
          </cell>
          <cell r="K6306" t="str">
            <v>PAYMENT THANK YOU!</v>
          </cell>
        </row>
        <row r="6307">
          <cell r="J6307" t="str">
            <v>RET-KOL</v>
          </cell>
          <cell r="K6307" t="str">
            <v>ONLINE PAYMENT RETURN</v>
          </cell>
        </row>
        <row r="6308">
          <cell r="J6308" t="str">
            <v>EMPLOYEER</v>
          </cell>
          <cell r="K6308" t="str">
            <v>EMPLOYEE SERVICE</v>
          </cell>
        </row>
        <row r="6309">
          <cell r="J6309" t="str">
            <v>FINCHG</v>
          </cell>
          <cell r="K6309" t="str">
            <v>LATE FEE</v>
          </cell>
        </row>
        <row r="6310">
          <cell r="J6310" t="str">
            <v xml:space="preserve">BD </v>
          </cell>
          <cell r="K6310" t="str">
            <v>W\O BAD DEBT</v>
          </cell>
        </row>
        <row r="6311">
          <cell r="J6311" t="str">
            <v>BDR</v>
          </cell>
          <cell r="K6311" t="str">
            <v>BAD DEBT RECOVERY</v>
          </cell>
        </row>
        <row r="6312">
          <cell r="J6312" t="str">
            <v>MM</v>
          </cell>
          <cell r="K6312" t="str">
            <v>MOVE MONEY</v>
          </cell>
        </row>
        <row r="6313">
          <cell r="J6313" t="str">
            <v>REFUND</v>
          </cell>
          <cell r="K6313" t="str">
            <v>REFUND</v>
          </cell>
        </row>
        <row r="6314">
          <cell r="J6314" t="str">
            <v>RETCK</v>
          </cell>
          <cell r="K6314" t="str">
            <v>RETURNED CHECK</v>
          </cell>
        </row>
        <row r="6315">
          <cell r="J6315" t="str">
            <v>FINCHG</v>
          </cell>
          <cell r="K6315" t="str">
            <v>LATE FEE</v>
          </cell>
        </row>
        <row r="6316">
          <cell r="J6316" t="str">
            <v>FINCHG</v>
          </cell>
          <cell r="K6316" t="str">
            <v>LATE FEE</v>
          </cell>
        </row>
        <row r="6317">
          <cell r="J6317" t="str">
            <v>MM</v>
          </cell>
          <cell r="K6317" t="str">
            <v>MOVE MONEY</v>
          </cell>
        </row>
        <row r="6318">
          <cell r="J6318" t="str">
            <v>REFUND</v>
          </cell>
          <cell r="K6318" t="str">
            <v>REFUND</v>
          </cell>
        </row>
        <row r="6319">
          <cell r="J6319" t="str">
            <v>RETCK</v>
          </cell>
          <cell r="K6319" t="str">
            <v>RETURNED CHECK</v>
          </cell>
        </row>
        <row r="6320">
          <cell r="J6320" t="str">
            <v>WLKNRW2RECY</v>
          </cell>
          <cell r="K6320" t="str">
            <v>WALK IN OVER 25 ADDITIONA</v>
          </cell>
        </row>
        <row r="6321">
          <cell r="J6321" t="str">
            <v>WLKNRE1RECYMA</v>
          </cell>
          <cell r="K6321" t="str">
            <v>WALK IN 5-25FT EOW-RECYCL</v>
          </cell>
        </row>
        <row r="6322">
          <cell r="J6322" t="str">
            <v>WLKNRW2RECYMA</v>
          </cell>
          <cell r="K6322" t="str">
            <v>WALK IN OVER 25 ADDITIONA</v>
          </cell>
        </row>
        <row r="6323">
          <cell r="J6323" t="str">
            <v>UNLOCKREF</v>
          </cell>
          <cell r="K6323" t="str">
            <v>UNLOCK / UNLATCH REFUSE</v>
          </cell>
        </row>
        <row r="6324">
          <cell r="J6324" t="str">
            <v>UNLOCKREF</v>
          </cell>
          <cell r="K6324" t="str">
            <v>UNLOCK / UNLATCH REFUSE</v>
          </cell>
        </row>
        <row r="6325">
          <cell r="J6325" t="str">
            <v>R1.5YDEK</v>
          </cell>
          <cell r="K6325" t="str">
            <v>1.5 YD 1X EOW</v>
          </cell>
        </row>
        <row r="6326">
          <cell r="J6326" t="str">
            <v>R1.5YDEM</v>
          </cell>
          <cell r="K6326" t="str">
            <v>1.5 YD 1X EOW</v>
          </cell>
        </row>
        <row r="6327">
          <cell r="J6327" t="str">
            <v>R1.5YDRENTM</v>
          </cell>
          <cell r="K6327" t="str">
            <v>1.5YD CONTAINER RENT-MTH</v>
          </cell>
        </row>
        <row r="6328">
          <cell r="J6328" t="str">
            <v>R1.5YDRENTT</v>
          </cell>
          <cell r="K6328" t="str">
            <v>1.5YD TEMP CONTAINER RENT</v>
          </cell>
        </row>
        <row r="6329">
          <cell r="J6329" t="str">
            <v>R1.5YDRENTTM</v>
          </cell>
          <cell r="K6329" t="str">
            <v>1.5 YD TEMP CONT RENT MON</v>
          </cell>
        </row>
        <row r="6330">
          <cell r="J6330" t="str">
            <v>R1.5YDWK</v>
          </cell>
          <cell r="K6330" t="str">
            <v>1.5 YD 1X WEEKLY</v>
          </cell>
        </row>
        <row r="6331">
          <cell r="J6331" t="str">
            <v>R1.5YDWM</v>
          </cell>
          <cell r="K6331" t="str">
            <v>1.5 YD 1X WEEKLY</v>
          </cell>
        </row>
        <row r="6332">
          <cell r="J6332" t="str">
            <v>R1YDEK</v>
          </cell>
          <cell r="K6332" t="str">
            <v>1 YD 1X EOW</v>
          </cell>
        </row>
        <row r="6333">
          <cell r="J6333" t="str">
            <v>R1YDEM</v>
          </cell>
          <cell r="K6333" t="str">
            <v>1 YD 1X EOW</v>
          </cell>
        </row>
        <row r="6334">
          <cell r="J6334" t="str">
            <v>R1YDRENTM</v>
          </cell>
          <cell r="K6334" t="str">
            <v>1YD CONTAINER RENT-MTHLY</v>
          </cell>
        </row>
        <row r="6335">
          <cell r="J6335" t="str">
            <v>R1YDRENTT</v>
          </cell>
          <cell r="K6335" t="str">
            <v>1YD TEMP CONT RENT</v>
          </cell>
        </row>
        <row r="6336">
          <cell r="J6336" t="str">
            <v>R1YDWK</v>
          </cell>
          <cell r="K6336" t="str">
            <v>1 YD 1X WEEKLY</v>
          </cell>
        </row>
        <row r="6337">
          <cell r="J6337" t="str">
            <v>R1YDWM</v>
          </cell>
          <cell r="K6337" t="str">
            <v>1 YD 1X WEEKLY</v>
          </cell>
        </row>
        <row r="6338">
          <cell r="J6338" t="str">
            <v>R2YDEK</v>
          </cell>
          <cell r="K6338" t="str">
            <v>2 YD 1X EOW</v>
          </cell>
        </row>
        <row r="6339">
          <cell r="J6339" t="str">
            <v>R2YDEM</v>
          </cell>
          <cell r="K6339" t="str">
            <v>2 YD 1X EOW</v>
          </cell>
        </row>
        <row r="6340">
          <cell r="J6340" t="str">
            <v>R2YDRENTM</v>
          </cell>
          <cell r="K6340" t="str">
            <v>2YD CONTAINER RENT-MTHLY</v>
          </cell>
        </row>
        <row r="6341">
          <cell r="J6341" t="str">
            <v>R2YDRENTTM</v>
          </cell>
          <cell r="K6341" t="str">
            <v>2 YD TEMP CONT RENT MONTH</v>
          </cell>
        </row>
        <row r="6342">
          <cell r="J6342" t="str">
            <v>R2YDWK</v>
          </cell>
          <cell r="K6342" t="str">
            <v>2 YD 1X WEEKLY</v>
          </cell>
        </row>
        <row r="6343">
          <cell r="J6343" t="str">
            <v>R2YDWM</v>
          </cell>
          <cell r="K6343" t="str">
            <v>2 YD 1X WEEKLY</v>
          </cell>
        </row>
        <row r="6344">
          <cell r="J6344" t="str">
            <v>UNLOCKREF</v>
          </cell>
          <cell r="K6344" t="str">
            <v>UNLOCK / UNLATCH REFUSE</v>
          </cell>
        </row>
        <row r="6345">
          <cell r="J6345" t="str">
            <v>CDELC</v>
          </cell>
          <cell r="K6345" t="str">
            <v>CONTAINER DELIVERY CHARGE</v>
          </cell>
        </row>
        <row r="6346">
          <cell r="J6346" t="str">
            <v>CEXYD</v>
          </cell>
          <cell r="K6346" t="str">
            <v>CMML EXTRA YARDAGE</v>
          </cell>
        </row>
        <row r="6347">
          <cell r="J6347" t="str">
            <v>COMCAN</v>
          </cell>
          <cell r="K6347" t="str">
            <v>COMMERCIAL CAN EXTRA</v>
          </cell>
        </row>
        <row r="6348">
          <cell r="J6348" t="str">
            <v>R1.5YDPU</v>
          </cell>
          <cell r="K6348" t="str">
            <v>1.5YD CONTAINER PICKUP</v>
          </cell>
        </row>
        <row r="6349">
          <cell r="J6349" t="str">
            <v>R1.5YDRENTM</v>
          </cell>
          <cell r="K6349" t="str">
            <v>1.5YD CONTAINER RENT-MTH</v>
          </cell>
        </row>
        <row r="6350">
          <cell r="J6350" t="str">
            <v>R2YDEM</v>
          </cell>
          <cell r="K6350" t="str">
            <v>2 YD 1X EOW</v>
          </cell>
        </row>
        <row r="6351">
          <cell r="J6351" t="str">
            <v>R2YDPU</v>
          </cell>
          <cell r="K6351" t="str">
            <v>2YD CONTAINER PICKUP</v>
          </cell>
        </row>
        <row r="6352">
          <cell r="J6352" t="str">
            <v>R2YDRENTTM</v>
          </cell>
          <cell r="K6352" t="str">
            <v>2 YD TEMP CONT RENT MONTH</v>
          </cell>
        </row>
        <row r="6353">
          <cell r="J6353" t="str">
            <v>R2YDWM</v>
          </cell>
          <cell r="K6353" t="str">
            <v>2 YD 1X WEEKLY</v>
          </cell>
        </row>
        <row r="6354">
          <cell r="J6354" t="str">
            <v>ROLLOUTOC</v>
          </cell>
          <cell r="K6354" t="str">
            <v>ROLL OUT</v>
          </cell>
        </row>
        <row r="6355">
          <cell r="J6355" t="str">
            <v>UNLOCKREF</v>
          </cell>
          <cell r="K6355" t="str">
            <v>UNLOCK / UNLATCH REFUSE</v>
          </cell>
        </row>
        <row r="6356">
          <cell r="J6356" t="str">
            <v>WLKNRE1RECY</v>
          </cell>
          <cell r="K6356" t="str">
            <v>WALK IN 5-25FT EOW-RECYCL</v>
          </cell>
        </row>
        <row r="6357">
          <cell r="J6357" t="str">
            <v>WLKNRECY</v>
          </cell>
          <cell r="K6357" t="str">
            <v>WALK IN RECYCLE</v>
          </cell>
        </row>
        <row r="6358">
          <cell r="J6358" t="str">
            <v>96CRCONGE1</v>
          </cell>
          <cell r="K6358" t="str">
            <v>96 COMMINGLE NG-EOW</v>
          </cell>
        </row>
        <row r="6359">
          <cell r="J6359" t="str">
            <v>RECYCLERMA</v>
          </cell>
          <cell r="K6359" t="str">
            <v>VALUE OF RECYCLEABLES</v>
          </cell>
        </row>
        <row r="6360">
          <cell r="J6360" t="str">
            <v>RECYCRMA</v>
          </cell>
          <cell r="K6360" t="str">
            <v>RECYCLE MONTHLY ARREARS</v>
          </cell>
        </row>
        <row r="6361">
          <cell r="J6361" t="str">
            <v>RECYRNBMA</v>
          </cell>
          <cell r="K6361" t="str">
            <v>RECYCLE NO BIN MONTHLY AR</v>
          </cell>
        </row>
        <row r="6362">
          <cell r="J6362" t="str">
            <v>CC-KOL</v>
          </cell>
          <cell r="K6362" t="str">
            <v>ONLINE PAYMENT-CC</v>
          </cell>
        </row>
        <row r="6363">
          <cell r="J6363" t="str">
            <v>CCREF-KOL</v>
          </cell>
          <cell r="K6363" t="str">
            <v>CREDIT CARD REFUND</v>
          </cell>
        </row>
        <row r="6364">
          <cell r="J6364" t="str">
            <v>PAY</v>
          </cell>
          <cell r="K6364" t="str">
            <v>PAYMENT-THANK YOU!</v>
          </cell>
        </row>
        <row r="6365">
          <cell r="J6365" t="str">
            <v>PAY-CFREE</v>
          </cell>
          <cell r="K6365" t="str">
            <v>PAYMENT-THANK YOU</v>
          </cell>
        </row>
        <row r="6366">
          <cell r="J6366" t="str">
            <v>PAY-KOL</v>
          </cell>
          <cell r="K6366" t="str">
            <v>PAYMENT-THANK YOU - OL</v>
          </cell>
        </row>
        <row r="6367">
          <cell r="J6367" t="str">
            <v>PAY-NATL</v>
          </cell>
          <cell r="K6367" t="str">
            <v>PAYMENT THANK YOU</v>
          </cell>
        </row>
        <row r="6368">
          <cell r="J6368" t="str">
            <v>PAY-RPPS</v>
          </cell>
          <cell r="K6368" t="str">
            <v>RPSS PAYMENT</v>
          </cell>
        </row>
        <row r="6369">
          <cell r="J6369" t="str">
            <v>PAYMET</v>
          </cell>
          <cell r="K6369" t="str">
            <v>METAVANTE ONLINE PAYMENT</v>
          </cell>
        </row>
        <row r="6370">
          <cell r="J6370" t="str">
            <v>PAYPNCL</v>
          </cell>
          <cell r="K6370" t="str">
            <v>PAYMENT THANK YOU!</v>
          </cell>
        </row>
        <row r="6371">
          <cell r="J6371" t="str">
            <v>RET-KOL</v>
          </cell>
          <cell r="K6371" t="str">
            <v>ONLINE PAYMENT RETURN</v>
          </cell>
        </row>
        <row r="6372">
          <cell r="J6372" t="str">
            <v>CC-KOL</v>
          </cell>
          <cell r="K6372" t="str">
            <v>ONLINE PAYMENT-CC</v>
          </cell>
        </row>
        <row r="6373">
          <cell r="J6373" t="str">
            <v>CCREF-KOL</v>
          </cell>
          <cell r="K6373" t="str">
            <v>CREDIT CARD REFUND</v>
          </cell>
        </row>
        <row r="6374">
          <cell r="J6374" t="str">
            <v>PAY</v>
          </cell>
          <cell r="K6374" t="str">
            <v>PAYMENT-THANK YOU!</v>
          </cell>
        </row>
        <row r="6375">
          <cell r="J6375" t="str">
            <v>PAY EFT</v>
          </cell>
          <cell r="K6375" t="str">
            <v>ELECTRONIC PAYMENT</v>
          </cell>
        </row>
        <row r="6376">
          <cell r="J6376" t="str">
            <v>PAY-CFREE</v>
          </cell>
          <cell r="K6376" t="str">
            <v>PAYMENT-THANK YOU</v>
          </cell>
        </row>
        <row r="6377">
          <cell r="J6377" t="str">
            <v>PAY-KOL</v>
          </cell>
          <cell r="K6377" t="str">
            <v>PAYMENT-THANK YOU - OL</v>
          </cell>
        </row>
        <row r="6378">
          <cell r="J6378" t="str">
            <v>PAY-NATL</v>
          </cell>
          <cell r="K6378" t="str">
            <v>PAYMENT THANK YOU</v>
          </cell>
        </row>
        <row r="6379">
          <cell r="J6379" t="str">
            <v>PAY-OAK</v>
          </cell>
          <cell r="K6379" t="str">
            <v>OAKLEAF PAYMENT</v>
          </cell>
        </row>
        <row r="6380">
          <cell r="J6380" t="str">
            <v>PAY-RPPS</v>
          </cell>
          <cell r="K6380" t="str">
            <v>RPSS PAYMENT</v>
          </cell>
        </row>
        <row r="6381">
          <cell r="J6381" t="str">
            <v>PAYMET</v>
          </cell>
          <cell r="K6381" t="str">
            <v>METAVANTE ONLINE PAYMENT</v>
          </cell>
        </row>
        <row r="6382">
          <cell r="J6382" t="str">
            <v>PAYPNCL</v>
          </cell>
          <cell r="K6382" t="str">
            <v>PAYMENT THANK YOU!</v>
          </cell>
        </row>
        <row r="6383">
          <cell r="J6383" t="str">
            <v>RET-KOL</v>
          </cell>
          <cell r="K6383" t="str">
            <v>ONLINE PAYMENT RETURN</v>
          </cell>
        </row>
        <row r="6384">
          <cell r="J6384" t="str">
            <v>20RW1</v>
          </cell>
          <cell r="K6384" t="str">
            <v>1-20 GAL CART WEEKLY SVC</v>
          </cell>
        </row>
        <row r="6385">
          <cell r="J6385" t="str">
            <v>35RE1</v>
          </cell>
          <cell r="K6385" t="str">
            <v>1-35 GAL CART EOW SVC</v>
          </cell>
        </row>
        <row r="6386">
          <cell r="J6386" t="str">
            <v>35RM1</v>
          </cell>
          <cell r="K6386" t="str">
            <v>1-35 GAL MONTHLY</v>
          </cell>
        </row>
        <row r="6387">
          <cell r="J6387" t="str">
            <v>35RW1</v>
          </cell>
          <cell r="K6387" t="str">
            <v>1-35 GAL CART WEEKLY SVC</v>
          </cell>
        </row>
        <row r="6388">
          <cell r="J6388" t="str">
            <v>48RE1</v>
          </cell>
          <cell r="K6388" t="str">
            <v>1-48 GAL EOW</v>
          </cell>
        </row>
        <row r="6389">
          <cell r="J6389" t="str">
            <v>48RM1</v>
          </cell>
          <cell r="K6389" t="str">
            <v>1-48 GAL MONTHLY</v>
          </cell>
        </row>
        <row r="6390">
          <cell r="J6390" t="str">
            <v>48RW1</v>
          </cell>
          <cell r="K6390" t="str">
            <v>1-48 GAL WEEKLY</v>
          </cell>
        </row>
        <row r="6391">
          <cell r="J6391" t="str">
            <v>64RE1</v>
          </cell>
          <cell r="K6391" t="str">
            <v>1-64 GAL EOW</v>
          </cell>
        </row>
        <row r="6392">
          <cell r="J6392" t="str">
            <v>64RM1</v>
          </cell>
          <cell r="K6392" t="str">
            <v>1-64 GAL MONTHLY</v>
          </cell>
        </row>
        <row r="6393">
          <cell r="J6393" t="str">
            <v>64RW1</v>
          </cell>
          <cell r="K6393" t="str">
            <v>1-64 GAL CART WEEKLY SVC</v>
          </cell>
        </row>
        <row r="6394">
          <cell r="J6394" t="str">
            <v>96RE1</v>
          </cell>
          <cell r="K6394" t="str">
            <v>1-96 GAL EOW</v>
          </cell>
        </row>
        <row r="6395">
          <cell r="J6395" t="str">
            <v>96RM1</v>
          </cell>
          <cell r="K6395" t="str">
            <v>1-96 GAL MONTHLY</v>
          </cell>
        </row>
        <row r="6396">
          <cell r="J6396" t="str">
            <v>96ROCC1</v>
          </cell>
          <cell r="K6396" t="str">
            <v>1-96 GAL ON CALL PICKUP</v>
          </cell>
        </row>
        <row r="6397">
          <cell r="J6397" t="str">
            <v>96RW1</v>
          </cell>
          <cell r="K6397" t="str">
            <v>1-96 GAL CART WEEKLY SVC</v>
          </cell>
        </row>
        <row r="6398">
          <cell r="J6398" t="str">
            <v>DRVNRE1</v>
          </cell>
          <cell r="K6398" t="str">
            <v>DRIVE IN UP TO 250'-EOW</v>
          </cell>
        </row>
        <row r="6399">
          <cell r="J6399" t="str">
            <v>DRVNRE1RECY</v>
          </cell>
          <cell r="K6399" t="str">
            <v>DRIVE IN UP TO 250 EOW-RE</v>
          </cell>
        </row>
        <row r="6400">
          <cell r="J6400" t="str">
            <v>DRVNRE2</v>
          </cell>
          <cell r="K6400" t="str">
            <v>DRIVE IN OVER 250'-EOW</v>
          </cell>
        </row>
        <row r="6401">
          <cell r="J6401" t="str">
            <v>DRVNRE2RECY</v>
          </cell>
          <cell r="K6401" t="str">
            <v>DRIVE IN OVER 250 EOW-REC</v>
          </cell>
        </row>
        <row r="6402">
          <cell r="J6402" t="str">
            <v>DRVNRM1</v>
          </cell>
          <cell r="K6402" t="str">
            <v>DRIVE IN UP TO 250'-MTHLY</v>
          </cell>
        </row>
        <row r="6403">
          <cell r="J6403" t="str">
            <v>DRVNRW1</v>
          </cell>
          <cell r="K6403" t="str">
            <v>DRIVE IN UP TO 250'</v>
          </cell>
        </row>
        <row r="6404">
          <cell r="J6404" t="str">
            <v>DRVNRW2</v>
          </cell>
          <cell r="K6404" t="str">
            <v>DRIVE IN OVER 250'</v>
          </cell>
        </row>
        <row r="6405">
          <cell r="J6405" t="str">
            <v>EMPLOYEER</v>
          </cell>
          <cell r="K6405" t="str">
            <v>EMPLOYEE SERVICE</v>
          </cell>
        </row>
        <row r="6406">
          <cell r="J6406" t="str">
            <v>RECYCLECR</v>
          </cell>
          <cell r="K6406" t="str">
            <v>VALUE OF RECYCLABLES</v>
          </cell>
        </row>
        <row r="6407">
          <cell r="J6407" t="str">
            <v>RECYONLY</v>
          </cell>
          <cell r="K6407" t="str">
            <v>RECYCLE SERVICE ONLY</v>
          </cell>
        </row>
        <row r="6408">
          <cell r="J6408" t="str">
            <v>RECYR</v>
          </cell>
          <cell r="K6408" t="str">
            <v>RESIDENTIAL RECYCLE</v>
          </cell>
        </row>
        <row r="6409">
          <cell r="J6409" t="str">
            <v>RECYRNB</v>
          </cell>
          <cell r="K6409" t="str">
            <v>RECYCLE PROGRAM W/O BINS</v>
          </cell>
        </row>
        <row r="6410">
          <cell r="J6410" t="str">
            <v>STAIR-RES</v>
          </cell>
          <cell r="K6410" t="str">
            <v>PER STAIR - RES</v>
          </cell>
        </row>
        <row r="6411">
          <cell r="J6411" t="str">
            <v>WLKNRE1</v>
          </cell>
          <cell r="K6411" t="str">
            <v>WALK IN 5'-25'-EOW</v>
          </cell>
        </row>
        <row r="6412">
          <cell r="J6412" t="str">
            <v>WLKNRM1</v>
          </cell>
          <cell r="K6412" t="str">
            <v>WALK IN 5'-25'-MTHLY</v>
          </cell>
        </row>
        <row r="6413">
          <cell r="J6413" t="str">
            <v>WLKNRW1</v>
          </cell>
          <cell r="K6413" t="str">
            <v>WALK IN 5'-25'</v>
          </cell>
        </row>
        <row r="6414">
          <cell r="J6414" t="str">
            <v>WLKNRW2</v>
          </cell>
          <cell r="K6414" t="str">
            <v>WALK IN OVER 25'</v>
          </cell>
        </row>
        <row r="6415">
          <cell r="J6415" t="str">
            <v>35RE1</v>
          </cell>
          <cell r="K6415" t="str">
            <v>1-35 GAL CART EOW SVC</v>
          </cell>
        </row>
        <row r="6416">
          <cell r="J6416" t="str">
            <v>35ROCC1</v>
          </cell>
          <cell r="K6416" t="str">
            <v>1-35 GAL ON CALL PICKUP</v>
          </cell>
        </row>
        <row r="6417">
          <cell r="J6417" t="str">
            <v>35RW1</v>
          </cell>
          <cell r="K6417" t="str">
            <v>1-35 GAL CART WEEKLY SVC</v>
          </cell>
        </row>
        <row r="6418">
          <cell r="J6418" t="str">
            <v>48RE1</v>
          </cell>
          <cell r="K6418" t="str">
            <v>1-48 GAL EOW</v>
          </cell>
        </row>
        <row r="6419">
          <cell r="J6419" t="str">
            <v>48ROCC1</v>
          </cell>
          <cell r="K6419" t="str">
            <v>1-48 GAL ON CALL PICKUP</v>
          </cell>
        </row>
        <row r="6420">
          <cell r="J6420" t="str">
            <v>48RW1</v>
          </cell>
          <cell r="K6420" t="str">
            <v>1-48 GAL WEEKLY</v>
          </cell>
        </row>
        <row r="6421">
          <cell r="J6421" t="str">
            <v>64ROCC1</v>
          </cell>
          <cell r="K6421" t="str">
            <v>1-64 GAL ON CALL PICKUP</v>
          </cell>
        </row>
        <row r="6422">
          <cell r="J6422" t="str">
            <v>64RW1</v>
          </cell>
          <cell r="K6422" t="str">
            <v>1-64 GAL CART WEEKLY SVC</v>
          </cell>
        </row>
        <row r="6423">
          <cell r="J6423" t="str">
            <v>96ROCC1</v>
          </cell>
          <cell r="K6423" t="str">
            <v>1-96 GAL ON CALL PICKUP</v>
          </cell>
        </row>
        <row r="6424">
          <cell r="J6424" t="str">
            <v>EXPUR</v>
          </cell>
          <cell r="K6424" t="str">
            <v>EXTRA PICKUP</v>
          </cell>
        </row>
        <row r="6425">
          <cell r="J6425" t="str">
            <v>EXTRAR</v>
          </cell>
          <cell r="K6425" t="str">
            <v>EXTRA CAN/BAGS</v>
          </cell>
        </row>
        <row r="6426">
          <cell r="J6426" t="str">
            <v>OFOWR</v>
          </cell>
          <cell r="K6426" t="str">
            <v>OVERFILL/OVERWEIGHT CHG</v>
          </cell>
        </row>
        <row r="6427">
          <cell r="J6427" t="str">
            <v>RECYCLECR</v>
          </cell>
          <cell r="K6427" t="str">
            <v>VALUE OF RECYCLABLES</v>
          </cell>
        </row>
        <row r="6428">
          <cell r="J6428" t="str">
            <v>RECYR</v>
          </cell>
          <cell r="K6428" t="str">
            <v>RESIDENTIAL RECYCLE</v>
          </cell>
        </row>
        <row r="6429">
          <cell r="J6429" t="str">
            <v>REDELIVER</v>
          </cell>
          <cell r="K6429" t="str">
            <v>DELIVERY CHARGE</v>
          </cell>
        </row>
        <row r="6430">
          <cell r="J6430" t="str">
            <v>RESTART</v>
          </cell>
          <cell r="K6430" t="str">
            <v>SERVICE RESTART FEE</v>
          </cell>
        </row>
        <row r="6431">
          <cell r="J6431" t="str">
            <v>35ROCC1</v>
          </cell>
          <cell r="K6431" t="str">
            <v>1-35 GAL ON CALL PICKUP</v>
          </cell>
        </row>
        <row r="6432">
          <cell r="J6432" t="str">
            <v>35RW1</v>
          </cell>
          <cell r="K6432" t="str">
            <v>1-35 GAL CART WEEKLY SVC</v>
          </cell>
        </row>
        <row r="6433">
          <cell r="J6433" t="str">
            <v>48ROCC1</v>
          </cell>
          <cell r="K6433" t="str">
            <v>1-48 GAL ON CALL PICKUP</v>
          </cell>
        </row>
        <row r="6434">
          <cell r="J6434" t="str">
            <v>96RW1</v>
          </cell>
          <cell r="K6434" t="str">
            <v>1-96 GAL CART WEEKLY SVC</v>
          </cell>
        </row>
        <row r="6435">
          <cell r="J6435" t="str">
            <v>DRVNRE1RECYMA</v>
          </cell>
          <cell r="K6435" t="str">
            <v>DRIVE IN UP TO 250 EOW-RE</v>
          </cell>
        </row>
        <row r="6436">
          <cell r="J6436" t="str">
            <v>DRVNRE2RECYMA</v>
          </cell>
          <cell r="K6436" t="str">
            <v>DRIVE IN OVER 250 EOW-REC</v>
          </cell>
        </row>
        <row r="6437">
          <cell r="J6437" t="str">
            <v>DRVNRM1RECYMA</v>
          </cell>
          <cell r="K6437" t="str">
            <v>DRIVE IN UP TO 125 MONTHL</v>
          </cell>
        </row>
        <row r="6438">
          <cell r="J6438" t="str">
            <v>EMPLOYEER</v>
          </cell>
          <cell r="K6438" t="str">
            <v>EMPLOYEE SERVICE</v>
          </cell>
        </row>
        <row r="6439">
          <cell r="J6439" t="str">
            <v>RECYCLECR</v>
          </cell>
          <cell r="K6439" t="str">
            <v>VALUE OF RECYCLABLES</v>
          </cell>
        </row>
        <row r="6440">
          <cell r="J6440" t="str">
            <v>RECYR</v>
          </cell>
          <cell r="K6440" t="str">
            <v>RESIDENTIAL RECYCLE</v>
          </cell>
        </row>
        <row r="6441">
          <cell r="J6441" t="str">
            <v>35ROCC1</v>
          </cell>
          <cell r="K6441" t="str">
            <v>1-35 GAL ON CALL PICKUP</v>
          </cell>
        </row>
        <row r="6442">
          <cell r="J6442" t="str">
            <v>48ROCC1</v>
          </cell>
          <cell r="K6442" t="str">
            <v>1-48 GAL ON CALL PICKUP</v>
          </cell>
        </row>
        <row r="6443">
          <cell r="J6443" t="str">
            <v>64ROCC1</v>
          </cell>
          <cell r="K6443" t="str">
            <v>1-64 GAL ON CALL PICKUP</v>
          </cell>
        </row>
        <row r="6444">
          <cell r="J6444" t="str">
            <v>96ROCC1</v>
          </cell>
          <cell r="K6444" t="str">
            <v>1-96 GAL ON CALL PICKUP</v>
          </cell>
        </row>
        <row r="6445">
          <cell r="J6445" t="str">
            <v>DRVNROC1</v>
          </cell>
          <cell r="K6445" t="str">
            <v>DRIVE IN UP TO 250'-OC</v>
          </cell>
        </row>
        <row r="6446">
          <cell r="J6446" t="str">
            <v>EXPUR</v>
          </cell>
          <cell r="K6446" t="str">
            <v>EXTRA PICKUP</v>
          </cell>
        </row>
        <row r="6447">
          <cell r="J6447" t="str">
            <v>EXTRAR</v>
          </cell>
          <cell r="K6447" t="str">
            <v>EXTRA CAN/BAGS</v>
          </cell>
        </row>
        <row r="6448">
          <cell r="J6448" t="str">
            <v>OFOWR</v>
          </cell>
          <cell r="K6448" t="str">
            <v>OVERFILL/OVERWEIGHT CHG</v>
          </cell>
        </row>
        <row r="6449">
          <cell r="J6449" t="str">
            <v>RECYCLECR</v>
          </cell>
          <cell r="K6449" t="str">
            <v>VALUE OF RECYCLABLES</v>
          </cell>
        </row>
        <row r="6450">
          <cell r="J6450" t="str">
            <v>RECYR</v>
          </cell>
          <cell r="K6450" t="str">
            <v>RESIDENTIAL RECYCLE</v>
          </cell>
        </row>
        <row r="6451">
          <cell r="J6451" t="str">
            <v>RESTART</v>
          </cell>
          <cell r="K6451" t="str">
            <v>SERVICE RESTART FEE</v>
          </cell>
        </row>
        <row r="6452">
          <cell r="J6452" t="str">
            <v>ROLID</v>
          </cell>
          <cell r="K6452" t="str">
            <v>ROLL OFF-LID</v>
          </cell>
        </row>
        <row r="6453">
          <cell r="J6453" t="str">
            <v>RORENT10D</v>
          </cell>
          <cell r="K6453" t="str">
            <v>10YD ROLL OFF DAILY RENT</v>
          </cell>
        </row>
        <row r="6454">
          <cell r="J6454" t="str">
            <v>RORENT10M</v>
          </cell>
          <cell r="K6454" t="str">
            <v>10YD ROLL OFF MTHLY RENT</v>
          </cell>
        </row>
        <row r="6455">
          <cell r="J6455" t="str">
            <v>RORENT20D</v>
          </cell>
          <cell r="K6455" t="str">
            <v>20YD ROLL OFF-DAILY RENT</v>
          </cell>
        </row>
        <row r="6456">
          <cell r="J6456" t="str">
            <v>RORENT20M</v>
          </cell>
          <cell r="K6456" t="str">
            <v>20YD ROLL OFF-MNTHLY RENT</v>
          </cell>
        </row>
        <row r="6457">
          <cell r="J6457" t="str">
            <v>RORENT40D</v>
          </cell>
          <cell r="K6457" t="str">
            <v>40YD ROLL OFF-DAILY RENT</v>
          </cell>
        </row>
        <row r="6458">
          <cell r="J6458" t="str">
            <v>RORENT40M</v>
          </cell>
          <cell r="K6458" t="str">
            <v>40YD ROLL OFF-MNTHLY RENT</v>
          </cell>
        </row>
        <row r="6459">
          <cell r="J6459" t="str">
            <v>CPHAUL10</v>
          </cell>
          <cell r="K6459" t="str">
            <v>10YD COMPACTOR-HAUL</v>
          </cell>
        </row>
        <row r="6460">
          <cell r="J6460" t="str">
            <v>CPHAUL15</v>
          </cell>
          <cell r="K6460" t="str">
            <v>15YD COMPACTOR-HAUL</v>
          </cell>
        </row>
        <row r="6461">
          <cell r="J6461" t="str">
            <v>CPHAUL20</v>
          </cell>
          <cell r="K6461" t="str">
            <v>20YD COMPACTOR-HAUL</v>
          </cell>
        </row>
        <row r="6462">
          <cell r="J6462" t="str">
            <v>CPHAUL25</v>
          </cell>
          <cell r="K6462" t="str">
            <v>25YD COMPACTOR-HAUL</v>
          </cell>
        </row>
        <row r="6463">
          <cell r="J6463" t="str">
            <v>CPHAUL35</v>
          </cell>
          <cell r="K6463" t="str">
            <v>35YD COMPACTOR-HAUL</v>
          </cell>
        </row>
        <row r="6464">
          <cell r="J6464" t="str">
            <v>DISPMC-TON</v>
          </cell>
          <cell r="K6464" t="str">
            <v>MC LANDFILL PER TON</v>
          </cell>
        </row>
        <row r="6465">
          <cell r="J6465" t="str">
            <v>DISPMCMISC</v>
          </cell>
          <cell r="K6465" t="str">
            <v>DISPOSAL MISCELLANOUS</v>
          </cell>
        </row>
        <row r="6466">
          <cell r="J6466" t="str">
            <v>RODEL</v>
          </cell>
          <cell r="K6466" t="str">
            <v>ROLL OFF-DELIVERY</v>
          </cell>
        </row>
        <row r="6467">
          <cell r="J6467" t="str">
            <v>ROHAUL10</v>
          </cell>
          <cell r="K6467" t="str">
            <v>10YD ROLL OFF HAUL</v>
          </cell>
        </row>
        <row r="6468">
          <cell r="J6468" t="str">
            <v>ROHAUL10T</v>
          </cell>
          <cell r="K6468" t="str">
            <v>ROHAUL10T</v>
          </cell>
        </row>
        <row r="6469">
          <cell r="J6469" t="str">
            <v>ROHAUL20</v>
          </cell>
          <cell r="K6469" t="str">
            <v>20YD ROLL OFF-HAUL</v>
          </cell>
        </row>
        <row r="6470">
          <cell r="J6470" t="str">
            <v>ROHAUL20T</v>
          </cell>
          <cell r="K6470" t="str">
            <v>20YD ROLL OFF TEMP HAUL</v>
          </cell>
        </row>
        <row r="6471">
          <cell r="J6471" t="str">
            <v>ROHAUL30</v>
          </cell>
          <cell r="K6471" t="str">
            <v>30YD ROLL OFF-HAUL</v>
          </cell>
        </row>
        <row r="6472">
          <cell r="J6472" t="str">
            <v>ROHAUL40</v>
          </cell>
          <cell r="K6472" t="str">
            <v>40YD ROLL OFF-HAUL</v>
          </cell>
        </row>
        <row r="6473">
          <cell r="J6473" t="str">
            <v>ROHAUL40T</v>
          </cell>
          <cell r="K6473" t="str">
            <v>40YD ROLL OFF TEMP HAUL</v>
          </cell>
        </row>
        <row r="6474">
          <cell r="J6474" t="str">
            <v>ROLID</v>
          </cell>
          <cell r="K6474" t="str">
            <v>ROLL OFF-LID</v>
          </cell>
        </row>
        <row r="6475">
          <cell r="J6475" t="str">
            <v>ROMILE</v>
          </cell>
          <cell r="K6475" t="str">
            <v>ROLL OFF-MILEAGE</v>
          </cell>
        </row>
        <row r="6476">
          <cell r="J6476" t="str">
            <v>RORENT10D</v>
          </cell>
          <cell r="K6476" t="str">
            <v>10YD ROLL OFF DAILY RENT</v>
          </cell>
        </row>
        <row r="6477">
          <cell r="J6477" t="str">
            <v>RORENT20D</v>
          </cell>
          <cell r="K6477" t="str">
            <v>20YD ROLL OFF-DAILY RENT</v>
          </cell>
        </row>
        <row r="6478">
          <cell r="J6478" t="str">
            <v>RORENT40D</v>
          </cell>
          <cell r="K6478" t="str">
            <v>40YD ROLL OFF-DAILY RENT</v>
          </cell>
        </row>
        <row r="6479">
          <cell r="J6479" t="str">
            <v>STORENT22</v>
          </cell>
          <cell r="K6479" t="str">
            <v>PORTABLE STORAGE RENT 22</v>
          </cell>
        </row>
        <row r="6480">
          <cell r="J6480" t="str">
            <v>STODEL</v>
          </cell>
          <cell r="K6480" t="str">
            <v>STORAGE CONT DELIVERY</v>
          </cell>
        </row>
        <row r="6481">
          <cell r="J6481" t="str">
            <v>FUEL-COM MASON</v>
          </cell>
          <cell r="K6481" t="str">
            <v>FUEL &amp; MATERIAL SURCHARGE</v>
          </cell>
        </row>
        <row r="6482">
          <cell r="J6482" t="str">
            <v>FUEL-RECY MASON</v>
          </cell>
          <cell r="K6482" t="str">
            <v>FUEL &amp; MATERIAL SURCHARGE</v>
          </cell>
        </row>
        <row r="6483">
          <cell r="J6483" t="str">
            <v>FUEL-RES MASON</v>
          </cell>
          <cell r="K6483" t="str">
            <v>FUEL &amp; MATERIAL SURCHARGE</v>
          </cell>
        </row>
        <row r="6484">
          <cell r="J6484" t="str">
            <v>FUEL-COM MASON</v>
          </cell>
          <cell r="K6484" t="str">
            <v>FUEL &amp; MATERIAL SURCHARGE</v>
          </cell>
        </row>
        <row r="6485">
          <cell r="J6485" t="str">
            <v>FUEL-RECY MASON</v>
          </cell>
          <cell r="K6485" t="str">
            <v>FUEL &amp; MATERIAL SURCHARGE</v>
          </cell>
        </row>
        <row r="6486">
          <cell r="J6486" t="str">
            <v>FUEL-RES MASON</v>
          </cell>
          <cell r="K6486" t="str">
            <v>FUEL &amp; MATERIAL SURCHARGE</v>
          </cell>
        </row>
        <row r="6487">
          <cell r="J6487" t="str">
            <v>FUEL-COM MASON</v>
          </cell>
          <cell r="K6487" t="str">
            <v>FUEL &amp; MATERIAL SURCHARGE</v>
          </cell>
        </row>
        <row r="6488">
          <cell r="J6488" t="str">
            <v>FUEL-RECY MASON</v>
          </cell>
          <cell r="K6488" t="str">
            <v>FUEL &amp; MATERIAL SURCHARGE</v>
          </cell>
        </row>
        <row r="6489">
          <cell r="J6489" t="str">
            <v>FUEL-RES MASON</v>
          </cell>
          <cell r="K6489" t="str">
            <v>FUEL &amp; MATERIAL SURCHARGE</v>
          </cell>
        </row>
        <row r="6490">
          <cell r="J6490" t="str">
            <v>FUEL-COM MASON</v>
          </cell>
          <cell r="K6490" t="str">
            <v>FUEL &amp; MATERIAL SURCHARGE</v>
          </cell>
        </row>
        <row r="6491">
          <cell r="J6491" t="str">
            <v>FUEL-RECY MASON</v>
          </cell>
          <cell r="K6491" t="str">
            <v>FUEL &amp; MATERIAL SURCHARGE</v>
          </cell>
        </row>
        <row r="6492">
          <cell r="J6492" t="str">
            <v>FUEL-RES MASON</v>
          </cell>
          <cell r="K6492" t="str">
            <v>FUEL &amp; MATERIAL SURCHARGE</v>
          </cell>
        </row>
        <row r="6493">
          <cell r="J6493" t="str">
            <v>FUEL-RO MASON</v>
          </cell>
          <cell r="K6493" t="str">
            <v>FUEL &amp; MATERIAL SURCHARGE</v>
          </cell>
        </row>
        <row r="6494">
          <cell r="J6494" t="str">
            <v>FUEL-RECY MASON</v>
          </cell>
          <cell r="K6494" t="str">
            <v>FUEL &amp; MATERIAL SURCHARGE</v>
          </cell>
        </row>
        <row r="6495">
          <cell r="J6495" t="str">
            <v>FUEL-RES MASON</v>
          </cell>
          <cell r="K6495" t="str">
            <v>FUEL &amp; MATERIAL SURCHARGE</v>
          </cell>
        </row>
        <row r="6496">
          <cell r="J6496" t="str">
            <v>FUEL-COM MASON</v>
          </cell>
          <cell r="K6496" t="str">
            <v>FUEL &amp; MATERIAL SURCHARGE</v>
          </cell>
        </row>
        <row r="6497">
          <cell r="J6497" t="str">
            <v>FUEL-RO MASON</v>
          </cell>
          <cell r="K6497" t="str">
            <v>FUEL &amp; MATERIAL SURCHARGE</v>
          </cell>
        </row>
        <row r="6498">
          <cell r="J6498" t="str">
            <v>REF</v>
          </cell>
          <cell r="K6498" t="str">
            <v>3.6% WA Refuse Tax</v>
          </cell>
        </row>
        <row r="6499">
          <cell r="J6499" t="str">
            <v>REF</v>
          </cell>
          <cell r="K6499" t="str">
            <v>3.6% WA Refuse Tax</v>
          </cell>
        </row>
        <row r="6500">
          <cell r="J6500" t="str">
            <v>SALES TAX</v>
          </cell>
          <cell r="K6500" t="str">
            <v>8.5% Sales Tax</v>
          </cell>
        </row>
        <row r="6501">
          <cell r="J6501" t="str">
            <v>SHELTON UNREG REFUSE</v>
          </cell>
          <cell r="K6501" t="str">
            <v>3.6% WA STATE REFUSE TAX</v>
          </cell>
        </row>
        <row r="6502">
          <cell r="J6502" t="str">
            <v>SHELTON UNREG SALES</v>
          </cell>
          <cell r="K6502" t="str">
            <v>WA STATE SALES TAX</v>
          </cell>
        </row>
        <row r="6503">
          <cell r="J6503" t="str">
            <v>REF</v>
          </cell>
          <cell r="K6503" t="str">
            <v>3.6% WA Refuse Tax</v>
          </cell>
        </row>
        <row r="6504">
          <cell r="J6504" t="str">
            <v>REF</v>
          </cell>
          <cell r="K6504" t="str">
            <v>3.6% WA Refuse Tax</v>
          </cell>
        </row>
        <row r="6505">
          <cell r="J6505" t="str">
            <v>SALES TAX</v>
          </cell>
          <cell r="K6505" t="str">
            <v>8.5% Sales Tax</v>
          </cell>
        </row>
        <row r="6506">
          <cell r="J6506" t="str">
            <v>REF</v>
          </cell>
          <cell r="K6506" t="str">
            <v>3.6% WA Refuse Tax</v>
          </cell>
        </row>
        <row r="6507">
          <cell r="J6507" t="str">
            <v>REF</v>
          </cell>
          <cell r="K6507" t="str">
            <v>3.6% WA Refuse Tax</v>
          </cell>
        </row>
        <row r="6508">
          <cell r="J6508" t="str">
            <v>SALES TAX</v>
          </cell>
          <cell r="K6508" t="str">
            <v>8.5% Sales Tax</v>
          </cell>
        </row>
        <row r="6509">
          <cell r="J6509" t="str">
            <v>FINCHG</v>
          </cell>
          <cell r="K6509" t="str">
            <v>LATE FEE</v>
          </cell>
        </row>
        <row r="6510">
          <cell r="J6510" t="str">
            <v>UNLOCKRECY</v>
          </cell>
          <cell r="K6510" t="str">
            <v>UNLOCK / UNLATCH RECY</v>
          </cell>
        </row>
        <row r="6511">
          <cell r="J6511" t="str">
            <v>SQUAX</v>
          </cell>
          <cell r="K6511" t="str">
            <v>SQUAXIN ISLAND CONTRACT</v>
          </cell>
        </row>
        <row r="6512">
          <cell r="J6512" t="str">
            <v>96CRCOGE1</v>
          </cell>
          <cell r="K6512" t="str">
            <v>96 COMMINGLE WG-EOW</v>
          </cell>
        </row>
        <row r="6513">
          <cell r="J6513" t="str">
            <v>96CRCOGM1</v>
          </cell>
          <cell r="K6513" t="str">
            <v>96 COMMINGLE WGMNTHLY</v>
          </cell>
        </row>
        <row r="6514">
          <cell r="J6514" t="str">
            <v>96CRCOGW1</v>
          </cell>
          <cell r="K6514" t="str">
            <v>96 COMMINGLE WG-WEEKLY</v>
          </cell>
        </row>
        <row r="6515">
          <cell r="J6515" t="str">
            <v>96CRCONGE1</v>
          </cell>
          <cell r="K6515" t="str">
            <v>96 COMMINGLE NG-EOW</v>
          </cell>
        </row>
        <row r="6516">
          <cell r="J6516" t="str">
            <v>96CRCONGM1</v>
          </cell>
          <cell r="K6516" t="str">
            <v>96 COMMINGLE NG-MNTHLY</v>
          </cell>
        </row>
        <row r="6517">
          <cell r="J6517" t="str">
            <v>96CRCONGW1</v>
          </cell>
          <cell r="K6517" t="str">
            <v>96 COMMINGLE NG-WEEKLY</v>
          </cell>
        </row>
        <row r="6518">
          <cell r="J6518" t="str">
            <v xml:space="preserve">R2YDOCCE </v>
          </cell>
          <cell r="K6518" t="str">
            <v>2YD OCC-EOW</v>
          </cell>
        </row>
        <row r="6519">
          <cell r="J6519" t="str">
            <v>R2YDOCCEX</v>
          </cell>
          <cell r="K6519" t="str">
            <v>2YD OCC-EXTRA CONTAINER</v>
          </cell>
        </row>
        <row r="6520">
          <cell r="J6520" t="str">
            <v>R2YDOCCM</v>
          </cell>
          <cell r="K6520" t="str">
            <v>2YD OCC-MNTHLY</v>
          </cell>
        </row>
        <row r="6521">
          <cell r="J6521" t="str">
            <v>R2YDOCCOC</v>
          </cell>
          <cell r="K6521" t="str">
            <v>2YD OCC-ON CALL</v>
          </cell>
        </row>
        <row r="6522">
          <cell r="J6522" t="str">
            <v>R2YDOCCW</v>
          </cell>
          <cell r="K6522" t="str">
            <v>2YD OCC-WEEKLY</v>
          </cell>
        </row>
        <row r="6523">
          <cell r="J6523" t="str">
            <v>RECYLOCK</v>
          </cell>
          <cell r="K6523" t="str">
            <v>LOCK/UNLOCK RECYCLING</v>
          </cell>
        </row>
        <row r="6524">
          <cell r="J6524" t="str">
            <v>WLKNRECY</v>
          </cell>
          <cell r="K6524" t="str">
            <v>WALK IN RECYCLE</v>
          </cell>
        </row>
        <row r="6525">
          <cell r="J6525" t="str">
            <v>96CRCOGOC</v>
          </cell>
          <cell r="K6525" t="str">
            <v>96 COMMINGLE WGON CALL</v>
          </cell>
        </row>
        <row r="6526">
          <cell r="J6526" t="str">
            <v>96CRCONGOC</v>
          </cell>
          <cell r="K6526" t="str">
            <v>96 COMMINGLE NGON CALL</v>
          </cell>
        </row>
        <row r="6527">
          <cell r="J6527" t="str">
            <v>CDELOCC</v>
          </cell>
          <cell r="K6527" t="str">
            <v>CARDBOARD DELIVERY</v>
          </cell>
        </row>
        <row r="6528">
          <cell r="J6528" t="str">
            <v>DEL-REC</v>
          </cell>
          <cell r="K6528" t="str">
            <v>DELIVER RECYCLE BIN</v>
          </cell>
        </row>
        <row r="6529">
          <cell r="J6529" t="str">
            <v>R2YDOCCOC</v>
          </cell>
          <cell r="K6529" t="str">
            <v>2YD OCC-ON CALL</v>
          </cell>
        </row>
        <row r="6530">
          <cell r="J6530" t="str">
            <v>RECYLOCK</v>
          </cell>
          <cell r="K6530" t="str">
            <v>LOCK/UNLOCK RECYCLING</v>
          </cell>
        </row>
        <row r="6531">
          <cell r="J6531" t="str">
            <v>ROLLOUTOCC</v>
          </cell>
          <cell r="K6531" t="str">
            <v>ROLL OUT FEE - RECYCLE</v>
          </cell>
        </row>
        <row r="6532">
          <cell r="J6532" t="str">
            <v>WLKNRECY</v>
          </cell>
          <cell r="K6532" t="str">
            <v>WALK IN RECYCLE</v>
          </cell>
        </row>
        <row r="6533">
          <cell r="J6533" t="str">
            <v>CC-KOL</v>
          </cell>
          <cell r="K6533" t="str">
            <v>ONLINE PAYMENT-CC</v>
          </cell>
        </row>
        <row r="6534">
          <cell r="J6534" t="str">
            <v>CCREF-KOL</v>
          </cell>
          <cell r="K6534" t="str">
            <v>CREDIT CARD REFUND</v>
          </cell>
        </row>
        <row r="6535">
          <cell r="J6535" t="str">
            <v>PAY</v>
          </cell>
          <cell r="K6535" t="str">
            <v>PAYMENT-THANK YOU!</v>
          </cell>
        </row>
        <row r="6536">
          <cell r="J6536" t="str">
            <v>PAY-CFREE</v>
          </cell>
          <cell r="K6536" t="str">
            <v>PAYMENT-THANK YOU</v>
          </cell>
        </row>
        <row r="6537">
          <cell r="J6537" t="str">
            <v>PAY-KOL</v>
          </cell>
          <cell r="K6537" t="str">
            <v>PAYMENT-THANK YOU - OL</v>
          </cell>
        </row>
        <row r="6538">
          <cell r="J6538" t="str">
            <v>PAY-NATL</v>
          </cell>
          <cell r="K6538" t="str">
            <v>PAYMENT THANK YOU</v>
          </cell>
        </row>
        <row r="6539">
          <cell r="J6539" t="str">
            <v>PAY-OAK</v>
          </cell>
          <cell r="K6539" t="str">
            <v>OAKLEAF PAYMENT</v>
          </cell>
        </row>
        <row r="6540">
          <cell r="J6540" t="str">
            <v>PAY-RPPS</v>
          </cell>
          <cell r="K6540" t="str">
            <v>RPSS PAYMENT</v>
          </cell>
        </row>
        <row r="6541">
          <cell r="J6541" t="str">
            <v>PAYMET</v>
          </cell>
          <cell r="K6541" t="str">
            <v>METAVANTE ONLINE PAYMENT</v>
          </cell>
        </row>
        <row r="6542">
          <cell r="J6542" t="str">
            <v>PAYPNCL</v>
          </cell>
          <cell r="K6542" t="str">
            <v>PAYMENT THANK YOU!</v>
          </cell>
        </row>
        <row r="6543">
          <cell r="J6543" t="str">
            <v>EXTRAR</v>
          </cell>
          <cell r="K6543" t="str">
            <v>EXTRA CAN/BAGS</v>
          </cell>
        </row>
        <row r="6544">
          <cell r="J6544" t="str">
            <v>OFOWR</v>
          </cell>
          <cell r="K6544" t="str">
            <v>OVERFILL/OVERWEIGHT CHG</v>
          </cell>
        </row>
        <row r="6545">
          <cell r="J6545" t="str">
            <v>ROLID</v>
          </cell>
          <cell r="K6545" t="str">
            <v>ROLL OFF-LID</v>
          </cell>
        </row>
        <row r="6546">
          <cell r="J6546" t="str">
            <v>ROLIDRECY</v>
          </cell>
          <cell r="K6546" t="str">
            <v>ROLL OFF LID-RECYCLE</v>
          </cell>
        </row>
        <row r="6547">
          <cell r="J6547" t="str">
            <v>RORENT10MRECY</v>
          </cell>
          <cell r="K6547" t="str">
            <v>ROLL OFF RENT MONTHLY-REC</v>
          </cell>
        </row>
        <row r="6548">
          <cell r="J6548" t="str">
            <v>RORENT20D</v>
          </cell>
          <cell r="K6548" t="str">
            <v>20YD ROLL OFF-DAILY RENT</v>
          </cell>
        </row>
        <row r="6549">
          <cell r="J6549" t="str">
            <v>RORENT20DRECY</v>
          </cell>
          <cell r="K6549" t="str">
            <v>ROLL OFF RENT DAILY-RECYL</v>
          </cell>
        </row>
        <row r="6550">
          <cell r="J6550" t="str">
            <v>RORENT20MRECY</v>
          </cell>
          <cell r="K6550" t="str">
            <v>ROLL OFF RENT MONTHLY-REC</v>
          </cell>
        </row>
        <row r="6551">
          <cell r="J6551" t="str">
            <v>RORENT40DRECY</v>
          </cell>
          <cell r="K6551" t="str">
            <v>ROLL OFF RENT DAILY-RECYL</v>
          </cell>
        </row>
        <row r="6552">
          <cell r="J6552" t="str">
            <v>RORENT40M</v>
          </cell>
          <cell r="K6552" t="str">
            <v>40YD ROLL OFF-MNTHLY RENT</v>
          </cell>
        </row>
        <row r="6553">
          <cell r="J6553" t="str">
            <v>BELFAIR</v>
          </cell>
          <cell r="K6553" t="str">
            <v>BELFAIR TRANSFER BOX HAUL</v>
          </cell>
        </row>
        <row r="6554">
          <cell r="J6554" t="str">
            <v>BLUEBOX</v>
          </cell>
          <cell r="K6554" t="str">
            <v>RECYCLING BLUE BOX</v>
          </cell>
        </row>
        <row r="6555">
          <cell r="J6555" t="str">
            <v>DISPORGANIC</v>
          </cell>
          <cell r="K6555" t="str">
            <v xml:space="preserve">DISPOSAL ORGANIC </v>
          </cell>
        </row>
        <row r="6556">
          <cell r="J6556" t="str">
            <v>RECYHAUL</v>
          </cell>
          <cell r="K6556" t="str">
            <v>ROLL OFF RECYCLE HAUL</v>
          </cell>
        </row>
        <row r="6557">
          <cell r="J6557" t="str">
            <v>RODEL</v>
          </cell>
          <cell r="K6557" t="str">
            <v>ROLL OFF-DELIVERY</v>
          </cell>
        </row>
        <row r="6558">
          <cell r="J6558" t="str">
            <v>ROMILERECY</v>
          </cell>
          <cell r="K6558" t="str">
            <v>ROLL OFF MILEAGE RECYCLE</v>
          </cell>
        </row>
        <row r="6559">
          <cell r="J6559" t="str">
            <v>STORENT22</v>
          </cell>
          <cell r="K6559" t="str">
            <v>PORTABLE STORAGE RENT 22</v>
          </cell>
        </row>
        <row r="6560">
          <cell r="J6560" t="str">
            <v>STODEL</v>
          </cell>
          <cell r="K6560" t="str">
            <v>STORAGE CONT DELIVERY</v>
          </cell>
        </row>
        <row r="6561">
          <cell r="J6561" t="str">
            <v>FUEL-RECY MASON</v>
          </cell>
          <cell r="K6561" t="str">
            <v>FUEL &amp; MATERIAL SURCHARGE</v>
          </cell>
        </row>
        <row r="6562">
          <cell r="J6562" t="str">
            <v>FUEL-RECY MASON</v>
          </cell>
          <cell r="K6562" t="str">
            <v>FUEL &amp; MATERIAL SURCHARGE</v>
          </cell>
        </row>
        <row r="6563">
          <cell r="J6563" t="str">
            <v>FUEL-RES MASON</v>
          </cell>
          <cell r="K6563" t="str">
            <v>FUEL &amp; MATERIAL SURCHARGE</v>
          </cell>
        </row>
        <row r="6564">
          <cell r="J6564" t="str">
            <v>FUEL-RECY MASON</v>
          </cell>
          <cell r="K6564" t="str">
            <v>FUEL &amp; MATERIAL SURCHARGE</v>
          </cell>
        </row>
        <row r="6565">
          <cell r="J6565" t="str">
            <v>FUEL-RO MASON</v>
          </cell>
          <cell r="K6565" t="str">
            <v>FUEL &amp; MATERIAL SURCHARGE</v>
          </cell>
        </row>
        <row r="6566">
          <cell r="J6566" t="str">
            <v>SALES TAX</v>
          </cell>
          <cell r="K6566" t="str">
            <v>8.5% Sales Tax</v>
          </cell>
        </row>
        <row r="6567">
          <cell r="J6567" t="str">
            <v>SALES TAX</v>
          </cell>
          <cell r="K6567" t="str">
            <v>8.5% Sales Tax</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A1" t="str">
            <v>Concatenate (Area &amp;LOB &amp; Service Code)</v>
          </cell>
        </row>
      </sheetData>
      <sheetData sheetId="24">
        <row r="1">
          <cell r="A1" t="str">
            <v>Concatenate (Area &amp;LOB &amp; Service Code)</v>
          </cell>
          <cell r="B1" t="str">
            <v>Tarrif</v>
          </cell>
          <cell r="C1" t="str">
            <v>Bill Area</v>
          </cell>
          <cell r="D1" t="str">
            <v>Category</v>
          </cell>
          <cell r="E1" t="str">
            <v>Service Code</v>
          </cell>
          <cell r="F1" t="str">
            <v>Service Code Description</v>
          </cell>
          <cell r="G1" t="str">
            <v>Bill Cycle</v>
          </cell>
          <cell r="H1" t="str">
            <v>Rate</v>
          </cell>
        </row>
        <row r="2">
          <cell r="A2" t="str">
            <v>KITSAP CO -REGULATEDRESIDENTIAL20RW1</v>
          </cell>
          <cell r="B2" t="str">
            <v>KITSAP CO -REGULATED</v>
          </cell>
          <cell r="C2" t="str">
            <v>KITSAP CO -REGULATED</v>
          </cell>
          <cell r="D2" t="str">
            <v>RESIDENTIAL</v>
          </cell>
          <cell r="E2" t="str">
            <v>20RW1</v>
          </cell>
          <cell r="F2" t="str">
            <v>1-20 GAL CART WEEKLY SVC</v>
          </cell>
          <cell r="G2" t="str">
            <v>BI-MONTHLY SPLIT EVEN</v>
          </cell>
          <cell r="H2">
            <v>13.46</v>
          </cell>
        </row>
        <row r="3">
          <cell r="A3" t="str">
            <v>MASON CO-REGULATEDRESIDENTIAL20RW1</v>
          </cell>
          <cell r="B3" t="str">
            <v>MASON CO-REGULATED</v>
          </cell>
          <cell r="C3" t="str">
            <v>MASON CO-REGULATED</v>
          </cell>
          <cell r="D3" t="str">
            <v>RESIDENTIAL</v>
          </cell>
          <cell r="E3" t="str">
            <v>20RW1</v>
          </cell>
          <cell r="F3" t="str">
            <v>1-20 GAL CART WEEKLY SVC</v>
          </cell>
          <cell r="G3" t="str">
            <v>BI-MONTHLY SPLIT EVEN</v>
          </cell>
          <cell r="H3">
            <v>13.46</v>
          </cell>
        </row>
        <row r="4">
          <cell r="A4" t="str">
            <v>CITY OF SHELTON-CONTRACTCOMMERCIAL - REARLOAD300CW1</v>
          </cell>
          <cell r="B4" t="str">
            <v>CITY OF SHELTON-CONTRACT</v>
          </cell>
          <cell r="C4" t="str">
            <v>CITY OF SHELTON-CONTRACT</v>
          </cell>
          <cell r="D4" t="str">
            <v>COMMERCIAL - REARLOAD</v>
          </cell>
          <cell r="E4" t="str">
            <v>300CW1</v>
          </cell>
          <cell r="F4" t="str">
            <v>1-300 GL CART WEEKLY SVC</v>
          </cell>
          <cell r="G4" t="str">
            <v>MONTHLY ARREARS</v>
          </cell>
          <cell r="H4">
            <v>93.67</v>
          </cell>
        </row>
        <row r="5">
          <cell r="A5" t="str">
            <v>CITY OF SHELTON-UNREGULATEDCOMMERCIAL - REARLOAD300CW1</v>
          </cell>
          <cell r="B5" t="str">
            <v>CITY OF SHELTON-UNREGULATED</v>
          </cell>
          <cell r="C5" t="str">
            <v>CITY OF SHELTON-UNREGULATED</v>
          </cell>
          <cell r="D5" t="str">
            <v>COMMERCIAL - REARLOAD</v>
          </cell>
          <cell r="E5" t="str">
            <v>300CW1</v>
          </cell>
          <cell r="F5" t="str">
            <v>1-300 GL CART WEEKLY SVC</v>
          </cell>
          <cell r="G5" t="str">
            <v>MONTHLY ARREARS</v>
          </cell>
          <cell r="H5">
            <v>112.26</v>
          </cell>
        </row>
        <row r="6">
          <cell r="A6" t="str">
            <v>CITY OF SHELTON-CONTRACTRESIDENTIAL300RW1</v>
          </cell>
          <cell r="B6" t="str">
            <v>CITY OF SHELTON-CONTRACT</v>
          </cell>
          <cell r="C6" t="str">
            <v>CITY OF SHELTON-CONTRACT</v>
          </cell>
          <cell r="D6" t="str">
            <v>RESIDENTIAL</v>
          </cell>
          <cell r="E6" t="str">
            <v>300RW1</v>
          </cell>
          <cell r="F6" t="str">
            <v>1-300 GL CART WEEKLY SVC</v>
          </cell>
          <cell r="G6" t="str">
            <v>MONTHLY ARREARS</v>
          </cell>
          <cell r="H6">
            <v>97.65</v>
          </cell>
        </row>
        <row r="7">
          <cell r="A7" t="str">
            <v>CITY OF SHELTON-UNREGULATEDRESIDENTIAL300RW1</v>
          </cell>
          <cell r="B7" t="str">
            <v>CITY OF SHELTON-UNREGULATED</v>
          </cell>
          <cell r="C7" t="str">
            <v>CITY OF SHELTON-UNREGULATED</v>
          </cell>
          <cell r="D7" t="str">
            <v>RESIDENTIAL</v>
          </cell>
          <cell r="E7" t="str">
            <v>300RW1</v>
          </cell>
          <cell r="F7" t="str">
            <v>1-300 GL CART WEEKLY SVC</v>
          </cell>
          <cell r="G7" t="str">
            <v>MONTHLY ARREARS</v>
          </cell>
          <cell r="H7">
            <v>118.07</v>
          </cell>
        </row>
        <row r="8">
          <cell r="A8" t="str">
            <v>CITY of SHELTON-REGULATEDCOMMERCIAL - REARLOAD32CPU1</v>
          </cell>
          <cell r="B8" t="str">
            <v>CITY of SHELTON-REGULATED</v>
          </cell>
          <cell r="C8" t="str">
            <v>CITY of SHELTON-REGULATED</v>
          </cell>
          <cell r="D8" t="str">
            <v>COMMERCIAL - REARLOAD</v>
          </cell>
          <cell r="E8" t="str">
            <v>32CPU1</v>
          </cell>
          <cell r="F8" t="str">
            <v>32 GAL COMM CAN PU-UNDER5</v>
          </cell>
          <cell r="G8" t="str">
            <v>MONTHLY ARREARS</v>
          </cell>
          <cell r="H8">
            <v>0</v>
          </cell>
        </row>
        <row r="9">
          <cell r="A9" t="str">
            <v>KITSAP CO -REGULATEDCOMMERCIAL - REARLOAD32CPU1</v>
          </cell>
          <cell r="B9" t="str">
            <v>KITSAP CO -REGULATED</v>
          </cell>
          <cell r="C9" t="str">
            <v>KITSAP CO -REGULATED</v>
          </cell>
          <cell r="D9" t="str">
            <v>COMMERCIAL - REARLOAD</v>
          </cell>
          <cell r="E9" t="str">
            <v>32CPU1</v>
          </cell>
          <cell r="F9" t="str">
            <v>32 GAL COMM CAN PU-UNDER5</v>
          </cell>
          <cell r="G9" t="str">
            <v>MONTHLY ARREARS</v>
          </cell>
          <cell r="H9">
            <v>4.3600000000000003</v>
          </cell>
        </row>
        <row r="10">
          <cell r="A10" t="str">
            <v>MASON CO-REGULATEDCOMMERCIAL - REARLOAD32CPU1</v>
          </cell>
          <cell r="B10" t="str">
            <v>MASON CO-REGULATED</v>
          </cell>
          <cell r="C10" t="str">
            <v>MASON CO-REGULATED</v>
          </cell>
          <cell r="D10" t="str">
            <v>COMMERCIAL - REARLOAD</v>
          </cell>
          <cell r="E10" t="str">
            <v>32CPU1</v>
          </cell>
          <cell r="F10" t="str">
            <v>32 GAL COMM CAN PU-UNDER5</v>
          </cell>
          <cell r="G10" t="str">
            <v>MONTHLY ARREARS</v>
          </cell>
          <cell r="H10">
            <v>0</v>
          </cell>
        </row>
        <row r="11">
          <cell r="A11" t="str">
            <v>CITY of SHELTON-REGULATEDCOMMERCIAL - REARLOAD32CPU2</v>
          </cell>
          <cell r="B11" t="str">
            <v>CITY of SHELTON-REGULATED</v>
          </cell>
          <cell r="C11" t="str">
            <v>CITY of SHELTON-REGULATED</v>
          </cell>
          <cell r="D11" t="str">
            <v>COMMERCIAL - REARLOAD</v>
          </cell>
          <cell r="E11" t="str">
            <v>32CPU2</v>
          </cell>
          <cell r="F11" t="str">
            <v>32 GAL COMM CAN PU-OVER5</v>
          </cell>
          <cell r="G11" t="str">
            <v>MONTHLY ARREARS</v>
          </cell>
          <cell r="H11">
            <v>0</v>
          </cell>
        </row>
        <row r="12">
          <cell r="A12" t="str">
            <v>KITSAP CO -REGULATEDCOMMERCIAL - REARLOAD32CPU2</v>
          </cell>
          <cell r="B12" t="str">
            <v>KITSAP CO -REGULATED</v>
          </cell>
          <cell r="C12" t="str">
            <v>KITSAP CO -REGULATED</v>
          </cell>
          <cell r="D12" t="str">
            <v>COMMERCIAL - REARLOAD</v>
          </cell>
          <cell r="E12" t="str">
            <v>32CPU2</v>
          </cell>
          <cell r="F12" t="str">
            <v>32 GAL COMM CAN PU-OVER5</v>
          </cell>
          <cell r="G12" t="str">
            <v>MONTHLY ARREARS</v>
          </cell>
          <cell r="H12">
            <v>4.03</v>
          </cell>
        </row>
        <row r="13">
          <cell r="A13" t="str">
            <v>MASON CO-REGULATEDCOMMERCIAL - REARLOAD32CPU2</v>
          </cell>
          <cell r="B13" t="str">
            <v>MASON CO-REGULATED</v>
          </cell>
          <cell r="C13" t="str">
            <v>MASON CO-REGULATED</v>
          </cell>
          <cell r="D13" t="str">
            <v>COMMERCIAL - REARLOAD</v>
          </cell>
          <cell r="E13" t="str">
            <v>32CPU2</v>
          </cell>
          <cell r="F13" t="str">
            <v>32 GAL COMM CAN PU-OVER5</v>
          </cell>
          <cell r="G13" t="str">
            <v>MONTHLY ARREARS</v>
          </cell>
          <cell r="H13">
            <v>0</v>
          </cell>
        </row>
        <row r="14">
          <cell r="A14" t="str">
            <v>CITY of SHELTON-REGULATEDCOMMERCIAL - REARLOAD32CPU3</v>
          </cell>
          <cell r="B14" t="str">
            <v>CITY of SHELTON-REGULATED</v>
          </cell>
          <cell r="C14" t="str">
            <v>CITY of SHELTON-REGULATED</v>
          </cell>
          <cell r="D14" t="str">
            <v>COMMERCIAL - REARLOAD</v>
          </cell>
          <cell r="E14" t="str">
            <v>32CPU3</v>
          </cell>
          <cell r="F14" t="str">
            <v>32 GAL COMM CAN PU-SINGLE</v>
          </cell>
          <cell r="G14" t="str">
            <v>MONTHLY ARREARS</v>
          </cell>
          <cell r="H14">
            <v>0</v>
          </cell>
        </row>
        <row r="15">
          <cell r="A15" t="str">
            <v>KITSAP CO -REGULATEDCOMMERCIAL - REARLOAD32CPU3</v>
          </cell>
          <cell r="B15" t="str">
            <v>KITSAP CO -REGULATED</v>
          </cell>
          <cell r="C15" t="str">
            <v>KITSAP CO -REGULATED</v>
          </cell>
          <cell r="D15" t="str">
            <v>COMMERCIAL - REARLOAD</v>
          </cell>
          <cell r="E15" t="str">
            <v>32CPU3</v>
          </cell>
          <cell r="F15" t="str">
            <v>32 GAL COMM CAN PU-SINGLE</v>
          </cell>
          <cell r="G15" t="str">
            <v>MONTHLY ARREARS</v>
          </cell>
          <cell r="H15">
            <v>4.72</v>
          </cell>
        </row>
        <row r="16">
          <cell r="A16" t="str">
            <v>MASON CO-REGULATEDCOMMERCIAL - REARLOAD32CPU3</v>
          </cell>
          <cell r="B16" t="str">
            <v>MASON CO-REGULATED</v>
          </cell>
          <cell r="C16" t="str">
            <v>MASON CO-REGULATED</v>
          </cell>
          <cell r="D16" t="str">
            <v>COMMERCIAL - REARLOAD</v>
          </cell>
          <cell r="E16" t="str">
            <v>32CPU3</v>
          </cell>
          <cell r="F16" t="str">
            <v>32 GAL COMM CAN PU-SINGLE</v>
          </cell>
          <cell r="G16" t="str">
            <v>MONTHLY ARREARS</v>
          </cell>
          <cell r="H16">
            <v>0</v>
          </cell>
        </row>
        <row r="17">
          <cell r="A17" t="str">
            <v>CITY of SHELTON-REGULATEDRESIDENTIAL32RE1</v>
          </cell>
          <cell r="B17" t="str">
            <v>CITY of SHELTON-REGULATED</v>
          </cell>
          <cell r="C17" t="str">
            <v>CITY of SHELTON-REGULATED</v>
          </cell>
          <cell r="D17" t="str">
            <v>RESIDENTIAL</v>
          </cell>
          <cell r="E17" t="str">
            <v>32RE1</v>
          </cell>
          <cell r="F17" t="str">
            <v>1-32 GAL CAN-EOW SVC</v>
          </cell>
          <cell r="G17" t="str">
            <v>BI-MONTHLY SPLIT EVEN</v>
          </cell>
          <cell r="H17">
            <v>0</v>
          </cell>
        </row>
        <row r="18">
          <cell r="A18" t="str">
            <v>KITSAP CO -REGULATEDRESIDENTIAL32RE1</v>
          </cell>
          <cell r="B18" t="str">
            <v>KITSAP CO -REGULATED</v>
          </cell>
          <cell r="C18" t="str">
            <v>KITSAP CO -REGULATED</v>
          </cell>
          <cell r="D18" t="str">
            <v>RESIDENTIAL</v>
          </cell>
          <cell r="E18" t="str">
            <v>32RE1</v>
          </cell>
          <cell r="F18" t="str">
            <v>1-32 GAL CAN-EOW SVC</v>
          </cell>
          <cell r="G18" t="str">
            <v>BI-MONTHLY SPLIT EVEN</v>
          </cell>
          <cell r="H18">
            <v>8.5</v>
          </cell>
        </row>
        <row r="19">
          <cell r="A19" t="str">
            <v>MASON CO-REGULATEDRESIDENTIAL32RE1</v>
          </cell>
          <cell r="B19" t="str">
            <v>MASON CO-REGULATED</v>
          </cell>
          <cell r="C19" t="str">
            <v>MASON CO-REGULATED</v>
          </cell>
          <cell r="D19" t="str">
            <v>RESIDENTIAL</v>
          </cell>
          <cell r="E19" t="str">
            <v>32RE1</v>
          </cell>
          <cell r="F19" t="str">
            <v>1-32 GAL CAN-EOW SVC</v>
          </cell>
          <cell r="G19" t="str">
            <v>BI-MONTHLY SPLIT EVEN</v>
          </cell>
          <cell r="H19">
            <v>0</v>
          </cell>
        </row>
        <row r="20">
          <cell r="A20" t="str">
            <v>CITY of SHELTON-REGULATEDRESIDENTIAL32RE2</v>
          </cell>
          <cell r="B20" t="str">
            <v>CITY of SHELTON-REGULATED</v>
          </cell>
          <cell r="C20" t="str">
            <v>CITY of SHELTON-REGULATED</v>
          </cell>
          <cell r="D20" t="str">
            <v>RESIDENTIAL</v>
          </cell>
          <cell r="E20" t="str">
            <v>32RE2</v>
          </cell>
          <cell r="F20" t="str">
            <v>2-32 GAL CAN-EOW SVC</v>
          </cell>
          <cell r="G20" t="str">
            <v>BI-MONTHLY SPLIT EVEN</v>
          </cell>
          <cell r="H20">
            <v>0</v>
          </cell>
        </row>
        <row r="21">
          <cell r="A21" t="str">
            <v>KITSAP CO -REGULATEDRESIDENTIAL32RE2</v>
          </cell>
          <cell r="B21" t="str">
            <v>KITSAP CO -REGULATED</v>
          </cell>
          <cell r="C21" t="str">
            <v>KITSAP CO -REGULATED</v>
          </cell>
          <cell r="D21" t="str">
            <v>RESIDENTIAL</v>
          </cell>
          <cell r="E21" t="str">
            <v>32RE2</v>
          </cell>
          <cell r="F21" t="str">
            <v>2-32 GAL CAN-EOW SVC</v>
          </cell>
          <cell r="G21" t="str">
            <v>BI-MONTHLY SPLIT EVEN</v>
          </cell>
          <cell r="H21">
            <v>13.54</v>
          </cell>
        </row>
        <row r="22">
          <cell r="A22" t="str">
            <v>MASON CO-REGULATEDRESIDENTIAL32RE2</v>
          </cell>
          <cell r="B22" t="str">
            <v>MASON CO-REGULATED</v>
          </cell>
          <cell r="C22" t="str">
            <v>MASON CO-REGULATED</v>
          </cell>
          <cell r="D22" t="str">
            <v>RESIDENTIAL</v>
          </cell>
          <cell r="E22" t="str">
            <v>32RE2</v>
          </cell>
          <cell r="F22" t="str">
            <v>2-32 GAL CAN-EOW SVC</v>
          </cell>
          <cell r="G22" t="str">
            <v>BI-MONTHLY SPLIT EVEN</v>
          </cell>
          <cell r="H22">
            <v>0</v>
          </cell>
        </row>
        <row r="23">
          <cell r="A23" t="str">
            <v>CITY of SHELTON-REGULATEDRESIDENTIAL32RM1</v>
          </cell>
          <cell r="B23" t="str">
            <v>CITY of SHELTON-REGULATED</v>
          </cell>
          <cell r="C23" t="str">
            <v>CITY of SHELTON-REGULATED</v>
          </cell>
          <cell r="D23" t="str">
            <v>RESIDENTIAL</v>
          </cell>
          <cell r="E23" t="str">
            <v>32RM1</v>
          </cell>
          <cell r="F23" t="str">
            <v>1-32 GAL CAN-MONTHLY SVC</v>
          </cell>
          <cell r="G23" t="str">
            <v>BI-MONTHLY SPLIT EVEN</v>
          </cell>
          <cell r="H23">
            <v>0</v>
          </cell>
        </row>
        <row r="24">
          <cell r="A24" t="str">
            <v>KITSAP CO -REGULATEDRESIDENTIAL32RM1</v>
          </cell>
          <cell r="B24" t="str">
            <v>KITSAP CO -REGULATED</v>
          </cell>
          <cell r="C24" t="str">
            <v>KITSAP CO -REGULATED</v>
          </cell>
          <cell r="D24" t="str">
            <v>RESIDENTIAL</v>
          </cell>
          <cell r="E24" t="str">
            <v>32RM1</v>
          </cell>
          <cell r="F24" t="str">
            <v>1-32 GAL CAN-MONTHLY SVC</v>
          </cell>
          <cell r="G24" t="str">
            <v>BI-MONTHLY SPLIT EVEN</v>
          </cell>
          <cell r="H24">
            <v>4.7300000000000004</v>
          </cell>
        </row>
        <row r="25">
          <cell r="A25" t="str">
            <v>MASON CO-REGULATEDRESIDENTIAL32RM1</v>
          </cell>
          <cell r="B25" t="str">
            <v>MASON CO-REGULATED</v>
          </cell>
          <cell r="C25" t="str">
            <v>MASON CO-REGULATED</v>
          </cell>
          <cell r="D25" t="str">
            <v>RESIDENTIAL</v>
          </cell>
          <cell r="E25" t="str">
            <v>32RM1</v>
          </cell>
          <cell r="F25" t="str">
            <v>1-32 GAL CAN-MONTHLY SVC</v>
          </cell>
          <cell r="G25" t="str">
            <v>BI-MONTHLY SPLIT EVEN</v>
          </cell>
          <cell r="H25">
            <v>0</v>
          </cell>
        </row>
        <row r="26">
          <cell r="A26" t="str">
            <v>CITY of SHELTON-REGULATEDRESIDENTIAL32ROCPU</v>
          </cell>
          <cell r="B26" t="str">
            <v>CITY of SHELTON-REGULATED</v>
          </cell>
          <cell r="C26" t="str">
            <v>CITY of SHELTON-REGULATED</v>
          </cell>
          <cell r="D26" t="str">
            <v>RESIDENTIAL</v>
          </cell>
          <cell r="E26" t="str">
            <v>32ROCPU</v>
          </cell>
          <cell r="F26" t="str">
            <v>1-32 GAL CAN-ON CALL SVC</v>
          </cell>
          <cell r="G26" t="str">
            <v>ONCALL</v>
          </cell>
          <cell r="H26">
            <v>0</v>
          </cell>
        </row>
        <row r="27">
          <cell r="A27" t="str">
            <v>KITSAP CO -REGULATEDRESIDENTIAL32ROCPU</v>
          </cell>
          <cell r="B27" t="str">
            <v>KITSAP CO -REGULATED</v>
          </cell>
          <cell r="C27" t="str">
            <v>KITSAP CO -REGULATED</v>
          </cell>
          <cell r="D27" t="str">
            <v>RESIDENTIAL</v>
          </cell>
          <cell r="E27" t="str">
            <v>32ROCPU</v>
          </cell>
          <cell r="F27" t="str">
            <v>1-32 GAL CAN-ON CALL SVC</v>
          </cell>
          <cell r="G27" t="str">
            <v>ONCALL</v>
          </cell>
          <cell r="H27">
            <v>4.7300000000000004</v>
          </cell>
        </row>
        <row r="28">
          <cell r="A28" t="str">
            <v>MASON CO-REGULATEDRESIDENTIAL32ROCPU</v>
          </cell>
          <cell r="B28" t="str">
            <v>MASON CO-REGULATED</v>
          </cell>
          <cell r="C28" t="str">
            <v>MASON CO-REGULATED</v>
          </cell>
          <cell r="D28" t="str">
            <v>RESIDENTIAL</v>
          </cell>
          <cell r="E28" t="str">
            <v>32ROCPU</v>
          </cell>
          <cell r="F28" t="str">
            <v>1-32 GAL CAN-ON CALL SVC</v>
          </cell>
          <cell r="G28" t="str">
            <v>ONCALL</v>
          </cell>
          <cell r="H28">
            <v>0</v>
          </cell>
        </row>
        <row r="29">
          <cell r="A29" t="str">
            <v>CITY of SHELTON-REGULATEDRESIDENTIAL32RW1</v>
          </cell>
          <cell r="B29" t="str">
            <v>CITY of SHELTON-REGULATED</v>
          </cell>
          <cell r="C29" t="str">
            <v>CITY of SHELTON-REGULATED</v>
          </cell>
          <cell r="D29" t="str">
            <v>RESIDENTIAL</v>
          </cell>
          <cell r="E29" t="str">
            <v>32RW1</v>
          </cell>
          <cell r="F29" t="str">
            <v>1-32 GAL CAN-WEEKLY SVC</v>
          </cell>
          <cell r="G29" t="str">
            <v>BI-MONTHLY SPLIT EVEN</v>
          </cell>
          <cell r="H29">
            <v>0</v>
          </cell>
        </row>
        <row r="30">
          <cell r="A30" t="str">
            <v>KITSAP CO -REGULATEDRESIDENTIAL32RW1</v>
          </cell>
          <cell r="B30" t="str">
            <v>KITSAP CO -REGULATED</v>
          </cell>
          <cell r="C30" t="str">
            <v>KITSAP CO -REGULATED</v>
          </cell>
          <cell r="D30" t="str">
            <v>RESIDENTIAL</v>
          </cell>
          <cell r="E30" t="str">
            <v>32RW1</v>
          </cell>
          <cell r="F30" t="str">
            <v>1-32 GAL CAN-WEEKLY SVC</v>
          </cell>
          <cell r="G30" t="str">
            <v>BI-MONTHLY SPLIT EVEN</v>
          </cell>
          <cell r="H30">
            <v>14.73</v>
          </cell>
        </row>
        <row r="31">
          <cell r="A31" t="str">
            <v>MASON CO-REGULATEDRESIDENTIAL32RW1</v>
          </cell>
          <cell r="B31" t="str">
            <v>MASON CO-REGULATED</v>
          </cell>
          <cell r="C31" t="str">
            <v>MASON CO-REGULATED</v>
          </cell>
          <cell r="D31" t="str">
            <v>RESIDENTIAL</v>
          </cell>
          <cell r="E31" t="str">
            <v>32RW1</v>
          </cell>
          <cell r="F31" t="str">
            <v>1-32 GAL CAN-WEEKLY SVC</v>
          </cell>
          <cell r="G31" t="str">
            <v>BI-MONTHLY SPLIT EVEN</v>
          </cell>
          <cell r="H31">
            <v>0</v>
          </cell>
        </row>
        <row r="32">
          <cell r="A32" t="str">
            <v>CITY of SHELTON-REGULATEDRESIDENTIAL32RW2</v>
          </cell>
          <cell r="B32" t="str">
            <v>CITY of SHELTON-REGULATED</v>
          </cell>
          <cell r="C32" t="str">
            <v>CITY of SHELTON-REGULATED</v>
          </cell>
          <cell r="D32" t="str">
            <v>RESIDENTIAL</v>
          </cell>
          <cell r="E32" t="str">
            <v>32RW2</v>
          </cell>
          <cell r="F32" t="str">
            <v>2-32 GAL CANS-WEEKLY SVC</v>
          </cell>
          <cell r="G32" t="str">
            <v>BI-MONTHLY SPLIT EVEN</v>
          </cell>
          <cell r="H32">
            <v>0</v>
          </cell>
        </row>
        <row r="33">
          <cell r="A33" t="str">
            <v>KITSAP CO -REGULATEDRESIDENTIAL32RW2</v>
          </cell>
          <cell r="B33" t="str">
            <v>KITSAP CO -REGULATED</v>
          </cell>
          <cell r="C33" t="str">
            <v>KITSAP CO -REGULATED</v>
          </cell>
          <cell r="D33" t="str">
            <v>RESIDENTIAL</v>
          </cell>
          <cell r="E33" t="str">
            <v>32RW2</v>
          </cell>
          <cell r="F33" t="str">
            <v>2-32 GAL CANS-WEEKLY SVC</v>
          </cell>
          <cell r="G33" t="str">
            <v>BI-MONTHLY SPLIT EVEN</v>
          </cell>
          <cell r="H33">
            <v>21.69</v>
          </cell>
        </row>
        <row r="34">
          <cell r="A34" t="str">
            <v>MASON CO-REGULATEDRESIDENTIAL32RW2</v>
          </cell>
          <cell r="B34" t="str">
            <v>MASON CO-REGULATED</v>
          </cell>
          <cell r="C34" t="str">
            <v>MASON CO-REGULATED</v>
          </cell>
          <cell r="D34" t="str">
            <v>RESIDENTIAL</v>
          </cell>
          <cell r="E34" t="str">
            <v>32RW2</v>
          </cell>
          <cell r="F34" t="str">
            <v>2-32 GAL CANS-WEEKLY SVC</v>
          </cell>
          <cell r="G34" t="str">
            <v>BI-MONTHLY SPLIT EVEN</v>
          </cell>
          <cell r="H34">
            <v>0</v>
          </cell>
        </row>
        <row r="35">
          <cell r="A35" t="str">
            <v>CITY of SHELTON-REGULATEDRESIDENTIAL32RW3</v>
          </cell>
          <cell r="B35" t="str">
            <v>CITY of SHELTON-REGULATED</v>
          </cell>
          <cell r="C35" t="str">
            <v>CITY of SHELTON-REGULATED</v>
          </cell>
          <cell r="D35" t="str">
            <v>RESIDENTIAL</v>
          </cell>
          <cell r="E35" t="str">
            <v>32RW3</v>
          </cell>
          <cell r="F35" t="str">
            <v>3-32 GAL CANS-WEEKLY SVC</v>
          </cell>
          <cell r="G35" t="str">
            <v>BI-MONTHLY SPLIT EVEN</v>
          </cell>
          <cell r="H35">
            <v>0</v>
          </cell>
        </row>
        <row r="36">
          <cell r="A36" t="str">
            <v>KITSAP CO -REGULATEDRESIDENTIAL32RW3</v>
          </cell>
          <cell r="B36" t="str">
            <v>KITSAP CO -REGULATED</v>
          </cell>
          <cell r="C36" t="str">
            <v>KITSAP CO -REGULATED</v>
          </cell>
          <cell r="D36" t="str">
            <v>RESIDENTIAL</v>
          </cell>
          <cell r="E36" t="str">
            <v>32RW3</v>
          </cell>
          <cell r="F36" t="str">
            <v>3-32 GAL CANS-WEEKLY SVC</v>
          </cell>
          <cell r="G36" t="str">
            <v>BI-MONTHLY SPLIT EVEN</v>
          </cell>
          <cell r="H36">
            <v>28.89</v>
          </cell>
        </row>
        <row r="37">
          <cell r="A37" t="str">
            <v>MASON CO-REGULATEDRESIDENTIAL32RW3</v>
          </cell>
          <cell r="B37" t="str">
            <v>MASON CO-REGULATED</v>
          </cell>
          <cell r="C37" t="str">
            <v>MASON CO-REGULATED</v>
          </cell>
          <cell r="D37" t="str">
            <v>RESIDENTIAL</v>
          </cell>
          <cell r="E37" t="str">
            <v>32RW3</v>
          </cell>
          <cell r="F37" t="str">
            <v>3-32 GAL CANS-WEEKLY SVC</v>
          </cell>
          <cell r="G37" t="str">
            <v>BI-MONTHLY SPLIT EVEN</v>
          </cell>
          <cell r="H37">
            <v>0</v>
          </cell>
        </row>
        <row r="38">
          <cell r="A38" t="str">
            <v>CITY of SHELTON-REGULATEDRESIDENTIAL32RW4</v>
          </cell>
          <cell r="B38" t="str">
            <v>CITY of SHELTON-REGULATED</v>
          </cell>
          <cell r="C38" t="str">
            <v>CITY of SHELTON-REGULATED</v>
          </cell>
          <cell r="D38" t="str">
            <v>RESIDENTIAL</v>
          </cell>
          <cell r="E38" t="str">
            <v>32RW4</v>
          </cell>
          <cell r="F38" t="str">
            <v>4-32 GAL CANS-WEEKLY SVC</v>
          </cell>
          <cell r="G38" t="str">
            <v>BI-MONTHLY SPLIT EVEN</v>
          </cell>
          <cell r="H38">
            <v>0</v>
          </cell>
        </row>
        <row r="39">
          <cell r="A39" t="str">
            <v>KITSAP CO -REGULATEDRESIDENTIAL32RW4</v>
          </cell>
          <cell r="B39" t="str">
            <v>KITSAP CO -REGULATED</v>
          </cell>
          <cell r="C39" t="str">
            <v>KITSAP CO -REGULATED</v>
          </cell>
          <cell r="D39" t="str">
            <v>RESIDENTIAL</v>
          </cell>
          <cell r="E39" t="str">
            <v>32RW4</v>
          </cell>
          <cell r="F39" t="str">
            <v>4-32 GAL CANS-WEEKLY SVC</v>
          </cell>
          <cell r="G39" t="str">
            <v>BI-MONTHLY SPLIT EVEN</v>
          </cell>
          <cell r="H39">
            <v>36.79</v>
          </cell>
        </row>
        <row r="40">
          <cell r="A40" t="str">
            <v>MASON CO-REGULATEDRESIDENTIAL32RW4</v>
          </cell>
          <cell r="B40" t="str">
            <v>MASON CO-REGULATED</v>
          </cell>
          <cell r="C40" t="str">
            <v>MASON CO-REGULATED</v>
          </cell>
          <cell r="D40" t="str">
            <v>RESIDENTIAL</v>
          </cell>
          <cell r="E40" t="str">
            <v>32RW4</v>
          </cell>
          <cell r="F40" t="str">
            <v>4-32 GAL CANS-WEEKLY SVC</v>
          </cell>
          <cell r="G40" t="str">
            <v>BI-MONTHLY SPLIT EVEN</v>
          </cell>
          <cell r="H40">
            <v>0</v>
          </cell>
        </row>
        <row r="41">
          <cell r="A41" t="str">
            <v>CITY of SHELTON-REGULATEDRESIDENTIAL32RW5</v>
          </cell>
          <cell r="B41" t="str">
            <v>CITY of SHELTON-REGULATED</v>
          </cell>
          <cell r="C41" t="str">
            <v>CITY of SHELTON-REGULATED</v>
          </cell>
          <cell r="D41" t="str">
            <v>RESIDENTIAL</v>
          </cell>
          <cell r="E41" t="str">
            <v>32RW5</v>
          </cell>
          <cell r="F41" t="str">
            <v>5-32 GAL CANS-WEEKLY SVC</v>
          </cell>
          <cell r="G41" t="str">
            <v>BI-MONTHLY SPLIT EVEN</v>
          </cell>
          <cell r="H41">
            <v>0</v>
          </cell>
        </row>
        <row r="42">
          <cell r="A42" t="str">
            <v>KITSAP CO -REGULATEDRESIDENTIAL32RW5</v>
          </cell>
          <cell r="B42" t="str">
            <v>KITSAP CO -REGULATED</v>
          </cell>
          <cell r="C42" t="str">
            <v>KITSAP CO -REGULATED</v>
          </cell>
          <cell r="D42" t="str">
            <v>RESIDENTIAL</v>
          </cell>
          <cell r="E42" t="str">
            <v>32RW5</v>
          </cell>
          <cell r="F42" t="str">
            <v>5-32 GAL CANS-WEEKLY SVC</v>
          </cell>
          <cell r="G42" t="str">
            <v>BI-MONTHLY SPLIT EVEN</v>
          </cell>
          <cell r="H42">
            <v>43.94</v>
          </cell>
        </row>
        <row r="43">
          <cell r="A43" t="str">
            <v>MASON CO-REGULATEDRESIDENTIAL32RW5</v>
          </cell>
          <cell r="B43" t="str">
            <v>MASON CO-REGULATED</v>
          </cell>
          <cell r="C43" t="str">
            <v>MASON CO-REGULATED</v>
          </cell>
          <cell r="D43" t="str">
            <v>RESIDENTIAL</v>
          </cell>
          <cell r="E43" t="str">
            <v>32RW5</v>
          </cell>
          <cell r="F43" t="str">
            <v>5-32 GAL CANS-WEEKLY SVC</v>
          </cell>
          <cell r="G43" t="str">
            <v>BI-MONTHLY SPLIT EVEN</v>
          </cell>
          <cell r="H43">
            <v>0</v>
          </cell>
        </row>
        <row r="44">
          <cell r="A44" t="str">
            <v>CITY of SHELTON-REGULATEDRESIDENTIAL32RW6</v>
          </cell>
          <cell r="B44" t="str">
            <v>CITY of SHELTON-REGULATED</v>
          </cell>
          <cell r="C44" t="str">
            <v>CITY of SHELTON-REGULATED</v>
          </cell>
          <cell r="D44" t="str">
            <v>RESIDENTIAL</v>
          </cell>
          <cell r="E44" t="str">
            <v>32RW6</v>
          </cell>
          <cell r="F44" t="str">
            <v>6-32 GAL CANS-WEEKLY SVC</v>
          </cell>
          <cell r="G44" t="str">
            <v>BI-MONTHLY SPLIT EVEN</v>
          </cell>
          <cell r="H44">
            <v>0</v>
          </cell>
        </row>
        <row r="45">
          <cell r="A45" t="str">
            <v>KITSAP CO -REGULATEDRESIDENTIAL32RW6</v>
          </cell>
          <cell r="B45" t="str">
            <v>KITSAP CO -REGULATED</v>
          </cell>
          <cell r="C45" t="str">
            <v>KITSAP CO -REGULATED</v>
          </cell>
          <cell r="D45" t="str">
            <v>RESIDENTIAL</v>
          </cell>
          <cell r="E45" t="str">
            <v>32RW6</v>
          </cell>
          <cell r="F45" t="str">
            <v>6-32 GAL CANS-WEEKLY SVC</v>
          </cell>
          <cell r="G45" t="str">
            <v>BI-MONTHLY SPLIT EVEN</v>
          </cell>
          <cell r="H45">
            <v>50.97</v>
          </cell>
        </row>
        <row r="46">
          <cell r="A46" t="str">
            <v>MASON CO-REGULATEDRESIDENTIAL32RW6</v>
          </cell>
          <cell r="B46" t="str">
            <v>MASON CO-REGULATED</v>
          </cell>
          <cell r="C46" t="str">
            <v>MASON CO-REGULATED</v>
          </cell>
          <cell r="D46" t="str">
            <v>RESIDENTIAL</v>
          </cell>
          <cell r="E46" t="str">
            <v>32RW6</v>
          </cell>
          <cell r="F46" t="str">
            <v>6-32 GAL CANS-WEEKLY SVC</v>
          </cell>
          <cell r="G46" t="str">
            <v>BI-MONTHLY SPLIT EVEN</v>
          </cell>
          <cell r="H46">
            <v>0</v>
          </cell>
        </row>
        <row r="47">
          <cell r="A47" t="str">
            <v>CITY OF SHELTON-CONTRACTRESIDENTIAL35RE1</v>
          </cell>
          <cell r="B47" t="str">
            <v>CITY OF SHELTON-CONTRACT</v>
          </cell>
          <cell r="C47" t="str">
            <v>CITY OF SHELTON-CONTRACT</v>
          </cell>
          <cell r="D47" t="str">
            <v>RESIDENTIAL</v>
          </cell>
          <cell r="E47" t="str">
            <v>35RE1</v>
          </cell>
          <cell r="F47" t="str">
            <v>1-35 GAL CART EOW SVC</v>
          </cell>
          <cell r="G47" t="str">
            <v>BI-MONTHLY SPLIT ODD</v>
          </cell>
          <cell r="H47">
            <v>11.8</v>
          </cell>
        </row>
        <row r="48">
          <cell r="A48" t="str">
            <v>CITY OF SHELTON-UNREGULATEDRESIDENTIAL35RE1</v>
          </cell>
          <cell r="B48" t="str">
            <v>CITY OF SHELTON-UNREGULATED</v>
          </cell>
          <cell r="C48" t="str">
            <v>CITY OF SHELTON-UNREGULATED</v>
          </cell>
          <cell r="D48" t="str">
            <v>RESIDENTIAL</v>
          </cell>
          <cell r="E48" t="str">
            <v>35RE1</v>
          </cell>
          <cell r="F48" t="str">
            <v>1-35 GAL CART EOW SVC</v>
          </cell>
          <cell r="G48" t="str">
            <v>BI-MONTHLY SPLIT ODD</v>
          </cell>
          <cell r="H48">
            <v>7.125</v>
          </cell>
        </row>
        <row r="49">
          <cell r="A49" t="str">
            <v>KITSAP CO -REGULATEDRESIDENTIAL35RE1</v>
          </cell>
          <cell r="B49" t="str">
            <v>KITSAP CO -REGULATED</v>
          </cell>
          <cell r="C49" t="str">
            <v>KITSAP CO -REGULATED</v>
          </cell>
          <cell r="D49" t="str">
            <v>RESIDENTIAL</v>
          </cell>
          <cell r="E49" t="str">
            <v>35RE1</v>
          </cell>
          <cell r="F49" t="str">
            <v>1-35 GAL CART EOW SVC</v>
          </cell>
          <cell r="G49" t="str">
            <v>BI-MONTHLY SPLIT ODD</v>
          </cell>
          <cell r="H49">
            <v>10.96</v>
          </cell>
        </row>
        <row r="50">
          <cell r="A50" t="str">
            <v>MASON CO-REGULATEDRESIDENTIAL35RE1</v>
          </cell>
          <cell r="B50" t="str">
            <v>MASON CO-REGULATED</v>
          </cell>
          <cell r="C50" t="str">
            <v>MASON CO-REGULATED</v>
          </cell>
          <cell r="D50" t="str">
            <v>RESIDENTIAL</v>
          </cell>
          <cell r="E50" t="str">
            <v>35RE1</v>
          </cell>
          <cell r="F50" t="str">
            <v>1-35 GAL CART EOW SVC</v>
          </cell>
          <cell r="G50" t="str">
            <v>BI-MONTHLY SPLIT ODD</v>
          </cell>
          <cell r="H50">
            <v>10.96</v>
          </cell>
        </row>
        <row r="51">
          <cell r="A51" t="str">
            <v>CITY OF SHELTON-CONTRACTRESIDENTIAL35RE1RR</v>
          </cell>
          <cell r="B51" t="str">
            <v>CITY OF SHELTON-CONTRACT</v>
          </cell>
          <cell r="C51" t="str">
            <v>CITY OF SHELTON-CONTRACT</v>
          </cell>
          <cell r="D51" t="str">
            <v>RESIDENTIAL</v>
          </cell>
          <cell r="E51" t="str">
            <v>35RE1RR</v>
          </cell>
          <cell r="F51" t="str">
            <v>1-35 GL CART EOW REDUCED RATE</v>
          </cell>
          <cell r="G51" t="str">
            <v>MONTHLY ARREARS</v>
          </cell>
          <cell r="H51">
            <v>9.77</v>
          </cell>
        </row>
        <row r="52">
          <cell r="A52" t="str">
            <v>CITY OF SHELTON-UNREGULATEDRESIDENTIAL35RE1RR</v>
          </cell>
          <cell r="B52" t="str">
            <v>CITY OF SHELTON-UNREGULATED</v>
          </cell>
          <cell r="C52" t="str">
            <v>CITY OF SHELTON-UNREGULATED</v>
          </cell>
          <cell r="D52" t="str">
            <v>RESIDENTIAL</v>
          </cell>
          <cell r="E52" t="str">
            <v>35RE1RR</v>
          </cell>
          <cell r="F52" t="str">
            <v>1-35 GL CART EOW REDUCED RATE</v>
          </cell>
          <cell r="G52" t="str">
            <v>MONTHLY ARREARS</v>
          </cell>
          <cell r="H52">
            <v>11.83</v>
          </cell>
        </row>
        <row r="53">
          <cell r="A53" t="str">
            <v>KITSAP CO -REGULATEDRESIDENTIAL35RM1</v>
          </cell>
          <cell r="B53" t="str">
            <v>KITSAP CO -REGULATED</v>
          </cell>
          <cell r="C53" t="str">
            <v>KITSAP CO -REGULATED</v>
          </cell>
          <cell r="D53" t="str">
            <v>RESIDENTIAL</v>
          </cell>
          <cell r="E53" t="str">
            <v>35RM1</v>
          </cell>
          <cell r="F53" t="str">
            <v>1-35 GAL MONTHLY</v>
          </cell>
          <cell r="G53" t="str">
            <v>MONTHLY ADVANCED</v>
          </cell>
          <cell r="H53">
            <v>12.98</v>
          </cell>
        </row>
        <row r="54">
          <cell r="A54" t="str">
            <v>MASON CO-REGULATEDRESIDENTIAL35RM1</v>
          </cell>
          <cell r="B54" t="str">
            <v>MASON CO-REGULATED</v>
          </cell>
          <cell r="C54" t="str">
            <v>MASON CO-REGULATED</v>
          </cell>
          <cell r="D54" t="str">
            <v>RESIDENTIAL</v>
          </cell>
          <cell r="E54" t="str">
            <v>35RM1</v>
          </cell>
          <cell r="F54" t="str">
            <v>1-35 GAL MONTHLY</v>
          </cell>
          <cell r="G54" t="str">
            <v>MONTHLY ADVANCED</v>
          </cell>
          <cell r="H54">
            <v>12.98</v>
          </cell>
        </row>
        <row r="55">
          <cell r="A55" t="str">
            <v>KITSAP CO -REGULATEDRESIDENTIAL35ROCC1</v>
          </cell>
          <cell r="B55" t="str">
            <v>KITSAP CO -REGULATED</v>
          </cell>
          <cell r="C55" t="str">
            <v>KITSAP CO -REGULATED</v>
          </cell>
          <cell r="D55" t="str">
            <v>RESIDENTIAL</v>
          </cell>
          <cell r="E55" t="str">
            <v>35ROCC1</v>
          </cell>
          <cell r="F55" t="str">
            <v>1-35 GAL ON CALL PICKUP</v>
          </cell>
          <cell r="G55" t="str">
            <v>MONTHLY ARREARS</v>
          </cell>
          <cell r="H55">
            <v>6.49</v>
          </cell>
        </row>
        <row r="56">
          <cell r="A56" t="str">
            <v>MASON CO-REGULATEDRESIDENTIAL35ROCC1</v>
          </cell>
          <cell r="B56" t="str">
            <v>MASON CO-REGULATED</v>
          </cell>
          <cell r="C56" t="str">
            <v>MASON CO-REGULATED</v>
          </cell>
          <cell r="D56" t="str">
            <v>RESIDENTIAL</v>
          </cell>
          <cell r="E56" t="str">
            <v>35ROCC1</v>
          </cell>
          <cell r="F56" t="str">
            <v>1-35 GAL ON CALL PICKUP</v>
          </cell>
          <cell r="G56" t="str">
            <v>MONTHLY ARREARS</v>
          </cell>
          <cell r="H56">
            <v>6.49</v>
          </cell>
        </row>
        <row r="57">
          <cell r="A57" t="str">
            <v>KITSAP CO -REGULATEDRESIDENTIAL35RW1</v>
          </cell>
          <cell r="B57" t="str">
            <v>KITSAP CO -REGULATED</v>
          </cell>
          <cell r="C57" t="str">
            <v>KITSAP CO -REGULATED</v>
          </cell>
          <cell r="D57" t="str">
            <v>RESIDENTIAL</v>
          </cell>
          <cell r="E57" t="str">
            <v>35RW1</v>
          </cell>
          <cell r="F57" t="str">
            <v>1-35 GAL CART WEEKLY SVC</v>
          </cell>
          <cell r="G57" t="str">
            <v>BI-MONTHLY SPLIT ODD</v>
          </cell>
          <cell r="H57">
            <v>18.48</v>
          </cell>
        </row>
        <row r="58">
          <cell r="A58" t="str">
            <v>MASON CO-REGULATEDRESIDENTIAL35RW1</v>
          </cell>
          <cell r="B58" t="str">
            <v>MASON CO-REGULATED</v>
          </cell>
          <cell r="C58" t="str">
            <v>MASON CO-REGULATED</v>
          </cell>
          <cell r="D58" t="str">
            <v>RESIDENTIAL</v>
          </cell>
          <cell r="E58" t="str">
            <v>35RW1</v>
          </cell>
          <cell r="F58" t="str">
            <v>1-35 GAL CART WEEKLY SVC</v>
          </cell>
          <cell r="G58" t="str">
            <v>BI-MONTHLY SPLIT ODD</v>
          </cell>
          <cell r="H58">
            <v>18.48</v>
          </cell>
        </row>
        <row r="59">
          <cell r="A59" t="str">
            <v>CITY of SHELTON-REGULATEDRESIDENTIAL45RW1</v>
          </cell>
          <cell r="B59" t="str">
            <v>CITY of SHELTON-REGULATED</v>
          </cell>
          <cell r="C59" t="str">
            <v>CITY of SHELTON-REGULATED</v>
          </cell>
          <cell r="D59" t="str">
            <v>RESIDENTIAL</v>
          </cell>
          <cell r="E59" t="str">
            <v>45RW1</v>
          </cell>
          <cell r="F59" t="str">
            <v>1-45 GAL CAN-WEEKLY SVC</v>
          </cell>
          <cell r="G59" t="str">
            <v>BI-MONTHLY SPLIT EVEN</v>
          </cell>
          <cell r="H59">
            <v>0</v>
          </cell>
        </row>
        <row r="60">
          <cell r="A60" t="str">
            <v>KITSAP CO -REGULATEDRESIDENTIAL45RW1</v>
          </cell>
          <cell r="B60" t="str">
            <v>KITSAP CO -REGULATED</v>
          </cell>
          <cell r="C60" t="str">
            <v>KITSAP CO -REGULATED</v>
          </cell>
          <cell r="D60" t="str">
            <v>RESIDENTIAL</v>
          </cell>
          <cell r="E60" t="str">
            <v>45RW1</v>
          </cell>
          <cell r="F60" t="str">
            <v>1-45 GAL CAN-WEEKLY SVC</v>
          </cell>
          <cell r="G60" t="str">
            <v>BI-MONTHLY SPLIT EVEN</v>
          </cell>
          <cell r="H60">
            <v>19.36</v>
          </cell>
        </row>
        <row r="61">
          <cell r="A61" t="str">
            <v>MASON CO-REGULATEDRESIDENTIAL45RW1</v>
          </cell>
          <cell r="B61" t="str">
            <v>MASON CO-REGULATED</v>
          </cell>
          <cell r="C61" t="str">
            <v>MASON CO-REGULATED</v>
          </cell>
          <cell r="D61" t="str">
            <v>RESIDENTIAL</v>
          </cell>
          <cell r="E61" t="str">
            <v>45RW1</v>
          </cell>
          <cell r="F61" t="str">
            <v>1-45 GAL CAN-WEEKLY SVC</v>
          </cell>
          <cell r="G61" t="str">
            <v>BI-MONTHLY SPLIT EVEN</v>
          </cell>
          <cell r="H61">
            <v>0</v>
          </cell>
        </row>
        <row r="62">
          <cell r="A62" t="str">
            <v>KITSAP CO -REGULATEDRESIDENTIAL48RE1</v>
          </cell>
          <cell r="B62" t="str">
            <v>KITSAP CO -REGULATED</v>
          </cell>
          <cell r="C62" t="str">
            <v>KITSAP CO -REGULATED</v>
          </cell>
          <cell r="D62" t="str">
            <v>RESIDENTIAL</v>
          </cell>
          <cell r="E62" t="str">
            <v>48RE1</v>
          </cell>
          <cell r="F62" t="str">
            <v>1-48 GAL EOW</v>
          </cell>
          <cell r="G62" t="str">
            <v>BI-MONTHLY SPLIT EVEN</v>
          </cell>
          <cell r="H62">
            <v>14.48</v>
          </cell>
        </row>
        <row r="63">
          <cell r="A63" t="str">
            <v>MASON CO-REGULATEDRESIDENTIAL48RE1</v>
          </cell>
          <cell r="B63" t="str">
            <v>MASON CO-REGULATED</v>
          </cell>
          <cell r="C63" t="str">
            <v>MASON CO-REGULATED</v>
          </cell>
          <cell r="D63" t="str">
            <v>RESIDENTIAL</v>
          </cell>
          <cell r="E63" t="str">
            <v>48RE1</v>
          </cell>
          <cell r="F63" t="str">
            <v>1-48 GAL EOW</v>
          </cell>
          <cell r="G63" t="str">
            <v>BI-MONTHLY SPLIT EVEN</v>
          </cell>
          <cell r="H63">
            <v>14.48</v>
          </cell>
        </row>
        <row r="64">
          <cell r="A64" t="str">
            <v>KITSAP CO -REGULATEDRESIDENTIAL48RM1</v>
          </cell>
          <cell r="B64" t="str">
            <v>KITSAP CO -REGULATED</v>
          </cell>
          <cell r="C64" t="str">
            <v>KITSAP CO -REGULATED</v>
          </cell>
          <cell r="D64" t="str">
            <v>RESIDENTIAL</v>
          </cell>
          <cell r="E64" t="str">
            <v>48RM1</v>
          </cell>
          <cell r="F64" t="str">
            <v>1-48 GAL MONTHLY</v>
          </cell>
          <cell r="G64" t="str">
            <v>BI-MONTHLY SPLIT EVEN</v>
          </cell>
          <cell r="H64">
            <v>8.1300000000000008</v>
          </cell>
        </row>
        <row r="65">
          <cell r="A65" t="str">
            <v>MASON CO-REGULATEDRESIDENTIAL48RM1</v>
          </cell>
          <cell r="B65" t="str">
            <v>MASON CO-REGULATED</v>
          </cell>
          <cell r="C65" t="str">
            <v>MASON CO-REGULATED</v>
          </cell>
          <cell r="D65" t="str">
            <v>RESIDENTIAL</v>
          </cell>
          <cell r="E65" t="str">
            <v>48RM1</v>
          </cell>
          <cell r="F65" t="str">
            <v>1-48 GAL MONTHLY</v>
          </cell>
          <cell r="G65" t="str">
            <v>BI-MONTHLY SPLIT EVEN</v>
          </cell>
          <cell r="H65">
            <v>8.1300000000000008</v>
          </cell>
        </row>
        <row r="66">
          <cell r="A66" t="str">
            <v>KITSAP CO -REGULATEDRESIDENTIAL48ROCC1</v>
          </cell>
          <cell r="B66" t="str">
            <v>KITSAP CO -REGULATED</v>
          </cell>
          <cell r="C66" t="str">
            <v>KITSAP CO -REGULATED</v>
          </cell>
          <cell r="D66" t="str">
            <v>RESIDENTIAL</v>
          </cell>
          <cell r="E66" t="str">
            <v>48ROCC1</v>
          </cell>
          <cell r="F66" t="str">
            <v>1-48 GAL ON CALL PICKUP</v>
          </cell>
          <cell r="G66" t="str">
            <v>MONTHLY ARREARS</v>
          </cell>
          <cell r="H66">
            <v>8.1300000000000008</v>
          </cell>
        </row>
        <row r="67">
          <cell r="A67" t="str">
            <v>MASON CO-REGULATEDRESIDENTIAL48ROCC1</v>
          </cell>
          <cell r="B67" t="str">
            <v>MASON CO-REGULATED</v>
          </cell>
          <cell r="C67" t="str">
            <v>MASON CO-REGULATED</v>
          </cell>
          <cell r="D67" t="str">
            <v>RESIDENTIAL</v>
          </cell>
          <cell r="E67" t="str">
            <v>48ROCC1</v>
          </cell>
          <cell r="F67" t="str">
            <v>1-48 GAL ON CALL PICKUP</v>
          </cell>
          <cell r="G67" t="str">
            <v>MONTHLY ARREARS</v>
          </cell>
          <cell r="H67">
            <v>8.1300000000000008</v>
          </cell>
        </row>
        <row r="68">
          <cell r="A68" t="str">
            <v>KITSAP CO -REGULATEDRESIDENTIAL48RW1</v>
          </cell>
          <cell r="B68" t="str">
            <v>KITSAP CO -REGULATED</v>
          </cell>
          <cell r="C68" t="str">
            <v>KITSAP CO -REGULATED</v>
          </cell>
          <cell r="D68" t="str">
            <v>RESIDENTIAL</v>
          </cell>
          <cell r="E68" t="str">
            <v>48RW1</v>
          </cell>
          <cell r="F68" t="str">
            <v>1-48 GAL WEEKLY</v>
          </cell>
          <cell r="G68" t="str">
            <v>BI-MONTHLY SPLIT EVEN</v>
          </cell>
          <cell r="H68">
            <v>23.48</v>
          </cell>
        </row>
        <row r="69">
          <cell r="A69" t="str">
            <v>MASON CO-REGULATEDRESIDENTIAL48RW1</v>
          </cell>
          <cell r="B69" t="str">
            <v>MASON CO-REGULATED</v>
          </cell>
          <cell r="C69" t="str">
            <v>MASON CO-REGULATED</v>
          </cell>
          <cell r="D69" t="str">
            <v>RESIDENTIAL</v>
          </cell>
          <cell r="E69" t="str">
            <v>48RW1</v>
          </cell>
          <cell r="F69" t="str">
            <v>1-48 GAL WEEKLY</v>
          </cell>
          <cell r="G69" t="str">
            <v>BI-MONTHLY SPLIT EVEN</v>
          </cell>
          <cell r="H69">
            <v>23.48</v>
          </cell>
        </row>
        <row r="70">
          <cell r="A70" t="str">
            <v>CITY OF SHELTON-CONTRACTCOMMERCIAL - REARLOAD64CW1</v>
          </cell>
          <cell r="B70" t="str">
            <v>CITY OF SHELTON-CONTRACT</v>
          </cell>
          <cell r="C70" t="str">
            <v>CITY OF SHELTON-CONTRACT</v>
          </cell>
          <cell r="D70" t="str">
            <v>COMMERCIAL - REARLOAD</v>
          </cell>
          <cell r="E70" t="str">
            <v>64CW1</v>
          </cell>
          <cell r="F70" t="str">
            <v>1-64 GL CART WEEKLY SVC</v>
          </cell>
          <cell r="G70" t="str">
            <v>MONTHLY ARREARS</v>
          </cell>
          <cell r="H70">
            <v>20.22</v>
          </cell>
        </row>
        <row r="71">
          <cell r="A71" t="str">
            <v>CITY OF SHELTON-UNREGULATEDCOMMERCIAL - REARLOAD64CW1</v>
          </cell>
          <cell r="B71" t="str">
            <v>CITY OF SHELTON-UNREGULATED</v>
          </cell>
          <cell r="C71" t="str">
            <v>CITY OF SHELTON-UNREGULATED</v>
          </cell>
          <cell r="D71" t="str">
            <v>COMMERCIAL - REARLOAD</v>
          </cell>
          <cell r="E71" t="str">
            <v>64CW1</v>
          </cell>
          <cell r="F71" t="str">
            <v>1-64 GL CART WEEKLY SVC</v>
          </cell>
          <cell r="G71" t="str">
            <v>MONTHLY ARREARS</v>
          </cell>
          <cell r="H71">
            <v>24.23</v>
          </cell>
        </row>
        <row r="72">
          <cell r="A72" t="str">
            <v>CITY OF SHELTON-CONTRACTRESIDENTIAL64RE1</v>
          </cell>
          <cell r="B72" t="str">
            <v>CITY OF SHELTON-CONTRACT</v>
          </cell>
          <cell r="C72" t="str">
            <v>CITY OF SHELTON-CONTRACT</v>
          </cell>
          <cell r="D72" t="str">
            <v>RESIDENTIAL</v>
          </cell>
          <cell r="E72" t="str">
            <v>64RE1</v>
          </cell>
          <cell r="F72" t="str">
            <v>1-64 GAL EOW</v>
          </cell>
          <cell r="G72" t="str">
            <v>BI-MONTHLY SPLIT EVEN</v>
          </cell>
          <cell r="H72">
            <v>16.77</v>
          </cell>
        </row>
        <row r="73">
          <cell r="A73" t="str">
            <v>CITY OF SHELTON-UNREGULATEDRESIDENTIAL64RE1</v>
          </cell>
          <cell r="B73" t="str">
            <v>CITY OF SHELTON-UNREGULATED</v>
          </cell>
          <cell r="C73" t="str">
            <v>CITY OF SHELTON-UNREGULATED</v>
          </cell>
          <cell r="D73" t="str">
            <v>RESIDENTIAL</v>
          </cell>
          <cell r="E73" t="str">
            <v>64RE1</v>
          </cell>
          <cell r="F73" t="str">
            <v>1-64 GAL EOW</v>
          </cell>
          <cell r="G73" t="str">
            <v>BI-MONTHLY SPLIT EVEN</v>
          </cell>
          <cell r="H73">
            <v>10.145</v>
          </cell>
        </row>
        <row r="74">
          <cell r="A74" t="str">
            <v>KITSAP CO -REGULATEDRESIDENTIAL64RE1</v>
          </cell>
          <cell r="B74" t="str">
            <v>KITSAP CO -REGULATED</v>
          </cell>
          <cell r="C74" t="str">
            <v>KITSAP CO -REGULATED</v>
          </cell>
          <cell r="D74" t="str">
            <v>RESIDENTIAL</v>
          </cell>
          <cell r="E74" t="str">
            <v>64RE1</v>
          </cell>
          <cell r="F74" t="str">
            <v>1-64 GAL EOW</v>
          </cell>
          <cell r="G74" t="str">
            <v>BI-MONTHLY SPLIT EVEN</v>
          </cell>
          <cell r="H74">
            <v>17.260000000000002</v>
          </cell>
        </row>
        <row r="75">
          <cell r="A75" t="str">
            <v>MASON CO-REGULATEDRESIDENTIAL64RE1</v>
          </cell>
          <cell r="B75" t="str">
            <v>MASON CO-REGULATED</v>
          </cell>
          <cell r="C75" t="str">
            <v>MASON CO-REGULATED</v>
          </cell>
          <cell r="D75" t="str">
            <v>RESIDENTIAL</v>
          </cell>
          <cell r="E75" t="str">
            <v>64RE1</v>
          </cell>
          <cell r="F75" t="str">
            <v>1-64 GAL EOW</v>
          </cell>
          <cell r="G75" t="str">
            <v>BI-MONTHLY SPLIT EVEN</v>
          </cell>
          <cell r="H75">
            <v>17.260000000000002</v>
          </cell>
        </row>
        <row r="76">
          <cell r="A76" t="str">
            <v>CITY OF SHELTON-CONTRACTRESIDENTIAL64RE1RR</v>
          </cell>
          <cell r="B76" t="str">
            <v>CITY OF SHELTON-CONTRACT</v>
          </cell>
          <cell r="C76" t="str">
            <v>CITY OF SHELTON-CONTRACT</v>
          </cell>
          <cell r="D76" t="str">
            <v>RESIDENTIAL</v>
          </cell>
          <cell r="E76" t="str">
            <v>64RE1RR</v>
          </cell>
          <cell r="F76" t="str">
            <v>1-64 GL CART EOW REDUCED RATE</v>
          </cell>
          <cell r="G76" t="str">
            <v>MONTHLY ARREARS</v>
          </cell>
          <cell r="H76">
            <v>13.93</v>
          </cell>
        </row>
        <row r="77">
          <cell r="A77" t="str">
            <v>CITY OF SHELTON-UNREGULATEDRESIDENTIAL64RE1RR</v>
          </cell>
          <cell r="B77" t="str">
            <v>CITY OF SHELTON-UNREGULATED</v>
          </cell>
          <cell r="C77" t="str">
            <v>CITY OF SHELTON-UNREGULATED</v>
          </cell>
          <cell r="D77" t="str">
            <v>RESIDENTIAL</v>
          </cell>
          <cell r="E77" t="str">
            <v>64RE1RR</v>
          </cell>
          <cell r="F77" t="str">
            <v>1-64 GL CART EOW REDUCED RATE</v>
          </cell>
          <cell r="G77" t="str">
            <v>MONTHLY ARREARS</v>
          </cell>
          <cell r="H77">
            <v>16.84</v>
          </cell>
        </row>
        <row r="78">
          <cell r="A78" t="str">
            <v>KITSAP CO -REGULATEDRESIDENTIAL64RM1</v>
          </cell>
          <cell r="B78" t="str">
            <v>KITSAP CO -REGULATED</v>
          </cell>
          <cell r="C78" t="str">
            <v>KITSAP CO -REGULATED</v>
          </cell>
          <cell r="D78" t="str">
            <v>RESIDENTIAL</v>
          </cell>
          <cell r="E78" t="str">
            <v>64RM1</v>
          </cell>
          <cell r="F78" t="str">
            <v>1-64 GAL MONTHLY</v>
          </cell>
          <cell r="G78" t="str">
            <v>BI-MONTHLY SPLIT EVEN</v>
          </cell>
          <cell r="H78">
            <v>9.6</v>
          </cell>
        </row>
        <row r="79">
          <cell r="A79" t="str">
            <v>MASON CO-REGULATEDRESIDENTIAL64RM1</v>
          </cell>
          <cell r="B79" t="str">
            <v>MASON CO-REGULATED</v>
          </cell>
          <cell r="C79" t="str">
            <v>MASON CO-REGULATED</v>
          </cell>
          <cell r="D79" t="str">
            <v>RESIDENTIAL</v>
          </cell>
          <cell r="E79" t="str">
            <v>64RM1</v>
          </cell>
          <cell r="F79" t="str">
            <v>1-64 GAL MONTHLY</v>
          </cell>
          <cell r="G79" t="str">
            <v>BI-MONTHLY SPLIT EVEN</v>
          </cell>
          <cell r="H79">
            <v>9.6</v>
          </cell>
        </row>
        <row r="80">
          <cell r="A80" t="str">
            <v>KITSAP CO -REGULATEDRESIDENTIAL64ROCC1</v>
          </cell>
          <cell r="B80" t="str">
            <v>KITSAP CO -REGULATED</v>
          </cell>
          <cell r="C80" t="str">
            <v>KITSAP CO -REGULATED</v>
          </cell>
          <cell r="D80" t="str">
            <v>RESIDENTIAL</v>
          </cell>
          <cell r="E80" t="str">
            <v>64ROCC1</v>
          </cell>
          <cell r="F80" t="str">
            <v>1-64 GAL ON CALL PICKUP</v>
          </cell>
          <cell r="G80" t="str">
            <v>MONTHLY ARREARS</v>
          </cell>
          <cell r="H80">
            <v>9.6</v>
          </cell>
        </row>
        <row r="81">
          <cell r="A81" t="str">
            <v>MASON CO-REGULATEDRESIDENTIAL64ROCC1</v>
          </cell>
          <cell r="B81" t="str">
            <v>MASON CO-REGULATED</v>
          </cell>
          <cell r="C81" t="str">
            <v>MASON CO-REGULATED</v>
          </cell>
          <cell r="D81" t="str">
            <v>RESIDENTIAL</v>
          </cell>
          <cell r="E81" t="str">
            <v>64ROCC1</v>
          </cell>
          <cell r="F81" t="str">
            <v>1-64 GAL ON CALL PICKUP</v>
          </cell>
          <cell r="G81" t="str">
            <v>MONTHLY ARREARS</v>
          </cell>
          <cell r="H81">
            <v>9.6</v>
          </cell>
        </row>
        <row r="82">
          <cell r="A82" t="str">
            <v>CITY OF SHELTON-CONTRACTRESIDENTIAL64RW1</v>
          </cell>
          <cell r="B82" t="str">
            <v>CITY OF SHELTON-CONTRACT</v>
          </cell>
          <cell r="C82" t="str">
            <v>CITY OF SHELTON-CONTRACT</v>
          </cell>
          <cell r="D82" t="str">
            <v>RESIDENTIAL</v>
          </cell>
          <cell r="E82" t="str">
            <v>64RW1</v>
          </cell>
          <cell r="F82" t="str">
            <v>1-64 GAL CART WEEKLY SVC</v>
          </cell>
          <cell r="G82" t="str">
            <v>BI-MONTHLY SPLIT ODD</v>
          </cell>
          <cell r="H82">
            <v>31.74</v>
          </cell>
        </row>
        <row r="83">
          <cell r="A83" t="str">
            <v>CITY OF SHELTON-UNREGULATEDRESIDENTIAL64RW1</v>
          </cell>
          <cell r="B83" t="str">
            <v>CITY OF SHELTON-UNREGULATED</v>
          </cell>
          <cell r="C83" t="str">
            <v>CITY OF SHELTON-UNREGULATED</v>
          </cell>
          <cell r="D83" t="str">
            <v>RESIDENTIAL</v>
          </cell>
          <cell r="E83" t="str">
            <v>64RW1</v>
          </cell>
          <cell r="F83" t="str">
            <v>1-64 GAL CART WEEKLY SVC</v>
          </cell>
          <cell r="G83" t="str">
            <v>BI-MONTHLY SPLIT ODD</v>
          </cell>
          <cell r="H83">
            <v>19.184999999999999</v>
          </cell>
        </row>
        <row r="84">
          <cell r="A84" t="str">
            <v>KITSAP CO -REGULATEDRESIDENTIAL64RW1</v>
          </cell>
          <cell r="B84" t="str">
            <v>KITSAP CO -REGULATED</v>
          </cell>
          <cell r="C84" t="str">
            <v>KITSAP CO -REGULATED</v>
          </cell>
          <cell r="D84" t="str">
            <v>RESIDENTIAL</v>
          </cell>
          <cell r="E84" t="str">
            <v>64RW1</v>
          </cell>
          <cell r="F84" t="str">
            <v>1-64 GAL CART WEEKLY SVC</v>
          </cell>
          <cell r="G84" t="str">
            <v>BI-MONTHLY SPLIT ODD</v>
          </cell>
          <cell r="H84">
            <v>28.62</v>
          </cell>
        </row>
        <row r="85">
          <cell r="A85" t="str">
            <v>MASON CO-REGULATEDRESIDENTIAL64RW1</v>
          </cell>
          <cell r="B85" t="str">
            <v>MASON CO-REGULATED</v>
          </cell>
          <cell r="C85" t="str">
            <v>MASON CO-REGULATED</v>
          </cell>
          <cell r="D85" t="str">
            <v>RESIDENTIAL</v>
          </cell>
          <cell r="E85" t="str">
            <v>64RW1</v>
          </cell>
          <cell r="F85" t="str">
            <v>1-64 GAL CART WEEKLY SVC</v>
          </cell>
          <cell r="G85" t="str">
            <v>BI-MONTHLY SPLIT ODD</v>
          </cell>
          <cell r="H85">
            <v>28.62</v>
          </cell>
        </row>
        <row r="86">
          <cell r="A86" t="str">
            <v>CITY OF SHELTON-CONTRACTRESIDENTIAL64RW1RR</v>
          </cell>
          <cell r="B86" t="str">
            <v>CITY OF SHELTON-CONTRACT</v>
          </cell>
          <cell r="C86" t="str">
            <v>CITY OF SHELTON-CONTRACT</v>
          </cell>
          <cell r="D86" t="str">
            <v>RESIDENTIAL</v>
          </cell>
          <cell r="E86" t="str">
            <v>64RW1RR</v>
          </cell>
          <cell r="F86" t="str">
            <v>1-64 GL CART WKLY REDUCED RATE</v>
          </cell>
          <cell r="G86" t="str">
            <v>MONTHLY ARREARS</v>
          </cell>
          <cell r="H86">
            <v>26.34</v>
          </cell>
        </row>
        <row r="87">
          <cell r="A87" t="str">
            <v>CITY OF SHELTON-UNREGULATEDRESIDENTIAL64RW1RR</v>
          </cell>
          <cell r="B87" t="str">
            <v>CITY OF SHELTON-UNREGULATED</v>
          </cell>
          <cell r="C87" t="str">
            <v>CITY OF SHELTON-UNREGULATED</v>
          </cell>
          <cell r="D87" t="str">
            <v>RESIDENTIAL</v>
          </cell>
          <cell r="E87" t="str">
            <v>64RW1RR</v>
          </cell>
          <cell r="F87" t="str">
            <v>1-64 GL CART WKLY REDUCED RATE</v>
          </cell>
          <cell r="G87" t="str">
            <v>MONTHLY ARREARS</v>
          </cell>
          <cell r="H87">
            <v>31.85</v>
          </cell>
        </row>
        <row r="88">
          <cell r="A88" t="str">
            <v>CITY of SHELTON-REGULATEDCOMMERCIAL RECYCLE96CRCOGE1</v>
          </cell>
          <cell r="B88" t="str">
            <v>CITY of SHELTON-REGULATED</v>
          </cell>
          <cell r="C88" t="str">
            <v>CITY of SHELTON-REGULATED</v>
          </cell>
          <cell r="D88" t="str">
            <v>COMMERCIAL RECYCLE</v>
          </cell>
          <cell r="E88" t="str">
            <v>96CRCOGE1</v>
          </cell>
          <cell r="F88" t="str">
            <v>96 COMMINGLE WG-EOW</v>
          </cell>
          <cell r="G88" t="str">
            <v>MONTHLY ARREARS</v>
          </cell>
          <cell r="H88">
            <v>0</v>
          </cell>
        </row>
        <row r="89">
          <cell r="A89" t="str">
            <v>CITY OF SHELTON-UNREGULATEDCOMMERCIAL RECYCLE96CRCOGE1</v>
          </cell>
          <cell r="B89" t="str">
            <v>CITY OF SHELTON-UNREGULATED</v>
          </cell>
          <cell r="C89" t="str">
            <v>CITY OF SHELTON-UNREGULATED</v>
          </cell>
          <cell r="D89" t="str">
            <v>COMMERCIAL RECYCLE</v>
          </cell>
          <cell r="E89" t="str">
            <v>96CRCOGE1</v>
          </cell>
          <cell r="F89" t="str">
            <v>96 COMMINGLE WG-EOW</v>
          </cell>
          <cell r="G89" t="str">
            <v>MONTHLY ARREARS</v>
          </cell>
          <cell r="H89">
            <v>23.82</v>
          </cell>
        </row>
        <row r="90">
          <cell r="A90" t="str">
            <v>KITSAP CO -REGULATEDCOMMERCIAL RECYCLE96CRCOGE1</v>
          </cell>
          <cell r="B90" t="str">
            <v>KITSAP CO -REGULATED</v>
          </cell>
          <cell r="C90" t="str">
            <v>KITSAP CO -REGULATED</v>
          </cell>
          <cell r="D90" t="str">
            <v>COMMERCIAL RECYCLE</v>
          </cell>
          <cell r="E90" t="str">
            <v>96CRCOGE1</v>
          </cell>
          <cell r="F90" t="str">
            <v>96 COMMINGLE WG-EOW</v>
          </cell>
          <cell r="G90" t="str">
            <v>MONTHLY ARREARS</v>
          </cell>
          <cell r="H90">
            <v>0</v>
          </cell>
        </row>
        <row r="91">
          <cell r="A91" t="str">
            <v>KITSAP CO-UNREGULATEDCOMMERCIAL RECYCLE96CRCOGE1</v>
          </cell>
          <cell r="B91" t="str">
            <v>KITSAP CO-UNREGULATED</v>
          </cell>
          <cell r="C91" t="str">
            <v>KITSAP CO-UNREGULATED</v>
          </cell>
          <cell r="D91" t="str">
            <v>COMMERCIAL RECYCLE</v>
          </cell>
          <cell r="E91" t="str">
            <v>96CRCOGE1</v>
          </cell>
          <cell r="F91" t="str">
            <v>96 COMMINGLE WG-EOW</v>
          </cell>
          <cell r="G91" t="str">
            <v>MONTHLY ARREARS</v>
          </cell>
          <cell r="H91">
            <v>23.82</v>
          </cell>
        </row>
        <row r="92">
          <cell r="A92" t="str">
            <v>MASON CO-REGULATEDCOMMERCIAL RECYCLE96CRCOGE1</v>
          </cell>
          <cell r="B92" t="str">
            <v>MASON CO-REGULATED</v>
          </cell>
          <cell r="C92" t="str">
            <v>MASON CO-REGULATED</v>
          </cell>
          <cell r="D92" t="str">
            <v>COMMERCIAL RECYCLE</v>
          </cell>
          <cell r="E92" t="str">
            <v>96CRCOGE1</v>
          </cell>
          <cell r="F92" t="str">
            <v>96 COMMINGLE WG-EOW</v>
          </cell>
          <cell r="G92" t="str">
            <v>MONTHLY ARREARS</v>
          </cell>
          <cell r="H92">
            <v>0</v>
          </cell>
        </row>
        <row r="93">
          <cell r="A93" t="str">
            <v>MASON CO-UNREGULATEDCOMMERCIAL RECYCLE96CRCOGE1</v>
          </cell>
          <cell r="B93" t="str">
            <v>MASON CO-UNREGULATED</v>
          </cell>
          <cell r="C93" t="str">
            <v>MASON CO-UNREGULATED</v>
          </cell>
          <cell r="D93" t="str">
            <v>COMMERCIAL RECYCLE</v>
          </cell>
          <cell r="E93" t="str">
            <v>96CRCOGE1</v>
          </cell>
          <cell r="F93" t="str">
            <v>96 COMMINGLE WG-EOW</v>
          </cell>
          <cell r="G93" t="str">
            <v>MONTHLY ARREARS</v>
          </cell>
          <cell r="H93">
            <v>23.82</v>
          </cell>
        </row>
        <row r="94">
          <cell r="A94" t="str">
            <v>CITY of SHELTON-REGULATEDCOMMERCIAL RECYCLE96CRCOGM1</v>
          </cell>
          <cell r="B94" t="str">
            <v>CITY of SHELTON-REGULATED</v>
          </cell>
          <cell r="C94" t="str">
            <v>CITY of SHELTON-REGULATED</v>
          </cell>
          <cell r="D94" t="str">
            <v>COMMERCIAL RECYCLE</v>
          </cell>
          <cell r="E94" t="str">
            <v>96CRCOGM1</v>
          </cell>
          <cell r="F94" t="str">
            <v>96 COMMINGLE WGMNTHLY</v>
          </cell>
          <cell r="G94" t="str">
            <v>MONTHLY ARREARS</v>
          </cell>
          <cell r="H94">
            <v>0</v>
          </cell>
        </row>
        <row r="95">
          <cell r="A95" t="str">
            <v>CITY OF SHELTON-UNREGULATEDCOMMERCIAL RECYCLE96CRCOGM1</v>
          </cell>
          <cell r="B95" t="str">
            <v>CITY OF SHELTON-UNREGULATED</v>
          </cell>
          <cell r="C95" t="str">
            <v>CITY OF SHELTON-UNREGULATED</v>
          </cell>
          <cell r="D95" t="str">
            <v>COMMERCIAL RECYCLE</v>
          </cell>
          <cell r="E95" t="str">
            <v>96CRCOGM1</v>
          </cell>
          <cell r="F95" t="str">
            <v>96 COMMINGLE WGMNTHLY</v>
          </cell>
          <cell r="G95" t="str">
            <v>MONTHLY ARREARS</v>
          </cell>
          <cell r="H95">
            <v>18.34</v>
          </cell>
        </row>
        <row r="96">
          <cell r="A96" t="str">
            <v>KITSAP CO -REGULATEDCOMMERCIAL RECYCLE96CRCOGM1</v>
          </cell>
          <cell r="B96" t="str">
            <v>KITSAP CO -REGULATED</v>
          </cell>
          <cell r="C96" t="str">
            <v>KITSAP CO -REGULATED</v>
          </cell>
          <cell r="D96" t="str">
            <v>COMMERCIAL RECYCLE</v>
          </cell>
          <cell r="E96" t="str">
            <v>96CRCOGM1</v>
          </cell>
          <cell r="F96" t="str">
            <v>96 COMMINGLE WGMNTHLY</v>
          </cell>
          <cell r="G96" t="str">
            <v>MONTHLY ARREARS</v>
          </cell>
          <cell r="H96">
            <v>0</v>
          </cell>
        </row>
        <row r="97">
          <cell r="A97" t="str">
            <v>KITSAP CO-UNREGULATEDCOMMERCIAL RECYCLE96CRCOGM1</v>
          </cell>
          <cell r="B97" t="str">
            <v>KITSAP CO-UNREGULATED</v>
          </cell>
          <cell r="C97" t="str">
            <v>KITSAP CO-UNREGULATED</v>
          </cell>
          <cell r="D97" t="str">
            <v>COMMERCIAL RECYCLE</v>
          </cell>
          <cell r="E97" t="str">
            <v>96CRCOGM1</v>
          </cell>
          <cell r="F97" t="str">
            <v>96 COMMINGLE WGMNTHLY</v>
          </cell>
          <cell r="G97" t="str">
            <v>MONTHLY ARREARS</v>
          </cell>
          <cell r="H97">
            <v>18.34</v>
          </cell>
        </row>
        <row r="98">
          <cell r="A98" t="str">
            <v>MASON CO-REGULATEDCOMMERCIAL RECYCLE96CRCOGM1</v>
          </cell>
          <cell r="B98" t="str">
            <v>MASON CO-REGULATED</v>
          </cell>
          <cell r="C98" t="str">
            <v>MASON CO-REGULATED</v>
          </cell>
          <cell r="D98" t="str">
            <v>COMMERCIAL RECYCLE</v>
          </cell>
          <cell r="E98" t="str">
            <v>96CRCOGM1</v>
          </cell>
          <cell r="F98" t="str">
            <v>96 COMMINGLE WGMNTHLY</v>
          </cell>
          <cell r="G98" t="str">
            <v>MONTHLY ARREARS</v>
          </cell>
          <cell r="H98">
            <v>0</v>
          </cell>
        </row>
        <row r="99">
          <cell r="A99" t="str">
            <v>MASON CO-UNREGULATEDCOMMERCIAL RECYCLE96CRCOGM1</v>
          </cell>
          <cell r="B99" t="str">
            <v>MASON CO-UNREGULATED</v>
          </cell>
          <cell r="C99" t="str">
            <v>MASON CO-UNREGULATED</v>
          </cell>
          <cell r="D99" t="str">
            <v>COMMERCIAL RECYCLE</v>
          </cell>
          <cell r="E99" t="str">
            <v>96CRCOGM1</v>
          </cell>
          <cell r="F99" t="str">
            <v>96 COMMINGLE WGMNTHLY</v>
          </cell>
          <cell r="G99" t="str">
            <v>MONTHLY ARREARS</v>
          </cell>
          <cell r="H99">
            <v>18.34</v>
          </cell>
        </row>
        <row r="100">
          <cell r="A100" t="str">
            <v>CITY of SHELTON-REGULATEDCOMMERCIAL RECYCLE96CRCOGOC</v>
          </cell>
          <cell r="B100" t="str">
            <v>CITY of SHELTON-REGULATED</v>
          </cell>
          <cell r="C100" t="str">
            <v>CITY of SHELTON-REGULATED</v>
          </cell>
          <cell r="D100" t="str">
            <v>COMMERCIAL RECYCLE</v>
          </cell>
          <cell r="E100" t="str">
            <v>96CRCOGOC</v>
          </cell>
          <cell r="F100" t="str">
            <v>96 COMMINGLE WGON CALL</v>
          </cell>
          <cell r="G100" t="str">
            <v>MONTHLY ARREARS</v>
          </cell>
          <cell r="H100">
            <v>0</v>
          </cell>
        </row>
        <row r="101">
          <cell r="A101" t="str">
            <v>CITY OF SHELTON-UNREGULATEDCOMMERCIAL RECYCLE96CRCOGOC</v>
          </cell>
          <cell r="B101" t="str">
            <v>CITY OF SHELTON-UNREGULATED</v>
          </cell>
          <cell r="C101" t="str">
            <v>CITY OF SHELTON-UNREGULATED</v>
          </cell>
          <cell r="D101" t="str">
            <v>COMMERCIAL RECYCLE</v>
          </cell>
          <cell r="E101" t="str">
            <v>96CRCOGOC</v>
          </cell>
          <cell r="F101" t="str">
            <v>96 COMMINGLE WGON CALL</v>
          </cell>
          <cell r="G101" t="str">
            <v>MONTHLY ARREARS</v>
          </cell>
          <cell r="H101">
            <v>18.34</v>
          </cell>
        </row>
        <row r="102">
          <cell r="A102" t="str">
            <v>KITSAP CO -REGULATEDCOMMERCIAL RECYCLE96CRCOGOC</v>
          </cell>
          <cell r="B102" t="str">
            <v>KITSAP CO -REGULATED</v>
          </cell>
          <cell r="C102" t="str">
            <v>KITSAP CO -REGULATED</v>
          </cell>
          <cell r="D102" t="str">
            <v>COMMERCIAL RECYCLE</v>
          </cell>
          <cell r="E102" t="str">
            <v>96CRCOGOC</v>
          </cell>
          <cell r="F102" t="str">
            <v>96 COMMINGLE WGON CALL</v>
          </cell>
          <cell r="G102" t="str">
            <v>MONTHLY ARREARS</v>
          </cell>
          <cell r="H102">
            <v>0</v>
          </cell>
        </row>
        <row r="103">
          <cell r="A103" t="str">
            <v>KITSAP CO-UNREGULATEDCOMMERCIAL RECYCLE96CRCOGOC</v>
          </cell>
          <cell r="B103" t="str">
            <v>KITSAP CO-UNREGULATED</v>
          </cell>
          <cell r="C103" t="str">
            <v>KITSAP CO-UNREGULATED</v>
          </cell>
          <cell r="D103" t="str">
            <v>COMMERCIAL RECYCLE</v>
          </cell>
          <cell r="E103" t="str">
            <v>96CRCOGOC</v>
          </cell>
          <cell r="F103" t="str">
            <v>96 COMMINGLE WGON CALL</v>
          </cell>
          <cell r="G103" t="str">
            <v>MONTHLY ARREARS</v>
          </cell>
          <cell r="H103">
            <v>18.34</v>
          </cell>
        </row>
        <row r="104">
          <cell r="A104" t="str">
            <v>MASON CO-REGULATEDCOMMERCIAL RECYCLE96CRCOGOC</v>
          </cell>
          <cell r="B104" t="str">
            <v>MASON CO-REGULATED</v>
          </cell>
          <cell r="C104" t="str">
            <v>MASON CO-REGULATED</v>
          </cell>
          <cell r="D104" t="str">
            <v>COMMERCIAL RECYCLE</v>
          </cell>
          <cell r="E104" t="str">
            <v>96CRCOGOC</v>
          </cell>
          <cell r="F104" t="str">
            <v>96 COMMINGLE WGON CALL</v>
          </cell>
          <cell r="G104" t="str">
            <v>MONTHLY ARREARS</v>
          </cell>
          <cell r="H104">
            <v>0</v>
          </cell>
        </row>
        <row r="105">
          <cell r="A105" t="str">
            <v>MASON CO-UNREGULATEDCOMMERCIAL RECYCLE96CRCOGOC</v>
          </cell>
          <cell r="B105" t="str">
            <v>MASON CO-UNREGULATED</v>
          </cell>
          <cell r="C105" t="str">
            <v>MASON CO-UNREGULATED</v>
          </cell>
          <cell r="D105" t="str">
            <v>COMMERCIAL RECYCLE</v>
          </cell>
          <cell r="E105" t="str">
            <v>96CRCOGOC</v>
          </cell>
          <cell r="F105" t="str">
            <v>96 COMMINGLE WGON CALL</v>
          </cell>
          <cell r="G105" t="str">
            <v>MONTHLY ARREARS</v>
          </cell>
          <cell r="H105">
            <v>18.34</v>
          </cell>
        </row>
        <row r="106">
          <cell r="A106" t="str">
            <v>CITY OF SHELTON-UNREGULATEDCOMMERCIAL RECYCLE96CRCOGPPU</v>
          </cell>
          <cell r="B106" t="str">
            <v>CITY OF SHELTON-UNREGULATED</v>
          </cell>
          <cell r="C106" t="str">
            <v>CITY OF SHELTON-UNREGULATED</v>
          </cell>
          <cell r="D106" t="str">
            <v>COMMERCIAL RECYCLE</v>
          </cell>
          <cell r="E106" t="str">
            <v>96CRCOGPPU</v>
          </cell>
          <cell r="F106" t="str">
            <v>96 COMMINGLE WG-PER PU</v>
          </cell>
          <cell r="G106" t="str">
            <v>ONCALL</v>
          </cell>
          <cell r="H106">
            <v>7.55</v>
          </cell>
        </row>
        <row r="107">
          <cell r="A107" t="str">
            <v>KITSAP CO-UNREGULATEDCOMMERCIAL RECYCLE96CRCOGPPU</v>
          </cell>
          <cell r="B107" t="str">
            <v>KITSAP CO-UNREGULATED</v>
          </cell>
          <cell r="C107" t="str">
            <v>KITSAP CO-UNREGULATED</v>
          </cell>
          <cell r="D107" t="str">
            <v>COMMERCIAL RECYCLE</v>
          </cell>
          <cell r="E107" t="str">
            <v>96CRCOGPPU</v>
          </cell>
          <cell r="F107" t="str">
            <v>96 COMMINGLE WG-PER PU</v>
          </cell>
          <cell r="G107" t="str">
            <v>ONCALL</v>
          </cell>
          <cell r="H107">
            <v>7.55</v>
          </cell>
        </row>
        <row r="108">
          <cell r="A108" t="str">
            <v>MASON CO-UNREGULATEDCOMMERCIAL RECYCLE96CRCOGPPU</v>
          </cell>
          <cell r="B108" t="str">
            <v>MASON CO-UNREGULATED</v>
          </cell>
          <cell r="C108" t="str">
            <v>MASON CO-UNREGULATED</v>
          </cell>
          <cell r="D108" t="str">
            <v>COMMERCIAL RECYCLE</v>
          </cell>
          <cell r="E108" t="str">
            <v>96CRCOGPPU</v>
          </cell>
          <cell r="F108" t="str">
            <v>96 COMMINGLE WG-PER PU</v>
          </cell>
          <cell r="G108" t="str">
            <v>ONCALL</v>
          </cell>
          <cell r="H108">
            <v>7.55</v>
          </cell>
        </row>
        <row r="109">
          <cell r="A109" t="str">
            <v>CITY of SHELTON-REGULATEDCOMMERCIAL RECYCLE96CRCOGW1</v>
          </cell>
          <cell r="B109" t="str">
            <v>CITY of SHELTON-REGULATED</v>
          </cell>
          <cell r="C109" t="str">
            <v>CITY of SHELTON-REGULATED</v>
          </cell>
          <cell r="D109" t="str">
            <v>COMMERCIAL RECYCLE</v>
          </cell>
          <cell r="E109" t="str">
            <v>96CRCOGW1</v>
          </cell>
          <cell r="F109" t="str">
            <v>96 COMMINGLE WG-WEEKLY</v>
          </cell>
          <cell r="G109" t="str">
            <v>MONTHLY ARREARS</v>
          </cell>
          <cell r="H109">
            <v>0</v>
          </cell>
        </row>
        <row r="110">
          <cell r="A110" t="str">
            <v>CITY OF SHELTON-UNREGULATEDCOMMERCIAL RECYCLE96CRCOGW1</v>
          </cell>
          <cell r="B110" t="str">
            <v>CITY OF SHELTON-UNREGULATED</v>
          </cell>
          <cell r="C110" t="str">
            <v>CITY OF SHELTON-UNREGULATED</v>
          </cell>
          <cell r="D110" t="str">
            <v>COMMERCIAL RECYCLE</v>
          </cell>
          <cell r="E110" t="str">
            <v>96CRCOGW1</v>
          </cell>
          <cell r="F110" t="str">
            <v>96 COMMINGLE WG-WEEKLY</v>
          </cell>
          <cell r="G110" t="str">
            <v>MONTHLY ARREARS</v>
          </cell>
          <cell r="H110">
            <v>31.05</v>
          </cell>
        </row>
        <row r="111">
          <cell r="A111" t="str">
            <v>KITSAP CO -REGULATEDCOMMERCIAL RECYCLE96CRCOGW1</v>
          </cell>
          <cell r="B111" t="str">
            <v>KITSAP CO -REGULATED</v>
          </cell>
          <cell r="C111" t="str">
            <v>KITSAP CO -REGULATED</v>
          </cell>
          <cell r="D111" t="str">
            <v>COMMERCIAL RECYCLE</v>
          </cell>
          <cell r="E111" t="str">
            <v>96CRCOGW1</v>
          </cell>
          <cell r="F111" t="str">
            <v>96 COMMINGLE WG-WEEKLY</v>
          </cell>
          <cell r="G111" t="str">
            <v>MONTHLY ARREARS</v>
          </cell>
          <cell r="H111">
            <v>0</v>
          </cell>
        </row>
        <row r="112">
          <cell r="A112" t="str">
            <v>KITSAP CO-UNREGULATEDCOMMERCIAL RECYCLE96CRCOGW1</v>
          </cell>
          <cell r="B112" t="str">
            <v>KITSAP CO-UNREGULATED</v>
          </cell>
          <cell r="C112" t="str">
            <v>KITSAP CO-UNREGULATED</v>
          </cell>
          <cell r="D112" t="str">
            <v>COMMERCIAL RECYCLE</v>
          </cell>
          <cell r="E112" t="str">
            <v>96CRCOGW1</v>
          </cell>
          <cell r="F112" t="str">
            <v>96 COMMINGLE WG-WEEKLY</v>
          </cell>
          <cell r="G112" t="str">
            <v>MONTHLY ARREARS</v>
          </cell>
          <cell r="H112">
            <v>31.05</v>
          </cell>
        </row>
        <row r="113">
          <cell r="A113" t="str">
            <v>MASON CO-REGULATEDCOMMERCIAL RECYCLE96CRCOGW1</v>
          </cell>
          <cell r="B113" t="str">
            <v>MASON CO-REGULATED</v>
          </cell>
          <cell r="C113" t="str">
            <v>MASON CO-REGULATED</v>
          </cell>
          <cell r="D113" t="str">
            <v>COMMERCIAL RECYCLE</v>
          </cell>
          <cell r="E113" t="str">
            <v>96CRCOGW1</v>
          </cell>
          <cell r="F113" t="str">
            <v>96 COMMINGLE WG-WEEKLY</v>
          </cell>
          <cell r="G113" t="str">
            <v>MONTHLY ARREARS</v>
          </cell>
          <cell r="H113">
            <v>0</v>
          </cell>
        </row>
        <row r="114">
          <cell r="A114" t="str">
            <v>MASON CO-UNREGULATEDCOMMERCIAL RECYCLE96CRCOGW1</v>
          </cell>
          <cell r="B114" t="str">
            <v>MASON CO-UNREGULATED</v>
          </cell>
          <cell r="C114" t="str">
            <v>MASON CO-UNREGULATED</v>
          </cell>
          <cell r="D114" t="str">
            <v>COMMERCIAL RECYCLE</v>
          </cell>
          <cell r="E114" t="str">
            <v>96CRCOGW1</v>
          </cell>
          <cell r="F114" t="str">
            <v>96 COMMINGLE WG-WEEKLY</v>
          </cell>
          <cell r="G114" t="str">
            <v>MONTHLY ARREARS</v>
          </cell>
          <cell r="H114">
            <v>31.05</v>
          </cell>
        </row>
        <row r="115">
          <cell r="A115" t="str">
            <v>CITY of SHELTON-REGULATEDCOMMERCIAL RECYCLE96CRCONGE1</v>
          </cell>
          <cell r="B115" t="str">
            <v>CITY of SHELTON-REGULATED</v>
          </cell>
          <cell r="C115" t="str">
            <v>CITY of SHELTON-REGULATED</v>
          </cell>
          <cell r="D115" t="str">
            <v>COMMERCIAL RECYCLE</v>
          </cell>
          <cell r="E115" t="str">
            <v>96CRCONGE1</v>
          </cell>
          <cell r="F115" t="str">
            <v>96 COMMINGLE NG-EOW</v>
          </cell>
          <cell r="G115" t="str">
            <v>MONTHLY ARREARS</v>
          </cell>
          <cell r="H115">
            <v>0</v>
          </cell>
        </row>
        <row r="116">
          <cell r="A116" t="str">
            <v>CITY OF SHELTON-UNREGULATEDCOMMERCIAL RECYCLE96CRCONGE1</v>
          </cell>
          <cell r="B116" t="str">
            <v>CITY OF SHELTON-UNREGULATED</v>
          </cell>
          <cell r="C116" t="str">
            <v>CITY OF SHELTON-UNREGULATED</v>
          </cell>
          <cell r="D116" t="str">
            <v>COMMERCIAL RECYCLE</v>
          </cell>
          <cell r="E116" t="str">
            <v>96CRCONGE1</v>
          </cell>
          <cell r="F116" t="str">
            <v>96 COMMINGLE NG-EOW</v>
          </cell>
          <cell r="G116" t="str">
            <v>MONTHLY ARREARS</v>
          </cell>
          <cell r="H116">
            <v>23.82</v>
          </cell>
        </row>
        <row r="117">
          <cell r="A117" t="str">
            <v>KITSAP CO -REGULATEDCOMMERCIAL RECYCLE96CRCONGE1</v>
          </cell>
          <cell r="B117" t="str">
            <v>KITSAP CO -REGULATED</v>
          </cell>
          <cell r="C117" t="str">
            <v>KITSAP CO -REGULATED</v>
          </cell>
          <cell r="D117" t="str">
            <v>COMMERCIAL RECYCLE</v>
          </cell>
          <cell r="E117" t="str">
            <v>96CRCONGE1</v>
          </cell>
          <cell r="F117" t="str">
            <v>96 COMMINGLE NG-EOW</v>
          </cell>
          <cell r="G117" t="str">
            <v>MONTHLY ARREARS</v>
          </cell>
          <cell r="H117">
            <v>0</v>
          </cell>
        </row>
        <row r="118">
          <cell r="A118" t="str">
            <v>KITSAP CO-UNREGULATEDCOMMERCIAL RECYCLE96CRCONGE1</v>
          </cell>
          <cell r="B118" t="str">
            <v>KITSAP CO-UNREGULATED</v>
          </cell>
          <cell r="C118" t="str">
            <v>KITSAP CO-UNREGULATED</v>
          </cell>
          <cell r="D118" t="str">
            <v>COMMERCIAL RECYCLE</v>
          </cell>
          <cell r="E118" t="str">
            <v>96CRCONGE1</v>
          </cell>
          <cell r="F118" t="str">
            <v>96 COMMINGLE NG-EOW</v>
          </cell>
          <cell r="G118" t="str">
            <v>MONTHLY ARREARS</v>
          </cell>
          <cell r="H118">
            <v>23.82</v>
          </cell>
        </row>
        <row r="119">
          <cell r="A119" t="str">
            <v>MASON CO-REGULATEDCOMMERCIAL RECYCLE96CRCONGE1</v>
          </cell>
          <cell r="B119" t="str">
            <v>MASON CO-REGULATED</v>
          </cell>
          <cell r="C119" t="str">
            <v>MASON CO-REGULATED</v>
          </cell>
          <cell r="D119" t="str">
            <v>COMMERCIAL RECYCLE</v>
          </cell>
          <cell r="E119" t="str">
            <v>96CRCONGE1</v>
          </cell>
          <cell r="F119" t="str">
            <v>96 COMMINGLE NG-EOW</v>
          </cell>
          <cell r="G119" t="str">
            <v>MONTHLY ARREARS</v>
          </cell>
          <cell r="H119">
            <v>0</v>
          </cell>
        </row>
        <row r="120">
          <cell r="A120" t="str">
            <v>MASON CO-UNREGULATEDCOMMERCIAL RECYCLE96CRCONGE1</v>
          </cell>
          <cell r="B120" t="str">
            <v>MASON CO-UNREGULATED</v>
          </cell>
          <cell r="C120" t="str">
            <v>MASON CO-UNREGULATED</v>
          </cell>
          <cell r="D120" t="str">
            <v>COMMERCIAL RECYCLE</v>
          </cell>
          <cell r="E120" t="str">
            <v>96CRCONGE1</v>
          </cell>
          <cell r="F120" t="str">
            <v>96 COMMINGLE NG-EOW</v>
          </cell>
          <cell r="G120" t="str">
            <v>MONTHLY ARREARS</v>
          </cell>
          <cell r="H120">
            <v>23.82</v>
          </cell>
        </row>
        <row r="121">
          <cell r="A121" t="str">
            <v>CITY of SHELTON-REGULATEDCOMMERCIAL RECYCLE96CRCONGM1</v>
          </cell>
          <cell r="B121" t="str">
            <v>CITY of SHELTON-REGULATED</v>
          </cell>
          <cell r="C121" t="str">
            <v>CITY of SHELTON-REGULATED</v>
          </cell>
          <cell r="D121" t="str">
            <v>COMMERCIAL RECYCLE</v>
          </cell>
          <cell r="E121" t="str">
            <v>96CRCONGM1</v>
          </cell>
          <cell r="F121" t="str">
            <v>96 COMMINGLE NG-MNTHLY</v>
          </cell>
          <cell r="G121" t="str">
            <v>MONTHLY ARREARS</v>
          </cell>
          <cell r="H121">
            <v>0</v>
          </cell>
        </row>
        <row r="122">
          <cell r="A122" t="str">
            <v>CITY OF SHELTON-UNREGULATEDCOMMERCIAL RECYCLE96CRCONGM1</v>
          </cell>
          <cell r="B122" t="str">
            <v>CITY OF SHELTON-UNREGULATED</v>
          </cell>
          <cell r="C122" t="str">
            <v>CITY OF SHELTON-UNREGULATED</v>
          </cell>
          <cell r="D122" t="str">
            <v>COMMERCIAL RECYCLE</v>
          </cell>
          <cell r="E122" t="str">
            <v>96CRCONGM1</v>
          </cell>
          <cell r="F122" t="str">
            <v>96 COMMINGLE NG-MNTHLY</v>
          </cell>
          <cell r="G122" t="str">
            <v>MONTHLY ARREARS</v>
          </cell>
          <cell r="H122">
            <v>18.34</v>
          </cell>
        </row>
        <row r="123">
          <cell r="A123" t="str">
            <v>KITSAP CO -REGULATEDCOMMERCIAL RECYCLE96CRCONGM1</v>
          </cell>
          <cell r="B123" t="str">
            <v>KITSAP CO -REGULATED</v>
          </cell>
          <cell r="C123" t="str">
            <v>KITSAP CO -REGULATED</v>
          </cell>
          <cell r="D123" t="str">
            <v>COMMERCIAL RECYCLE</v>
          </cell>
          <cell r="E123" t="str">
            <v>96CRCONGM1</v>
          </cell>
          <cell r="F123" t="str">
            <v>96 COMMINGLE NG-MNTHLY</v>
          </cell>
          <cell r="G123" t="str">
            <v>MONTHLY ARREARS</v>
          </cell>
          <cell r="H123">
            <v>0</v>
          </cell>
        </row>
        <row r="124">
          <cell r="A124" t="str">
            <v>KITSAP CO-UNREGULATEDCOMMERCIAL RECYCLE96CRCONGM1</v>
          </cell>
          <cell r="B124" t="str">
            <v>KITSAP CO-UNREGULATED</v>
          </cell>
          <cell r="C124" t="str">
            <v>KITSAP CO-UNREGULATED</v>
          </cell>
          <cell r="D124" t="str">
            <v>COMMERCIAL RECYCLE</v>
          </cell>
          <cell r="E124" t="str">
            <v>96CRCONGM1</v>
          </cell>
          <cell r="F124" t="str">
            <v>96 COMMINGLE NG-MNTHLY</v>
          </cell>
          <cell r="G124" t="str">
            <v>MONTHLY ARREARS</v>
          </cell>
          <cell r="H124">
            <v>18.34</v>
          </cell>
        </row>
        <row r="125">
          <cell r="A125" t="str">
            <v>MASON CO-REGULATEDCOMMERCIAL RECYCLE96CRCONGM1</v>
          </cell>
          <cell r="B125" t="str">
            <v>MASON CO-REGULATED</v>
          </cell>
          <cell r="C125" t="str">
            <v>MASON CO-REGULATED</v>
          </cell>
          <cell r="D125" t="str">
            <v>COMMERCIAL RECYCLE</v>
          </cell>
          <cell r="E125" t="str">
            <v>96CRCONGM1</v>
          </cell>
          <cell r="F125" t="str">
            <v>96 COMMINGLE NG-MNTHLY</v>
          </cell>
          <cell r="G125" t="str">
            <v>MONTHLY ARREARS</v>
          </cell>
          <cell r="H125">
            <v>0</v>
          </cell>
        </row>
        <row r="126">
          <cell r="A126" t="str">
            <v>MASON CO-UNREGULATEDCOMMERCIAL RECYCLE96CRCONGM1</v>
          </cell>
          <cell r="B126" t="str">
            <v>MASON CO-UNREGULATED</v>
          </cell>
          <cell r="C126" t="str">
            <v>MASON CO-UNREGULATED</v>
          </cell>
          <cell r="D126" t="str">
            <v>COMMERCIAL RECYCLE</v>
          </cell>
          <cell r="E126" t="str">
            <v>96CRCONGM1</v>
          </cell>
          <cell r="F126" t="str">
            <v>96 COMMINGLE NG-MNTHLY</v>
          </cell>
          <cell r="G126" t="str">
            <v>MONTHLY ARREARS</v>
          </cell>
          <cell r="H126">
            <v>18.34</v>
          </cell>
        </row>
        <row r="127">
          <cell r="A127" t="str">
            <v>CITY OF SHELTON-UNREGULATEDCOMMERCIAL RECYCLE96CRCONGOC</v>
          </cell>
          <cell r="B127" t="str">
            <v>CITY OF SHELTON-UNREGULATED</v>
          </cell>
          <cell r="C127" t="str">
            <v>CITY OF SHELTON-UNREGULATED</v>
          </cell>
          <cell r="D127" t="str">
            <v>COMMERCIAL RECYCLE</v>
          </cell>
          <cell r="E127" t="str">
            <v>96CRCONGOC</v>
          </cell>
          <cell r="F127" t="str">
            <v>96 COMMINGLE NGON CALL</v>
          </cell>
          <cell r="G127" t="str">
            <v>ONCALL</v>
          </cell>
          <cell r="H127">
            <v>18.34</v>
          </cell>
        </row>
        <row r="128">
          <cell r="A128" t="str">
            <v>KITSAP CO-UNREGULATEDCOMMERCIAL RECYCLE96CRCONGOC</v>
          </cell>
          <cell r="B128" t="str">
            <v>KITSAP CO-UNREGULATED</v>
          </cell>
          <cell r="C128" t="str">
            <v>KITSAP CO-UNREGULATED</v>
          </cell>
          <cell r="D128" t="str">
            <v>COMMERCIAL RECYCLE</v>
          </cell>
          <cell r="E128" t="str">
            <v>96CRCONGOC</v>
          </cell>
          <cell r="F128" t="str">
            <v>96 COMMINGLE NGON CALL</v>
          </cell>
          <cell r="G128" t="str">
            <v>ONCALL</v>
          </cell>
          <cell r="H128">
            <v>18.34</v>
          </cell>
        </row>
        <row r="129">
          <cell r="A129" t="str">
            <v>MASON CO-UNREGULATEDCOMMERCIAL RECYCLE96CRCONGOC</v>
          </cell>
          <cell r="B129" t="str">
            <v>MASON CO-UNREGULATED</v>
          </cell>
          <cell r="C129" t="str">
            <v>MASON CO-UNREGULATED</v>
          </cell>
          <cell r="D129" t="str">
            <v>COMMERCIAL RECYCLE</v>
          </cell>
          <cell r="E129" t="str">
            <v>96CRCONGOC</v>
          </cell>
          <cell r="F129" t="str">
            <v>96 COMMINGLE NGON CALL</v>
          </cell>
          <cell r="G129" t="str">
            <v>ONCALL</v>
          </cell>
          <cell r="H129">
            <v>18.34</v>
          </cell>
        </row>
        <row r="130">
          <cell r="A130" t="str">
            <v>CITY OF SHELTON-UNREGULATEDCOMMERCIAL RECYCLE96CRCONGPPU</v>
          </cell>
          <cell r="B130" t="str">
            <v>CITY OF SHELTON-UNREGULATED</v>
          </cell>
          <cell r="C130" t="str">
            <v>CITY OF SHELTON-UNREGULATED</v>
          </cell>
          <cell r="D130" t="str">
            <v>COMMERCIAL RECYCLE</v>
          </cell>
          <cell r="E130" t="str">
            <v>96CRCONGPPU</v>
          </cell>
          <cell r="F130" t="str">
            <v>96 COMMINGLE NG-PER PU</v>
          </cell>
          <cell r="G130" t="str">
            <v>ONCALL</v>
          </cell>
          <cell r="H130">
            <v>7.55</v>
          </cell>
        </row>
        <row r="131">
          <cell r="A131" t="str">
            <v>KITSAP CO-UNREGULATEDCOMMERCIAL RECYCLE96CRCONGPPU</v>
          </cell>
          <cell r="B131" t="str">
            <v>KITSAP CO-UNREGULATED</v>
          </cell>
          <cell r="C131" t="str">
            <v>KITSAP CO-UNREGULATED</v>
          </cell>
          <cell r="D131" t="str">
            <v>COMMERCIAL RECYCLE</v>
          </cell>
          <cell r="E131" t="str">
            <v>96CRCONGPPU</v>
          </cell>
          <cell r="F131" t="str">
            <v>96 COMMINGLE NG-PER PU</v>
          </cell>
          <cell r="G131" t="str">
            <v>ONCALL</v>
          </cell>
          <cell r="H131">
            <v>7.55</v>
          </cell>
        </row>
        <row r="132">
          <cell r="A132" t="str">
            <v>MASON CO-UNREGULATEDCOMMERCIAL RECYCLE96CRCONGPPU</v>
          </cell>
          <cell r="B132" t="str">
            <v>MASON CO-UNREGULATED</v>
          </cell>
          <cell r="C132" t="str">
            <v>MASON CO-UNREGULATED</v>
          </cell>
          <cell r="D132" t="str">
            <v>COMMERCIAL RECYCLE</v>
          </cell>
          <cell r="E132" t="str">
            <v>96CRCONGPPU</v>
          </cell>
          <cell r="F132" t="str">
            <v>96 COMMINGLE NG-PER PU</v>
          </cell>
          <cell r="G132" t="str">
            <v>ONCALL</v>
          </cell>
          <cell r="H132">
            <v>7.55</v>
          </cell>
        </row>
        <row r="133">
          <cell r="A133" t="str">
            <v>CITY of SHELTON-REGULATEDCOMMERCIAL RECYCLE96CRCONGW1</v>
          </cell>
          <cell r="B133" t="str">
            <v>CITY of SHELTON-REGULATED</v>
          </cell>
          <cell r="C133" t="str">
            <v>CITY of SHELTON-REGULATED</v>
          </cell>
          <cell r="D133" t="str">
            <v>COMMERCIAL RECYCLE</v>
          </cell>
          <cell r="E133" t="str">
            <v>96CRCONGW1</v>
          </cell>
          <cell r="F133" t="str">
            <v>96 COMMINGLE NG-WEEKLY</v>
          </cell>
          <cell r="G133" t="str">
            <v>MONTHLY ARREARS</v>
          </cell>
          <cell r="H133">
            <v>0</v>
          </cell>
        </row>
        <row r="134">
          <cell r="A134" t="str">
            <v>CITY OF SHELTON-UNREGULATEDCOMMERCIAL RECYCLE96CRCONGW1</v>
          </cell>
          <cell r="B134" t="str">
            <v>CITY OF SHELTON-UNREGULATED</v>
          </cell>
          <cell r="C134" t="str">
            <v>CITY OF SHELTON-UNREGULATED</v>
          </cell>
          <cell r="D134" t="str">
            <v>COMMERCIAL RECYCLE</v>
          </cell>
          <cell r="E134" t="str">
            <v>96CRCONGW1</v>
          </cell>
          <cell r="F134" t="str">
            <v>96 COMMINGLE NG-WEEKLY</v>
          </cell>
          <cell r="G134" t="str">
            <v>MONTHLY ARREARS</v>
          </cell>
          <cell r="H134">
            <v>31.05</v>
          </cell>
        </row>
        <row r="135">
          <cell r="A135" t="str">
            <v>KITSAP CO -REGULATEDCOMMERCIAL RECYCLE96CRCONGW1</v>
          </cell>
          <cell r="B135" t="str">
            <v>KITSAP CO -REGULATED</v>
          </cell>
          <cell r="C135" t="str">
            <v>KITSAP CO -REGULATED</v>
          </cell>
          <cell r="D135" t="str">
            <v>COMMERCIAL RECYCLE</v>
          </cell>
          <cell r="E135" t="str">
            <v>96CRCONGW1</v>
          </cell>
          <cell r="F135" t="str">
            <v>96 COMMINGLE NG-WEEKLY</v>
          </cell>
          <cell r="G135" t="str">
            <v>MONTHLY ARREARS</v>
          </cell>
          <cell r="H135">
            <v>0</v>
          </cell>
        </row>
        <row r="136">
          <cell r="A136" t="str">
            <v>KITSAP CO-UNREGULATEDCOMMERCIAL RECYCLE96CRCONGW1</v>
          </cell>
          <cell r="B136" t="str">
            <v>KITSAP CO-UNREGULATED</v>
          </cell>
          <cell r="C136" t="str">
            <v>KITSAP CO-UNREGULATED</v>
          </cell>
          <cell r="D136" t="str">
            <v>COMMERCIAL RECYCLE</v>
          </cell>
          <cell r="E136" t="str">
            <v>96CRCONGW1</v>
          </cell>
          <cell r="F136" t="str">
            <v>96 COMMINGLE NG-WEEKLY</v>
          </cell>
          <cell r="G136" t="str">
            <v>MONTHLY ARREARS</v>
          </cell>
          <cell r="H136">
            <v>31.05</v>
          </cell>
        </row>
        <row r="137">
          <cell r="A137" t="str">
            <v>MASON CO-REGULATEDCOMMERCIAL RECYCLE96CRCONGW1</v>
          </cell>
          <cell r="B137" t="str">
            <v>MASON CO-REGULATED</v>
          </cell>
          <cell r="C137" t="str">
            <v>MASON CO-REGULATED</v>
          </cell>
          <cell r="D137" t="str">
            <v>COMMERCIAL RECYCLE</v>
          </cell>
          <cell r="E137" t="str">
            <v>96CRCONGW1</v>
          </cell>
          <cell r="F137" t="str">
            <v>96 COMMINGLE NG-WEEKLY</v>
          </cell>
          <cell r="G137" t="str">
            <v>MONTHLY ARREARS</v>
          </cell>
          <cell r="H137">
            <v>0</v>
          </cell>
        </row>
        <row r="138">
          <cell r="A138" t="str">
            <v>MASON CO-UNREGULATEDCOMMERCIAL RECYCLE96CRCONGW1</v>
          </cell>
          <cell r="B138" t="str">
            <v>MASON CO-UNREGULATED</v>
          </cell>
          <cell r="C138" t="str">
            <v>MASON CO-UNREGULATED</v>
          </cell>
          <cell r="D138" t="str">
            <v>COMMERCIAL RECYCLE</v>
          </cell>
          <cell r="E138" t="str">
            <v>96CRCONGW1</v>
          </cell>
          <cell r="F138" t="str">
            <v>96 COMMINGLE NG-WEEKLY</v>
          </cell>
          <cell r="G138" t="str">
            <v>MONTHLY ARREARS</v>
          </cell>
          <cell r="H138">
            <v>31.05</v>
          </cell>
        </row>
        <row r="139">
          <cell r="A139" t="str">
            <v>CITY OF SHELTON-CONTRACTCOMMERCIAL - REARLOAD96CW1</v>
          </cell>
          <cell r="B139" t="str">
            <v>CITY OF SHELTON-CONTRACT</v>
          </cell>
          <cell r="C139" t="str">
            <v>CITY OF SHELTON-CONTRACT</v>
          </cell>
          <cell r="D139" t="str">
            <v>COMMERCIAL - REARLOAD</v>
          </cell>
          <cell r="E139" t="str">
            <v>96CW1</v>
          </cell>
          <cell r="F139" t="str">
            <v>1-96 GL CART WEEKLY SVC</v>
          </cell>
          <cell r="G139" t="str">
            <v>MONTHLY ARREARS</v>
          </cell>
          <cell r="H139">
            <v>30.31</v>
          </cell>
        </row>
        <row r="140">
          <cell r="A140" t="str">
            <v>CITY OF SHELTON-UNREGULATEDCOMMERCIAL - REARLOAD96CW1</v>
          </cell>
          <cell r="B140" t="str">
            <v>CITY OF SHELTON-UNREGULATED</v>
          </cell>
          <cell r="C140" t="str">
            <v>CITY OF SHELTON-UNREGULATED</v>
          </cell>
          <cell r="D140" t="str">
            <v>COMMERCIAL - REARLOAD</v>
          </cell>
          <cell r="E140" t="str">
            <v>96CW1</v>
          </cell>
          <cell r="F140" t="str">
            <v>1-96 GL CART WEEKLY SVC</v>
          </cell>
          <cell r="G140" t="str">
            <v>MONTHLY ARREARS</v>
          </cell>
          <cell r="H140">
            <v>36.32</v>
          </cell>
        </row>
        <row r="141">
          <cell r="A141" t="str">
            <v>CITY OF SHELTON-CONTRACTRESIDENTIAL96RE1</v>
          </cell>
          <cell r="B141" t="str">
            <v>CITY OF SHELTON-CONTRACT</v>
          </cell>
          <cell r="C141" t="str">
            <v>CITY OF SHELTON-CONTRACT</v>
          </cell>
          <cell r="D141" t="str">
            <v>RESIDENTIAL</v>
          </cell>
          <cell r="E141" t="str">
            <v>96RE1</v>
          </cell>
          <cell r="F141" t="str">
            <v>1-96 GAL EOW</v>
          </cell>
          <cell r="G141" t="str">
            <v>BI-MONTHLY SPLIT EVEN</v>
          </cell>
          <cell r="H141">
            <v>24.86</v>
          </cell>
        </row>
        <row r="142">
          <cell r="A142" t="str">
            <v>CITY OF SHELTON-UNREGULATEDRESIDENTIAL96RE1</v>
          </cell>
          <cell r="B142" t="str">
            <v>CITY OF SHELTON-UNREGULATED</v>
          </cell>
          <cell r="C142" t="str">
            <v>CITY OF SHELTON-UNREGULATED</v>
          </cell>
          <cell r="D142" t="str">
            <v>RESIDENTIAL</v>
          </cell>
          <cell r="E142" t="str">
            <v>96RE1</v>
          </cell>
          <cell r="F142" t="str">
            <v>1-96 GAL EOW</v>
          </cell>
          <cell r="G142" t="str">
            <v>BI-MONTHLY SPLIT EVEN</v>
          </cell>
          <cell r="H142">
            <v>15.02</v>
          </cell>
        </row>
        <row r="143">
          <cell r="A143" t="str">
            <v>KITSAP CO -REGULATEDRESIDENTIAL96RE1</v>
          </cell>
          <cell r="B143" t="str">
            <v>KITSAP CO -REGULATED</v>
          </cell>
          <cell r="C143" t="str">
            <v>KITSAP CO -REGULATED</v>
          </cell>
          <cell r="D143" t="str">
            <v>RESIDENTIAL</v>
          </cell>
          <cell r="E143" t="str">
            <v>96RE1</v>
          </cell>
          <cell r="F143" t="str">
            <v>1-96 GAL EOW</v>
          </cell>
          <cell r="G143" t="str">
            <v>BI-MONTHLY SPLIT EVEN</v>
          </cell>
          <cell r="H143">
            <v>21.66</v>
          </cell>
        </row>
        <row r="144">
          <cell r="A144" t="str">
            <v>MASON CO-REGULATEDRESIDENTIAL96RE1</v>
          </cell>
          <cell r="B144" t="str">
            <v>MASON CO-REGULATED</v>
          </cell>
          <cell r="C144" t="str">
            <v>MASON CO-REGULATED</v>
          </cell>
          <cell r="D144" t="str">
            <v>RESIDENTIAL</v>
          </cell>
          <cell r="E144" t="str">
            <v>96RE1</v>
          </cell>
          <cell r="F144" t="str">
            <v>1-96 GAL EOW</v>
          </cell>
          <cell r="G144" t="str">
            <v>BI-MONTHLY SPLIT EVEN</v>
          </cell>
          <cell r="H144">
            <v>21.66</v>
          </cell>
        </row>
        <row r="145">
          <cell r="A145" t="str">
            <v>CITY OF SHELTON-CONTRACTRESIDENTIAL96RE1RR</v>
          </cell>
          <cell r="B145" t="str">
            <v>CITY OF SHELTON-CONTRACT</v>
          </cell>
          <cell r="C145" t="str">
            <v>CITY OF SHELTON-CONTRACT</v>
          </cell>
          <cell r="D145" t="str">
            <v>RESIDENTIAL</v>
          </cell>
          <cell r="E145" t="str">
            <v>96RE1RR</v>
          </cell>
          <cell r="F145" t="str">
            <v>1-96 GL CART EOW REDUCED RATE</v>
          </cell>
          <cell r="G145" t="str">
            <v>MONTHLY ARREARS</v>
          </cell>
          <cell r="H145">
            <v>20.62</v>
          </cell>
        </row>
        <row r="146">
          <cell r="A146" t="str">
            <v>CITY OF SHELTON-UNREGULATEDRESIDENTIAL96RE1RR</v>
          </cell>
          <cell r="B146" t="str">
            <v>CITY OF SHELTON-UNREGULATED</v>
          </cell>
          <cell r="C146" t="str">
            <v>CITY OF SHELTON-UNREGULATED</v>
          </cell>
          <cell r="D146" t="str">
            <v>RESIDENTIAL</v>
          </cell>
          <cell r="E146" t="str">
            <v>96RE1RR</v>
          </cell>
          <cell r="F146" t="str">
            <v>1-96 GL CART EOW REDUCED RATE</v>
          </cell>
          <cell r="G146" t="str">
            <v>MONTHLY ARREARS</v>
          </cell>
          <cell r="H146">
            <v>24.93</v>
          </cell>
        </row>
        <row r="147">
          <cell r="A147" t="str">
            <v>KITSAP CO -REGULATEDRESIDENTIAL96RM1</v>
          </cell>
          <cell r="B147" t="str">
            <v>KITSAP CO -REGULATED</v>
          </cell>
          <cell r="C147" t="str">
            <v>KITSAP CO -REGULATED</v>
          </cell>
          <cell r="D147" t="str">
            <v>RESIDENTIAL</v>
          </cell>
          <cell r="E147" t="str">
            <v>96RM1</v>
          </cell>
          <cell r="F147" t="str">
            <v>1-96 GAL MONTHLY</v>
          </cell>
          <cell r="G147" t="str">
            <v>BI-MONTHLY SPLIT EVEN</v>
          </cell>
          <cell r="H147">
            <v>11.85</v>
          </cell>
        </row>
        <row r="148">
          <cell r="A148" t="str">
            <v>MASON CO-REGULATEDRESIDENTIAL96RM1</v>
          </cell>
          <cell r="B148" t="str">
            <v>MASON CO-REGULATED</v>
          </cell>
          <cell r="C148" t="str">
            <v>MASON CO-REGULATED</v>
          </cell>
          <cell r="D148" t="str">
            <v>RESIDENTIAL</v>
          </cell>
          <cell r="E148" t="str">
            <v>96RM1</v>
          </cell>
          <cell r="F148" t="str">
            <v>1-96 GAL MONTHLY</v>
          </cell>
          <cell r="G148" t="str">
            <v>BI-MONTHLY SPLIT EVEN</v>
          </cell>
          <cell r="H148">
            <v>11.85</v>
          </cell>
        </row>
        <row r="149">
          <cell r="A149" t="str">
            <v>KITSAP CO -REGULATEDRESIDENTIAL96ROCC1</v>
          </cell>
          <cell r="B149" t="str">
            <v>KITSAP CO -REGULATED</v>
          </cell>
          <cell r="C149" t="str">
            <v>KITSAP CO -REGULATED</v>
          </cell>
          <cell r="D149" t="str">
            <v>RESIDENTIAL</v>
          </cell>
          <cell r="E149" t="str">
            <v>96ROCC1</v>
          </cell>
          <cell r="F149" t="str">
            <v>1-96 GAL ON CALL PICKUP</v>
          </cell>
          <cell r="G149" t="str">
            <v>MONTHLY ARREARS</v>
          </cell>
          <cell r="H149">
            <v>11.85</v>
          </cell>
        </row>
        <row r="150">
          <cell r="A150" t="str">
            <v>MASON CO-REGULATEDRESIDENTIAL96ROCC1</v>
          </cell>
          <cell r="B150" t="str">
            <v>MASON CO-REGULATED</v>
          </cell>
          <cell r="C150" t="str">
            <v>MASON CO-REGULATED</v>
          </cell>
          <cell r="D150" t="str">
            <v>RESIDENTIAL</v>
          </cell>
          <cell r="E150" t="str">
            <v>96ROCC1</v>
          </cell>
          <cell r="F150" t="str">
            <v>1-96 GAL ON CALL PICKUP</v>
          </cell>
          <cell r="G150" t="str">
            <v>MONTHLY ARREARS</v>
          </cell>
          <cell r="H150">
            <v>11.85</v>
          </cell>
        </row>
        <row r="151">
          <cell r="A151" t="str">
            <v>CITY OF SHELTON-CONTRACTRESIDENTIAL96RW1</v>
          </cell>
          <cell r="B151" t="str">
            <v>CITY OF SHELTON-CONTRACT</v>
          </cell>
          <cell r="C151" t="str">
            <v>CITY OF SHELTON-CONTRACT</v>
          </cell>
          <cell r="D151" t="str">
            <v>RESIDENTIAL</v>
          </cell>
          <cell r="E151" t="str">
            <v>96RW1</v>
          </cell>
          <cell r="F151" t="str">
            <v>1-96 GAL CART WEEKLY SVC</v>
          </cell>
          <cell r="G151" t="str">
            <v>BI-MONTHLY SPLIT EVEN</v>
          </cell>
          <cell r="H151">
            <v>44.54</v>
          </cell>
        </row>
        <row r="152">
          <cell r="A152" t="str">
            <v>CITY OF SHELTON-UNREGULATEDRESIDENTIAL96RW1</v>
          </cell>
          <cell r="B152" t="str">
            <v>CITY OF SHELTON-UNREGULATED</v>
          </cell>
          <cell r="C152" t="str">
            <v>CITY OF SHELTON-UNREGULATED</v>
          </cell>
          <cell r="D152" t="str">
            <v>RESIDENTIAL</v>
          </cell>
          <cell r="E152" t="str">
            <v>96RW1</v>
          </cell>
          <cell r="F152" t="str">
            <v>1-96 GAL CART WEEKLY SVC</v>
          </cell>
          <cell r="G152" t="str">
            <v>BI-MONTHLY SPLIT EVEN</v>
          </cell>
          <cell r="H152">
            <v>26.925000000000001</v>
          </cell>
        </row>
        <row r="153">
          <cell r="A153" t="str">
            <v>KITSAP CO -REGULATEDRESIDENTIAL96RW1</v>
          </cell>
          <cell r="B153" t="str">
            <v>KITSAP CO -REGULATED</v>
          </cell>
          <cell r="C153" t="str">
            <v>KITSAP CO -REGULATED</v>
          </cell>
          <cell r="D153" t="str">
            <v>RESIDENTIAL</v>
          </cell>
          <cell r="E153" t="str">
            <v>96RW1</v>
          </cell>
          <cell r="F153" t="str">
            <v>1-96 GAL CART WEEKLY SVC</v>
          </cell>
          <cell r="G153" t="str">
            <v>BI-MONTHLY SPLIT EVEN</v>
          </cell>
          <cell r="H153">
            <v>35.79</v>
          </cell>
        </row>
        <row r="154">
          <cell r="A154" t="str">
            <v>MASON CO-REGULATEDRESIDENTIAL96RW1</v>
          </cell>
          <cell r="B154" t="str">
            <v>MASON CO-REGULATED</v>
          </cell>
          <cell r="C154" t="str">
            <v>MASON CO-REGULATED</v>
          </cell>
          <cell r="D154" t="str">
            <v>RESIDENTIAL</v>
          </cell>
          <cell r="E154" t="str">
            <v>96RW1</v>
          </cell>
          <cell r="F154" t="str">
            <v>1-96 GAL CART WEEKLY SVC</v>
          </cell>
          <cell r="G154" t="str">
            <v>BI-MONTHLY SPLIT EVEN</v>
          </cell>
          <cell r="H154">
            <v>35.79</v>
          </cell>
        </row>
        <row r="155">
          <cell r="A155" t="str">
            <v>CITY OF SHELTON-CONTRACTRESIDENTIAL96RW1RR</v>
          </cell>
          <cell r="B155" t="str">
            <v>CITY OF SHELTON-CONTRACT</v>
          </cell>
          <cell r="C155" t="str">
            <v>CITY OF SHELTON-CONTRACT</v>
          </cell>
          <cell r="D155" t="str">
            <v>RESIDENTIAL</v>
          </cell>
          <cell r="E155" t="str">
            <v>96RW1RR</v>
          </cell>
          <cell r="F155" t="str">
            <v>1-96 GL CART WKLY REDUCED RATE</v>
          </cell>
          <cell r="G155" t="str">
            <v>MONTHLY ARREARS</v>
          </cell>
          <cell r="H155">
            <v>36.979999999999997</v>
          </cell>
        </row>
        <row r="156">
          <cell r="A156" t="str">
            <v>CITY OF SHELTON-UNREGULATEDRESIDENTIAL96RW1RR</v>
          </cell>
          <cell r="B156" t="str">
            <v>CITY OF SHELTON-UNREGULATED</v>
          </cell>
          <cell r="C156" t="str">
            <v>CITY OF SHELTON-UNREGULATED</v>
          </cell>
          <cell r="D156" t="str">
            <v>RESIDENTIAL</v>
          </cell>
          <cell r="E156" t="str">
            <v>96RW1RR</v>
          </cell>
          <cell r="F156" t="str">
            <v>1-96 GL CART WKLY REDUCED RATE</v>
          </cell>
          <cell r="G156" t="str">
            <v>MONTHLY ARREARS</v>
          </cell>
          <cell r="H156">
            <v>44.7</v>
          </cell>
        </row>
        <row r="157">
          <cell r="A157" t="str">
            <v>CITY OF SHELTON-CONTRACTRESIDENTIALADMINFEE-RES</v>
          </cell>
          <cell r="B157" t="str">
            <v>CITY OF SHELTON-CONTRACT</v>
          </cell>
          <cell r="C157" t="str">
            <v>CITY OF SHELTON-CONTRACT</v>
          </cell>
          <cell r="D157" t="str">
            <v>RESIDENTIAL</v>
          </cell>
          <cell r="E157" t="str">
            <v>ADMINFEE-RES</v>
          </cell>
          <cell r="F157" t="str">
            <v>NEW ACCT / VACANCY FEE</v>
          </cell>
          <cell r="G157" t="str">
            <v>ONCALL</v>
          </cell>
          <cell r="H157">
            <v>21.06</v>
          </cell>
        </row>
        <row r="158">
          <cell r="A158" t="str">
            <v>CITY OF SHELTON-UNREGULATEDRESIDENTIALADMINFEE-RES</v>
          </cell>
          <cell r="B158" t="str">
            <v>CITY OF SHELTON-UNREGULATED</v>
          </cell>
          <cell r="C158" t="str">
            <v>CITY OF SHELTON-UNREGULATED</v>
          </cell>
          <cell r="D158" t="str">
            <v>RESIDENTIAL</v>
          </cell>
          <cell r="E158" t="str">
            <v>ADMINFEE-RES</v>
          </cell>
          <cell r="F158" t="str">
            <v>NEW ACCT / VACANCY FEE</v>
          </cell>
          <cell r="G158" t="str">
            <v>ONCALL</v>
          </cell>
          <cell r="H158">
            <v>20</v>
          </cell>
        </row>
        <row r="159">
          <cell r="A159" t="str">
            <v>MASON CO-UNREGULATEDROLLOFFBELFAIR</v>
          </cell>
          <cell r="B159" t="str">
            <v>MASON CO-UNREGULATED</v>
          </cell>
          <cell r="C159" t="str">
            <v>MASON CO-UNREGULATED</v>
          </cell>
          <cell r="D159" t="str">
            <v>ROLLOFF</v>
          </cell>
          <cell r="E159" t="str">
            <v>BELFAIR</v>
          </cell>
          <cell r="F159" t="str">
            <v>BELFAIR TRANSFER BOX HAUL</v>
          </cell>
          <cell r="G159" t="str">
            <v>MONTHLY ARREARS</v>
          </cell>
          <cell r="H159">
            <v>260.89</v>
          </cell>
        </row>
        <row r="160">
          <cell r="A160" t="str">
            <v>MASON CO-UNREGULATEDROLLOFFBLUEBOX</v>
          </cell>
          <cell r="B160" t="str">
            <v>MASON CO-UNREGULATED</v>
          </cell>
          <cell r="C160" t="str">
            <v>MASON CO-UNREGULATED</v>
          </cell>
          <cell r="D160" t="str">
            <v>ROLLOFF</v>
          </cell>
          <cell r="E160" t="str">
            <v>BLUEBOX</v>
          </cell>
          <cell r="F160" t="str">
            <v>RECYCLING BLUE BOX</v>
          </cell>
          <cell r="G160" t="str">
            <v>MONTHLY ARREARS</v>
          </cell>
          <cell r="H160">
            <v>105.77</v>
          </cell>
        </row>
        <row r="161">
          <cell r="A161" t="str">
            <v>CITY of SHELTON-REGULATEDCOMMERCIAL - REARLOADCDELC</v>
          </cell>
          <cell r="B161" t="str">
            <v>CITY of SHELTON-REGULATED</v>
          </cell>
          <cell r="C161" t="str">
            <v>CITY of SHELTON-REGULATED</v>
          </cell>
          <cell r="D161" t="str">
            <v>COMMERCIAL - REARLOAD</v>
          </cell>
          <cell r="E161" t="str">
            <v>CDELC</v>
          </cell>
          <cell r="F161" t="str">
            <v>CONTAINER DELIVERY CHARGE</v>
          </cell>
          <cell r="G161" t="str">
            <v>ONCALL</v>
          </cell>
          <cell r="H161">
            <v>27</v>
          </cell>
        </row>
        <row r="162">
          <cell r="A162" t="str">
            <v>KITSAP CO -REGULATEDCOMMERCIAL - REARLOADCDELC</v>
          </cell>
          <cell r="B162" t="str">
            <v>KITSAP CO -REGULATED</v>
          </cell>
          <cell r="C162" t="str">
            <v>KITSAP CO -REGULATED</v>
          </cell>
          <cell r="D162" t="str">
            <v>COMMERCIAL - REARLOAD</v>
          </cell>
          <cell r="E162" t="str">
            <v>CDELC</v>
          </cell>
          <cell r="F162" t="str">
            <v>CONTAINER DELIVERY CHARGE</v>
          </cell>
          <cell r="G162" t="str">
            <v>ONCALL</v>
          </cell>
          <cell r="H162">
            <v>27</v>
          </cell>
        </row>
        <row r="163">
          <cell r="A163" t="str">
            <v>MASON CO-REGULATEDCOMMERCIAL - REARLOADCDELC</v>
          </cell>
          <cell r="B163" t="str">
            <v>MASON CO-REGULATED</v>
          </cell>
          <cell r="C163" t="str">
            <v>MASON CO-REGULATED</v>
          </cell>
          <cell r="D163" t="str">
            <v>COMMERCIAL - REARLOAD</v>
          </cell>
          <cell r="E163" t="str">
            <v>CDELC</v>
          </cell>
          <cell r="F163" t="str">
            <v>CONTAINER DELIVERY CHARGE</v>
          </cell>
          <cell r="G163" t="str">
            <v>ONCALL</v>
          </cell>
          <cell r="H163">
            <v>27</v>
          </cell>
        </row>
        <row r="164">
          <cell r="A164" t="str">
            <v>CITY OF SHELTON-UNREGULATEDCOMMERCIAL RECYCLECDELOCC</v>
          </cell>
          <cell r="B164" t="str">
            <v>CITY OF SHELTON-UNREGULATED</v>
          </cell>
          <cell r="C164" t="str">
            <v>CITY OF SHELTON-UNREGULATED</v>
          </cell>
          <cell r="D164" t="str">
            <v>COMMERCIAL RECYCLE</v>
          </cell>
          <cell r="E164" t="str">
            <v>CDELOCC</v>
          </cell>
          <cell r="F164" t="str">
            <v>CARDBOARD DELIVERY</v>
          </cell>
          <cell r="G164" t="str">
            <v>ONCALL</v>
          </cell>
          <cell r="H164">
            <v>31.19</v>
          </cell>
        </row>
        <row r="165">
          <cell r="A165" t="str">
            <v>KITSAP CO-UNREGULATEDCOMMERCIAL RECYCLECDELOCC</v>
          </cell>
          <cell r="B165" t="str">
            <v>KITSAP CO-UNREGULATED</v>
          </cell>
          <cell r="C165" t="str">
            <v>KITSAP CO-UNREGULATED</v>
          </cell>
          <cell r="D165" t="str">
            <v>COMMERCIAL RECYCLE</v>
          </cell>
          <cell r="E165" t="str">
            <v>CDELOCC</v>
          </cell>
          <cell r="F165" t="str">
            <v>CARDBOARD DELIVERY</v>
          </cell>
          <cell r="G165" t="str">
            <v>ONCALL</v>
          </cell>
          <cell r="H165">
            <v>31.19</v>
          </cell>
        </row>
        <row r="166">
          <cell r="A166" t="str">
            <v>MASON CO-UNREGULATEDCOMMERCIAL RECYCLECDELOCC</v>
          </cell>
          <cell r="B166" t="str">
            <v>MASON CO-UNREGULATED</v>
          </cell>
          <cell r="C166" t="str">
            <v>MASON CO-UNREGULATED</v>
          </cell>
          <cell r="D166" t="str">
            <v>COMMERCIAL RECYCLE</v>
          </cell>
          <cell r="E166" t="str">
            <v>CDELOCC</v>
          </cell>
          <cell r="F166" t="str">
            <v>CARDBOARD DELIVERY</v>
          </cell>
          <cell r="G166" t="str">
            <v>ONCALL</v>
          </cell>
          <cell r="H166">
            <v>31.19</v>
          </cell>
        </row>
        <row r="167">
          <cell r="A167" t="str">
            <v>KITSAP CO -REGULATEDCOMMERCIAL - REARLOADCEXYD</v>
          </cell>
          <cell r="B167" t="str">
            <v>KITSAP CO -REGULATED</v>
          </cell>
          <cell r="C167" t="str">
            <v>KITSAP CO -REGULATED</v>
          </cell>
          <cell r="D167" t="str">
            <v>COMMERCIAL - REARLOAD</v>
          </cell>
          <cell r="E167" t="str">
            <v>CEXYD</v>
          </cell>
          <cell r="F167" t="str">
            <v>CMML EXTRA YARDAGE</v>
          </cell>
          <cell r="G167" t="str">
            <v>ONCALL</v>
          </cell>
          <cell r="H167">
            <v>14.81</v>
          </cell>
        </row>
        <row r="168">
          <cell r="A168" t="str">
            <v>MASON CO-REGULATEDCOMMERCIAL - REARLOADCEXYD</v>
          </cell>
          <cell r="B168" t="str">
            <v>MASON CO-REGULATED</v>
          </cell>
          <cell r="C168" t="str">
            <v>MASON CO-REGULATED</v>
          </cell>
          <cell r="D168" t="str">
            <v>COMMERCIAL - REARLOAD</v>
          </cell>
          <cell r="E168" t="str">
            <v>CEXYD</v>
          </cell>
          <cell r="F168" t="str">
            <v>CMML EXTRA YARDAGE</v>
          </cell>
          <cell r="G168" t="str">
            <v>ONCALL</v>
          </cell>
          <cell r="H168">
            <v>16.12</v>
          </cell>
        </row>
        <row r="169">
          <cell r="A169" t="str">
            <v>CITY OF SHELTON-CONTRACTCOMMERCIAL - REARLOADCLOCK</v>
          </cell>
          <cell r="B169" t="str">
            <v>CITY OF SHELTON-CONTRACT</v>
          </cell>
          <cell r="C169" t="str">
            <v>CITY OF SHELTON-CONTRACT</v>
          </cell>
          <cell r="D169" t="str">
            <v>COMMERCIAL - REARLOAD</v>
          </cell>
          <cell r="E169" t="str">
            <v>CLOCK</v>
          </cell>
          <cell r="F169" t="str">
            <v>CLOCK ON CALL</v>
          </cell>
          <cell r="G169" t="str">
            <v>ONCALL</v>
          </cell>
          <cell r="H169">
            <v>9.6300000000000008</v>
          </cell>
        </row>
        <row r="170">
          <cell r="A170" t="str">
            <v>CITY of SHELTON-REGULATEDCOMMERCIAL - REARLOADCLOCK</v>
          </cell>
          <cell r="B170" t="str">
            <v>CITY of SHELTON-REGULATED</v>
          </cell>
          <cell r="C170" t="str">
            <v>CITY of SHELTON-REGULATED</v>
          </cell>
          <cell r="D170" t="str">
            <v>COMMERCIAL - REARLOAD</v>
          </cell>
          <cell r="E170" t="str">
            <v>CLOCK</v>
          </cell>
          <cell r="F170" t="str">
            <v>CLOCK ON CALL</v>
          </cell>
          <cell r="G170" t="str">
            <v>ONCALL</v>
          </cell>
          <cell r="H170">
            <v>12</v>
          </cell>
        </row>
        <row r="171">
          <cell r="A171" t="str">
            <v>CITY OF SHELTON-UNREGULATEDCOMMERCIAL - REARLOADCLOCK</v>
          </cell>
          <cell r="B171" t="str">
            <v>CITY OF SHELTON-UNREGULATED</v>
          </cell>
          <cell r="C171" t="str">
            <v>CITY OF SHELTON-UNREGULATED</v>
          </cell>
          <cell r="D171" t="str">
            <v>COMMERCIAL - REARLOAD</v>
          </cell>
          <cell r="E171" t="str">
            <v>CLOCK</v>
          </cell>
          <cell r="F171" t="str">
            <v>CLOCK ON CALL</v>
          </cell>
          <cell r="G171" t="str">
            <v>ONCALL</v>
          </cell>
          <cell r="H171">
            <v>12</v>
          </cell>
        </row>
        <row r="172">
          <cell r="A172" t="str">
            <v>KITSAP CO -REGULATEDCOMMERCIAL - REARLOADCLOCK</v>
          </cell>
          <cell r="B172" t="str">
            <v>KITSAP CO -REGULATED</v>
          </cell>
          <cell r="C172" t="str">
            <v>KITSAP CO -REGULATED</v>
          </cell>
          <cell r="D172" t="str">
            <v>COMMERCIAL - REARLOAD</v>
          </cell>
          <cell r="E172" t="str">
            <v>CLOCK</v>
          </cell>
          <cell r="F172" t="str">
            <v>CLOCK ON CALL</v>
          </cell>
          <cell r="G172" t="str">
            <v>ONCALL</v>
          </cell>
          <cell r="H172">
            <v>12</v>
          </cell>
        </row>
        <row r="173">
          <cell r="A173" t="str">
            <v>KITSAP CO-UNREGULATEDCOMMERCIAL - REARLOADCLOCK</v>
          </cell>
          <cell r="B173" t="str">
            <v>KITSAP CO-UNREGULATED</v>
          </cell>
          <cell r="C173" t="str">
            <v>KITSAP CO-UNREGULATED</v>
          </cell>
          <cell r="D173" t="str">
            <v>COMMERCIAL - REARLOAD</v>
          </cell>
          <cell r="E173" t="str">
            <v>CLOCK</v>
          </cell>
          <cell r="F173" t="str">
            <v>CLOCK ON CALL</v>
          </cell>
          <cell r="G173" t="str">
            <v>ONCALL</v>
          </cell>
          <cell r="H173">
            <v>12</v>
          </cell>
        </row>
        <row r="174">
          <cell r="A174" t="str">
            <v>MASON CO-REGULATEDCOMMERCIAL - REARLOADCLOCK</v>
          </cell>
          <cell r="B174" t="str">
            <v>MASON CO-REGULATED</v>
          </cell>
          <cell r="C174" t="str">
            <v>MASON CO-REGULATED</v>
          </cell>
          <cell r="D174" t="str">
            <v>COMMERCIAL - REARLOAD</v>
          </cell>
          <cell r="E174" t="str">
            <v>CLOCK</v>
          </cell>
          <cell r="F174" t="str">
            <v>CLOCK ON CALL</v>
          </cell>
          <cell r="G174" t="str">
            <v>ONCALL</v>
          </cell>
          <cell r="H174">
            <v>12</v>
          </cell>
        </row>
        <row r="175">
          <cell r="A175" t="str">
            <v>MASON CO-UNREGULATEDCOMMERCIAL - REARLOADCLOCK</v>
          </cell>
          <cell r="B175" t="str">
            <v>MASON CO-UNREGULATED</v>
          </cell>
          <cell r="C175" t="str">
            <v>MASON CO-UNREGULATED</v>
          </cell>
          <cell r="D175" t="str">
            <v>COMMERCIAL - REARLOAD</v>
          </cell>
          <cell r="E175" t="str">
            <v>CLOCK</v>
          </cell>
          <cell r="F175" t="str">
            <v>CLOCK ON CALL</v>
          </cell>
          <cell r="G175" t="str">
            <v>ONCALL</v>
          </cell>
          <cell r="H175">
            <v>12</v>
          </cell>
        </row>
        <row r="176">
          <cell r="A176" t="str">
            <v>CITY of SHELTON-REGULATEDCOMMERCIAL - REARLOADCLSE1COL</v>
          </cell>
          <cell r="B176" t="str">
            <v>CITY of SHELTON-REGULATED</v>
          </cell>
          <cell r="C176" t="str">
            <v>CITY of SHELTON-REGULATED</v>
          </cell>
          <cell r="D176" t="str">
            <v>COMMERCIAL - REARLOAD</v>
          </cell>
          <cell r="E176" t="str">
            <v>CLSE1COL</v>
          </cell>
          <cell r="F176" t="str">
            <v>ADDT'L LOOSE-COLLECTOR</v>
          </cell>
          <cell r="G176" t="str">
            <v>ONCALL</v>
          </cell>
          <cell r="H176">
            <v>27.92</v>
          </cell>
        </row>
        <row r="177">
          <cell r="A177" t="str">
            <v>KITSAP CO -REGULATEDCOMMERCIAL - REARLOADCLSE1COL</v>
          </cell>
          <cell r="B177" t="str">
            <v>KITSAP CO -REGULATED</v>
          </cell>
          <cell r="C177" t="str">
            <v>KITSAP CO -REGULATED</v>
          </cell>
          <cell r="D177" t="str">
            <v>COMMERCIAL - REARLOAD</v>
          </cell>
          <cell r="E177" t="str">
            <v>CLSE1COL</v>
          </cell>
          <cell r="F177" t="str">
            <v>ADDT'L LOOSE-COLLECTOR</v>
          </cell>
          <cell r="G177" t="str">
            <v>ONCALL</v>
          </cell>
          <cell r="H177">
            <v>25.81</v>
          </cell>
        </row>
        <row r="178">
          <cell r="A178" t="str">
            <v>MASON CO-REGULATEDCOMMERCIAL - REARLOADCLSE1COL</v>
          </cell>
          <cell r="B178" t="str">
            <v>MASON CO-REGULATED</v>
          </cell>
          <cell r="C178" t="str">
            <v>MASON CO-REGULATED</v>
          </cell>
          <cell r="D178" t="str">
            <v>COMMERCIAL - REARLOAD</v>
          </cell>
          <cell r="E178" t="str">
            <v>CLSE1COL</v>
          </cell>
          <cell r="F178" t="str">
            <v>ADDT'L LOOSE-COLLECTOR</v>
          </cell>
          <cell r="G178" t="str">
            <v>ONCALL</v>
          </cell>
          <cell r="H178">
            <v>27.92</v>
          </cell>
        </row>
        <row r="179">
          <cell r="A179" t="str">
            <v>CITY of SHELTON-REGULATEDCOMMERCIAL - REARLOADCLSECOL</v>
          </cell>
          <cell r="B179" t="str">
            <v>CITY of SHELTON-REGULATED</v>
          </cell>
          <cell r="C179" t="str">
            <v>CITY of SHELTON-REGULATED</v>
          </cell>
          <cell r="D179" t="str">
            <v>COMMERCIAL - REARLOAD</v>
          </cell>
          <cell r="E179" t="str">
            <v>CLSECOL</v>
          </cell>
          <cell r="F179" t="str">
            <v>LOOSE MATERIAL-COLLECTOR</v>
          </cell>
          <cell r="G179" t="str">
            <v>ONCALL</v>
          </cell>
          <cell r="H179">
            <v>27.92</v>
          </cell>
        </row>
        <row r="180">
          <cell r="A180" t="str">
            <v>KITSAP CO -REGULATEDCOMMERCIAL - REARLOADCLSECOL</v>
          </cell>
          <cell r="B180" t="str">
            <v>KITSAP CO -REGULATED</v>
          </cell>
          <cell r="C180" t="str">
            <v>KITSAP CO -REGULATED</v>
          </cell>
          <cell r="D180" t="str">
            <v>COMMERCIAL - REARLOAD</v>
          </cell>
          <cell r="E180" t="str">
            <v>CLSECOL</v>
          </cell>
          <cell r="F180" t="str">
            <v>LOOSE MATERIAL-COLLECTOR</v>
          </cell>
          <cell r="G180" t="str">
            <v>ONCALL</v>
          </cell>
          <cell r="H180">
            <v>31.87</v>
          </cell>
        </row>
        <row r="181">
          <cell r="A181" t="str">
            <v>MASON CO-REGULATEDCOMMERCIAL - REARLOADCLSECOL</v>
          </cell>
          <cell r="B181" t="str">
            <v>MASON CO-REGULATED</v>
          </cell>
          <cell r="C181" t="str">
            <v>MASON CO-REGULATED</v>
          </cell>
          <cell r="D181" t="str">
            <v>COMMERCIAL - REARLOAD</v>
          </cell>
          <cell r="E181" t="str">
            <v>CLSECOL</v>
          </cell>
          <cell r="F181" t="str">
            <v>LOOSE MATERIAL-COLLECTOR</v>
          </cell>
          <cell r="G181" t="str">
            <v>ONCALL</v>
          </cell>
          <cell r="H181">
            <v>27.92</v>
          </cell>
        </row>
        <row r="182">
          <cell r="A182" t="str">
            <v>CITY of SHELTON-REGULATEDCOMMERCIAL - REARLOADCOMCAN</v>
          </cell>
          <cell r="B182" t="str">
            <v>CITY of SHELTON-REGULATED</v>
          </cell>
          <cell r="C182" t="str">
            <v>CITY of SHELTON-REGULATED</v>
          </cell>
          <cell r="D182" t="str">
            <v>COMMERCIAL - REARLOAD</v>
          </cell>
          <cell r="E182" t="str">
            <v>COMCAN</v>
          </cell>
          <cell r="F182" t="str">
            <v>COMMERCIAL CAN EXTRA</v>
          </cell>
          <cell r="G182" t="str">
            <v>ONCALL</v>
          </cell>
          <cell r="H182">
            <v>4.75</v>
          </cell>
        </row>
        <row r="183">
          <cell r="A183" t="str">
            <v>KITSAP CO -REGULATEDCOMMERCIAL - REARLOADCOMCAN</v>
          </cell>
          <cell r="B183" t="str">
            <v>KITSAP CO -REGULATED</v>
          </cell>
          <cell r="C183" t="str">
            <v>KITSAP CO -REGULATED</v>
          </cell>
          <cell r="D183" t="str">
            <v>COMMERCIAL - REARLOAD</v>
          </cell>
          <cell r="E183" t="str">
            <v>COMCAN</v>
          </cell>
          <cell r="F183" t="str">
            <v>COMMERCIAL CAN EXTRA</v>
          </cell>
          <cell r="G183" t="str">
            <v>ONCALL</v>
          </cell>
          <cell r="H183">
            <v>4.5</v>
          </cell>
        </row>
        <row r="184">
          <cell r="A184" t="str">
            <v>MASON CO-REGULATEDCOMMERCIAL - REARLOADCOMCAN</v>
          </cell>
          <cell r="B184" t="str">
            <v>MASON CO-REGULATED</v>
          </cell>
          <cell r="C184" t="str">
            <v>MASON CO-REGULATED</v>
          </cell>
          <cell r="D184" t="str">
            <v>COMMERCIAL - REARLOAD</v>
          </cell>
          <cell r="E184" t="str">
            <v>COMCAN</v>
          </cell>
          <cell r="F184" t="str">
            <v>COMMERCIAL CAN EXTRA</v>
          </cell>
          <cell r="G184" t="str">
            <v>ONCALL</v>
          </cell>
          <cell r="H184">
            <v>4.75</v>
          </cell>
        </row>
        <row r="185">
          <cell r="A185" t="str">
            <v>CITY of SHELTON-REGULATEDROLLOFFCONNECTFEE</v>
          </cell>
          <cell r="B185" t="str">
            <v>CITY of SHELTON-REGULATED</v>
          </cell>
          <cell r="C185" t="str">
            <v>CITY of SHELTON-REGULATED</v>
          </cell>
          <cell r="D185" t="str">
            <v>ROLLOFF</v>
          </cell>
          <cell r="E185" t="str">
            <v>CONNECTFEE</v>
          </cell>
          <cell r="F185" t="str">
            <v>CONNECT/DISCONNECT</v>
          </cell>
          <cell r="G185" t="str">
            <v>ONCALL</v>
          </cell>
          <cell r="H185">
            <v>6.07</v>
          </cell>
        </row>
        <row r="186">
          <cell r="A186" t="str">
            <v>CITY OF SHELTON-UNREGULATEDROLLOFFCONNECTFEE</v>
          </cell>
          <cell r="B186" t="str">
            <v>CITY OF SHELTON-UNREGULATED</v>
          </cell>
          <cell r="C186" t="str">
            <v>CITY OF SHELTON-UNREGULATED</v>
          </cell>
          <cell r="D186" t="str">
            <v>ROLLOFF</v>
          </cell>
          <cell r="E186" t="str">
            <v>CONNECTFEE</v>
          </cell>
          <cell r="F186" t="str">
            <v>CONNECT/DISCONNECT</v>
          </cell>
          <cell r="G186" t="str">
            <v>ONCALL</v>
          </cell>
          <cell r="H186">
            <v>6.07</v>
          </cell>
        </row>
        <row r="187">
          <cell r="A187" t="str">
            <v>KITSAP CO -REGULATEDROLLOFFCONNECTFEE</v>
          </cell>
          <cell r="B187" t="str">
            <v>KITSAP CO -REGULATED</v>
          </cell>
          <cell r="C187" t="str">
            <v>KITSAP CO -REGULATED</v>
          </cell>
          <cell r="D187" t="str">
            <v>ROLLOFF</v>
          </cell>
          <cell r="E187" t="str">
            <v>CONNECTFEE</v>
          </cell>
          <cell r="F187" t="str">
            <v>CONNECT/DISCONNECT</v>
          </cell>
          <cell r="G187" t="str">
            <v>ONCALL</v>
          </cell>
          <cell r="H187">
            <v>6.07</v>
          </cell>
        </row>
        <row r="188">
          <cell r="A188" t="str">
            <v>KITSAP CO-UNREGULATEDROLLOFFCONNECTFEE</v>
          </cell>
          <cell r="B188" t="str">
            <v>KITSAP CO-UNREGULATED</v>
          </cell>
          <cell r="C188" t="str">
            <v>KITSAP CO-UNREGULATED</v>
          </cell>
          <cell r="D188" t="str">
            <v>ROLLOFF</v>
          </cell>
          <cell r="E188" t="str">
            <v>CONNECTFEE</v>
          </cell>
          <cell r="F188" t="str">
            <v>CONNECT/DISCONNECT</v>
          </cell>
          <cell r="G188" t="str">
            <v>ONCALL</v>
          </cell>
          <cell r="H188">
            <v>6.07</v>
          </cell>
        </row>
        <row r="189">
          <cell r="A189" t="str">
            <v>MASON CO-REGULATEDROLLOFFCONNECTFEE</v>
          </cell>
          <cell r="B189" t="str">
            <v>MASON CO-REGULATED</v>
          </cell>
          <cell r="C189" t="str">
            <v>MASON CO-REGULATED</v>
          </cell>
          <cell r="D189" t="str">
            <v>ROLLOFF</v>
          </cell>
          <cell r="E189" t="str">
            <v>CONNECTFEE</v>
          </cell>
          <cell r="F189" t="str">
            <v>CONNECT/DISCONNECT</v>
          </cell>
          <cell r="G189" t="str">
            <v>ONCALL</v>
          </cell>
          <cell r="H189">
            <v>6.07</v>
          </cell>
        </row>
        <row r="190">
          <cell r="A190" t="str">
            <v>MASON CO-UNREGULATEDROLLOFFCONNECTFEE</v>
          </cell>
          <cell r="B190" t="str">
            <v>MASON CO-UNREGULATED</v>
          </cell>
          <cell r="C190" t="str">
            <v>MASON CO-UNREGULATED</v>
          </cell>
          <cell r="D190" t="str">
            <v>ROLLOFF</v>
          </cell>
          <cell r="E190" t="str">
            <v>CONNECTFEE</v>
          </cell>
          <cell r="F190" t="str">
            <v>CONNECT/DISCONNECT</v>
          </cell>
          <cell r="G190" t="str">
            <v>ONCALL</v>
          </cell>
          <cell r="H190">
            <v>6.07</v>
          </cell>
        </row>
        <row r="191">
          <cell r="A191" t="str">
            <v>CITY of SHELTON-REGULATEDROLLOFFCPHAUL10</v>
          </cell>
          <cell r="B191" t="str">
            <v>CITY of SHELTON-REGULATED</v>
          </cell>
          <cell r="C191" t="str">
            <v>CITY of SHELTON-REGULATED</v>
          </cell>
          <cell r="D191" t="str">
            <v>ROLLOFF</v>
          </cell>
          <cell r="E191" t="str">
            <v>CPHAUL10</v>
          </cell>
          <cell r="F191" t="str">
            <v>10YD COMPACTOR-HAUL</v>
          </cell>
          <cell r="G191" t="str">
            <v>ONCALL</v>
          </cell>
          <cell r="H191">
            <v>126.71</v>
          </cell>
        </row>
        <row r="192">
          <cell r="A192" t="str">
            <v>KITSAP CO -REGULATEDROLLOFFCPHAUL10</v>
          </cell>
          <cell r="B192" t="str">
            <v>KITSAP CO -REGULATED</v>
          </cell>
          <cell r="C192" t="str">
            <v>KITSAP CO -REGULATED</v>
          </cell>
          <cell r="D192" t="str">
            <v>ROLLOFF</v>
          </cell>
          <cell r="E192" t="str">
            <v>CPHAUL10</v>
          </cell>
          <cell r="F192" t="str">
            <v>10YD COMPACTOR-HAUL</v>
          </cell>
          <cell r="G192" t="str">
            <v>ONCALL</v>
          </cell>
          <cell r="H192">
            <v>126.71</v>
          </cell>
        </row>
        <row r="193">
          <cell r="A193" t="str">
            <v>MASON CO-REGULATEDROLLOFFCPHAUL10</v>
          </cell>
          <cell r="B193" t="str">
            <v>MASON CO-REGULATED</v>
          </cell>
          <cell r="C193" t="str">
            <v>MASON CO-REGULATED</v>
          </cell>
          <cell r="D193" t="str">
            <v>ROLLOFF</v>
          </cell>
          <cell r="E193" t="str">
            <v>CPHAUL10</v>
          </cell>
          <cell r="F193" t="str">
            <v>10YD COMPACTOR-HAUL</v>
          </cell>
          <cell r="G193" t="str">
            <v>ONCALL</v>
          </cell>
          <cell r="H193">
            <v>126.71</v>
          </cell>
        </row>
        <row r="194">
          <cell r="A194" t="str">
            <v>CITY of SHELTON-REGULATEDROLLOFFCPHAUL15</v>
          </cell>
          <cell r="B194" t="str">
            <v>CITY of SHELTON-REGULATED</v>
          </cell>
          <cell r="C194" t="str">
            <v>CITY of SHELTON-REGULATED</v>
          </cell>
          <cell r="D194" t="str">
            <v>ROLLOFF</v>
          </cell>
          <cell r="E194" t="str">
            <v>CPHAUL15</v>
          </cell>
          <cell r="F194" t="str">
            <v>15YD COMPACTOR-HAUL</v>
          </cell>
          <cell r="G194" t="str">
            <v>ONCALL</v>
          </cell>
          <cell r="H194">
            <v>146.16999999999999</v>
          </cell>
        </row>
        <row r="195">
          <cell r="A195" t="str">
            <v>KITSAP CO -REGULATEDROLLOFFCPHAUL15</v>
          </cell>
          <cell r="B195" t="str">
            <v>KITSAP CO -REGULATED</v>
          </cell>
          <cell r="C195" t="str">
            <v>KITSAP CO -REGULATED</v>
          </cell>
          <cell r="D195" t="str">
            <v>ROLLOFF</v>
          </cell>
          <cell r="E195" t="str">
            <v>CPHAUL15</v>
          </cell>
          <cell r="F195" t="str">
            <v>15YD COMPACTOR-HAUL</v>
          </cell>
          <cell r="G195" t="str">
            <v>ONCALL</v>
          </cell>
          <cell r="H195">
            <v>146.16999999999999</v>
          </cell>
        </row>
        <row r="196">
          <cell r="A196" t="str">
            <v>MASON CO-REGULATEDROLLOFFCPHAUL15</v>
          </cell>
          <cell r="B196" t="str">
            <v>MASON CO-REGULATED</v>
          </cell>
          <cell r="C196" t="str">
            <v>MASON CO-REGULATED</v>
          </cell>
          <cell r="D196" t="str">
            <v>ROLLOFF</v>
          </cell>
          <cell r="E196" t="str">
            <v>CPHAUL15</v>
          </cell>
          <cell r="F196" t="str">
            <v>15YD COMPACTOR-HAUL</v>
          </cell>
          <cell r="G196" t="str">
            <v>ONCALL</v>
          </cell>
          <cell r="H196">
            <v>146.16999999999999</v>
          </cell>
        </row>
        <row r="197">
          <cell r="A197" t="str">
            <v>CITY of SHELTON-REGULATEDROLLOFFCPHAUL20</v>
          </cell>
          <cell r="B197" t="str">
            <v>CITY of SHELTON-REGULATED</v>
          </cell>
          <cell r="C197" t="str">
            <v>CITY of SHELTON-REGULATED</v>
          </cell>
          <cell r="D197" t="str">
            <v>ROLLOFF</v>
          </cell>
          <cell r="E197" t="str">
            <v>CPHAUL20</v>
          </cell>
          <cell r="F197" t="str">
            <v>20YD COMPACTOR-HAUL</v>
          </cell>
          <cell r="G197" t="str">
            <v>ONCALL</v>
          </cell>
          <cell r="H197">
            <v>155.93</v>
          </cell>
        </row>
        <row r="198">
          <cell r="A198" t="str">
            <v>CITY OF SHELTON-UNREGULATEDROLLOFFCPHAUL20</v>
          </cell>
          <cell r="B198" t="str">
            <v>CITY OF SHELTON-UNREGULATED</v>
          </cell>
          <cell r="C198" t="str">
            <v>CITY OF SHELTON-UNREGULATED</v>
          </cell>
          <cell r="D198" t="str">
            <v>ROLLOFF</v>
          </cell>
          <cell r="E198" t="str">
            <v>CPHAUL20</v>
          </cell>
          <cell r="F198" t="str">
            <v>20YD COMPACTOR-HAUL</v>
          </cell>
          <cell r="G198" t="str">
            <v>ONCALL</v>
          </cell>
          <cell r="H198">
            <v>155.93</v>
          </cell>
        </row>
        <row r="199">
          <cell r="A199" t="str">
            <v>KITSAP CO -REGULATEDROLLOFFCPHAUL20</v>
          </cell>
          <cell r="B199" t="str">
            <v>KITSAP CO -REGULATED</v>
          </cell>
          <cell r="C199" t="str">
            <v>KITSAP CO -REGULATED</v>
          </cell>
          <cell r="D199" t="str">
            <v>ROLLOFF</v>
          </cell>
          <cell r="E199" t="str">
            <v>CPHAUL20</v>
          </cell>
          <cell r="F199" t="str">
            <v>20YD COMPACTOR-HAUL</v>
          </cell>
          <cell r="G199" t="str">
            <v>ONCALL</v>
          </cell>
          <cell r="H199">
            <v>155.93</v>
          </cell>
        </row>
        <row r="200">
          <cell r="A200" t="str">
            <v>MASON CO-REGULATEDROLLOFFCPHAUL20</v>
          </cell>
          <cell r="B200" t="str">
            <v>MASON CO-REGULATED</v>
          </cell>
          <cell r="C200" t="str">
            <v>MASON CO-REGULATED</v>
          </cell>
          <cell r="D200" t="str">
            <v>ROLLOFF</v>
          </cell>
          <cell r="E200" t="str">
            <v>CPHAUL20</v>
          </cell>
          <cell r="F200" t="str">
            <v>20YD COMPACTOR-HAUL</v>
          </cell>
          <cell r="G200" t="str">
            <v>ONCALL</v>
          </cell>
          <cell r="H200">
            <v>155.93</v>
          </cell>
        </row>
        <row r="201">
          <cell r="A201" t="str">
            <v>CITY of SHELTON-REGULATEDROLLOFFCPHAUL25</v>
          </cell>
          <cell r="B201" t="str">
            <v>CITY of SHELTON-REGULATED</v>
          </cell>
          <cell r="C201" t="str">
            <v>CITY of SHELTON-REGULATED</v>
          </cell>
          <cell r="D201" t="str">
            <v>ROLLOFF</v>
          </cell>
          <cell r="E201" t="str">
            <v>CPHAUL25</v>
          </cell>
          <cell r="F201" t="str">
            <v>25YD COMPACTOR-HAUL</v>
          </cell>
          <cell r="G201" t="str">
            <v>ONCALL</v>
          </cell>
          <cell r="H201">
            <v>170.69</v>
          </cell>
        </row>
        <row r="202">
          <cell r="A202" t="str">
            <v>KITSAP CO -REGULATEDROLLOFFCPHAUL25</v>
          </cell>
          <cell r="B202" t="str">
            <v>KITSAP CO -REGULATED</v>
          </cell>
          <cell r="C202" t="str">
            <v>KITSAP CO -REGULATED</v>
          </cell>
          <cell r="D202" t="str">
            <v>ROLLOFF</v>
          </cell>
          <cell r="E202" t="str">
            <v>CPHAUL25</v>
          </cell>
          <cell r="F202" t="str">
            <v>25YD COMPACTOR-HAUL</v>
          </cell>
          <cell r="G202" t="str">
            <v>ONCALL</v>
          </cell>
          <cell r="H202">
            <v>170.69</v>
          </cell>
        </row>
        <row r="203">
          <cell r="A203" t="str">
            <v>MASON CO-REGULATEDROLLOFFCPHAUL25</v>
          </cell>
          <cell r="B203" t="str">
            <v>MASON CO-REGULATED</v>
          </cell>
          <cell r="C203" t="str">
            <v>MASON CO-REGULATED</v>
          </cell>
          <cell r="D203" t="str">
            <v>ROLLOFF</v>
          </cell>
          <cell r="E203" t="str">
            <v>CPHAUL25</v>
          </cell>
          <cell r="F203" t="str">
            <v>25YD COMPACTOR-HAUL</v>
          </cell>
          <cell r="G203" t="str">
            <v>ONCALL</v>
          </cell>
          <cell r="H203">
            <v>170.69</v>
          </cell>
        </row>
        <row r="204">
          <cell r="A204" t="str">
            <v>CITY OF SHELTON-CONTRACTROLLOFFCPHAUL30</v>
          </cell>
          <cell r="B204" t="str">
            <v>CITY OF SHELTON-CONTRACT</v>
          </cell>
          <cell r="C204" t="str">
            <v>CITY OF SHELTON-CONTRACT</v>
          </cell>
          <cell r="D204" t="str">
            <v>ROLLOFF</v>
          </cell>
          <cell r="E204" t="str">
            <v>CPHAUL30</v>
          </cell>
          <cell r="F204" t="str">
            <v>30YD COMPACTOR-HAUL</v>
          </cell>
          <cell r="G204" t="str">
            <v>ONCALL</v>
          </cell>
          <cell r="H204">
            <v>375</v>
          </cell>
        </row>
        <row r="205">
          <cell r="A205" t="str">
            <v>CITY of SHELTON-REGULATEDROLLOFFCPHAUL30</v>
          </cell>
          <cell r="B205" t="str">
            <v>CITY of SHELTON-REGULATED</v>
          </cell>
          <cell r="C205" t="str">
            <v>CITY of SHELTON-REGULATED</v>
          </cell>
          <cell r="D205" t="str">
            <v>ROLLOFF</v>
          </cell>
          <cell r="E205" t="str">
            <v>CPHAUL30</v>
          </cell>
          <cell r="F205" t="str">
            <v>30YD COMPACTOR-HAUL</v>
          </cell>
          <cell r="G205" t="str">
            <v>ONCALL</v>
          </cell>
          <cell r="H205">
            <v>194.6</v>
          </cell>
        </row>
        <row r="206">
          <cell r="A206" t="str">
            <v>KITSAP CO -REGULATEDROLLOFFCPHAUL30</v>
          </cell>
          <cell r="B206" t="str">
            <v>KITSAP CO -REGULATED</v>
          </cell>
          <cell r="C206" t="str">
            <v>KITSAP CO -REGULATED</v>
          </cell>
          <cell r="D206" t="str">
            <v>ROLLOFF</v>
          </cell>
          <cell r="E206" t="str">
            <v>CPHAUL30</v>
          </cell>
          <cell r="F206" t="str">
            <v>30YD COMPACTOR-HAUL</v>
          </cell>
          <cell r="G206" t="str">
            <v>ONCALL</v>
          </cell>
          <cell r="H206">
            <v>194.6</v>
          </cell>
        </row>
        <row r="207">
          <cell r="A207" t="str">
            <v>MASON CO-REGULATEDROLLOFFCPHAUL30</v>
          </cell>
          <cell r="B207" t="str">
            <v>MASON CO-REGULATED</v>
          </cell>
          <cell r="C207" t="str">
            <v>MASON CO-REGULATED</v>
          </cell>
          <cell r="D207" t="str">
            <v>ROLLOFF</v>
          </cell>
          <cell r="E207" t="str">
            <v>CPHAUL30</v>
          </cell>
          <cell r="F207" t="str">
            <v>30YD COMPACTOR-HAUL</v>
          </cell>
          <cell r="G207" t="str">
            <v>ONCALL</v>
          </cell>
          <cell r="H207">
            <v>194.6</v>
          </cell>
        </row>
        <row r="208">
          <cell r="A208" t="str">
            <v>CITY of SHELTON-REGULATEDROLLOFFCPHAUL35</v>
          </cell>
          <cell r="B208" t="str">
            <v>CITY of SHELTON-REGULATED</v>
          </cell>
          <cell r="C208" t="str">
            <v>CITY of SHELTON-REGULATED</v>
          </cell>
          <cell r="D208" t="str">
            <v>ROLLOFF</v>
          </cell>
          <cell r="E208" t="str">
            <v>CPHAUL35</v>
          </cell>
          <cell r="F208" t="str">
            <v>35YD COMPACTOR-HAUL</v>
          </cell>
          <cell r="G208" t="str">
            <v>ONCALL</v>
          </cell>
          <cell r="H208">
            <v>224.09</v>
          </cell>
        </row>
        <row r="209">
          <cell r="A209" t="str">
            <v>CITY OF SHELTON-UNREGULATEDROLLOFFCPHAUL35</v>
          </cell>
          <cell r="B209" t="str">
            <v>CITY OF SHELTON-UNREGULATED</v>
          </cell>
          <cell r="C209" t="str">
            <v>CITY OF SHELTON-UNREGULATED</v>
          </cell>
          <cell r="D209" t="str">
            <v>ROLLOFF</v>
          </cell>
          <cell r="E209" t="str">
            <v>CPHAUL35</v>
          </cell>
          <cell r="F209" t="str">
            <v>35YD COMPACTOR-HAUL</v>
          </cell>
          <cell r="G209" t="str">
            <v>ONCALL</v>
          </cell>
          <cell r="H209">
            <v>221.6</v>
          </cell>
        </row>
        <row r="210">
          <cell r="A210" t="str">
            <v>KITSAP CO -REGULATEDROLLOFFCPHAUL35</v>
          </cell>
          <cell r="B210" t="str">
            <v>KITSAP CO -REGULATED</v>
          </cell>
          <cell r="C210" t="str">
            <v>KITSAP CO -REGULATED</v>
          </cell>
          <cell r="D210" t="str">
            <v>ROLLOFF</v>
          </cell>
          <cell r="E210" t="str">
            <v>CPHAUL35</v>
          </cell>
          <cell r="F210" t="str">
            <v>35YD COMPACTOR-HAUL</v>
          </cell>
          <cell r="G210" t="str">
            <v>ONCALL</v>
          </cell>
          <cell r="H210">
            <v>224.09</v>
          </cell>
        </row>
        <row r="211">
          <cell r="A211" t="str">
            <v>KITSAP CO-UNREGULATEDROLLOFFCPHAUL35</v>
          </cell>
          <cell r="B211" t="str">
            <v>KITSAP CO-UNREGULATED</v>
          </cell>
          <cell r="C211" t="str">
            <v>KITSAP CO-UNREGULATED</v>
          </cell>
          <cell r="D211" t="str">
            <v>ROLLOFF</v>
          </cell>
          <cell r="E211" t="str">
            <v>CPHAUL35</v>
          </cell>
          <cell r="F211" t="str">
            <v>35YD COMPACTOR-HAUL</v>
          </cell>
          <cell r="G211" t="str">
            <v>ONCALL</v>
          </cell>
          <cell r="H211">
            <v>221.6</v>
          </cell>
        </row>
        <row r="212">
          <cell r="A212" t="str">
            <v>MASON CO-REGULATEDROLLOFFCPHAUL35</v>
          </cell>
          <cell r="B212" t="str">
            <v>MASON CO-REGULATED</v>
          </cell>
          <cell r="C212" t="str">
            <v>MASON CO-REGULATED</v>
          </cell>
          <cell r="D212" t="str">
            <v>ROLLOFF</v>
          </cell>
          <cell r="E212" t="str">
            <v>CPHAUL35</v>
          </cell>
          <cell r="F212" t="str">
            <v>35YD COMPACTOR-HAUL</v>
          </cell>
          <cell r="G212" t="str">
            <v>ONCALL</v>
          </cell>
          <cell r="H212">
            <v>224.09</v>
          </cell>
        </row>
        <row r="213">
          <cell r="A213" t="str">
            <v>MASON CO-UNREGULATEDROLLOFFCPHAUL35</v>
          </cell>
          <cell r="B213" t="str">
            <v>MASON CO-UNREGULATED</v>
          </cell>
          <cell r="C213" t="str">
            <v>MASON CO-UNREGULATED</v>
          </cell>
          <cell r="D213" t="str">
            <v>ROLLOFF</v>
          </cell>
          <cell r="E213" t="str">
            <v>CPHAUL35</v>
          </cell>
          <cell r="F213" t="str">
            <v>35YD COMPACTOR-HAUL</v>
          </cell>
          <cell r="G213" t="str">
            <v>ONCALL</v>
          </cell>
          <cell r="H213">
            <v>221.6</v>
          </cell>
        </row>
        <row r="214">
          <cell r="A214" t="str">
            <v>CITY of SHELTON-REGULATEDROLLOFFCPHAUL40</v>
          </cell>
          <cell r="B214" t="str">
            <v>CITY of SHELTON-REGULATED</v>
          </cell>
          <cell r="C214" t="str">
            <v>CITY of SHELTON-REGULATED</v>
          </cell>
          <cell r="D214" t="str">
            <v>ROLLOFF</v>
          </cell>
          <cell r="E214" t="str">
            <v>CPHAUL40</v>
          </cell>
          <cell r="F214" t="str">
            <v>40YD COMPACTOR - HAUL</v>
          </cell>
          <cell r="G214" t="str">
            <v>ONCALL</v>
          </cell>
          <cell r="H214">
            <v>224.09</v>
          </cell>
        </row>
        <row r="215">
          <cell r="A215" t="str">
            <v>CITY OF SHELTON-UNREGULATEDROLLOFFCPHAUL40</v>
          </cell>
          <cell r="B215" t="str">
            <v>CITY OF SHELTON-UNREGULATED</v>
          </cell>
          <cell r="C215" t="str">
            <v>CITY OF SHELTON-UNREGULATED</v>
          </cell>
          <cell r="D215" t="str">
            <v>ROLLOFF</v>
          </cell>
          <cell r="E215" t="str">
            <v>CPHAUL40</v>
          </cell>
          <cell r="F215" t="str">
            <v>40YD COMPACTOR - HAUL</v>
          </cell>
          <cell r="G215" t="str">
            <v>ONCALL</v>
          </cell>
          <cell r="H215">
            <v>221.6</v>
          </cell>
        </row>
        <row r="216">
          <cell r="A216" t="str">
            <v>KITSAP CO -REGULATEDROLLOFFCPHAUL40</v>
          </cell>
          <cell r="B216" t="str">
            <v>KITSAP CO -REGULATED</v>
          </cell>
          <cell r="C216" t="str">
            <v>KITSAP CO -REGULATED</v>
          </cell>
          <cell r="D216" t="str">
            <v>ROLLOFF</v>
          </cell>
          <cell r="E216" t="str">
            <v>CPHAUL40</v>
          </cell>
          <cell r="F216" t="str">
            <v>40YD COMPACTOR - HAUL</v>
          </cell>
          <cell r="G216" t="str">
            <v>ONCALL</v>
          </cell>
          <cell r="H216">
            <v>224.09</v>
          </cell>
        </row>
        <row r="217">
          <cell r="A217" t="str">
            <v>KITSAP CO-UNREGULATEDROLLOFFCPHAUL40</v>
          </cell>
          <cell r="B217" t="str">
            <v>KITSAP CO-UNREGULATED</v>
          </cell>
          <cell r="C217" t="str">
            <v>KITSAP CO-UNREGULATED</v>
          </cell>
          <cell r="D217" t="str">
            <v>ROLLOFF</v>
          </cell>
          <cell r="E217" t="str">
            <v>CPHAUL40</v>
          </cell>
          <cell r="F217" t="str">
            <v>40YD COMPACTOR - HAUL</v>
          </cell>
          <cell r="G217" t="str">
            <v>ONCALL</v>
          </cell>
          <cell r="H217">
            <v>221.6</v>
          </cell>
        </row>
        <row r="218">
          <cell r="A218" t="str">
            <v>MASON CO-REGULATEDROLLOFFCPHAUL40</v>
          </cell>
          <cell r="B218" t="str">
            <v>MASON CO-REGULATED</v>
          </cell>
          <cell r="C218" t="str">
            <v>MASON CO-REGULATED</v>
          </cell>
          <cell r="D218" t="str">
            <v>ROLLOFF</v>
          </cell>
          <cell r="E218" t="str">
            <v>CPHAUL40</v>
          </cell>
          <cell r="F218" t="str">
            <v>40YD COMPACTOR - HAUL</v>
          </cell>
          <cell r="G218" t="str">
            <v>ONCALL</v>
          </cell>
          <cell r="H218">
            <v>224.09</v>
          </cell>
        </row>
        <row r="219">
          <cell r="A219" t="str">
            <v>MASON CO-UNREGULATEDROLLOFFCPHAUL40</v>
          </cell>
          <cell r="B219" t="str">
            <v>MASON CO-UNREGULATED</v>
          </cell>
          <cell r="C219" t="str">
            <v>MASON CO-UNREGULATED</v>
          </cell>
          <cell r="D219" t="str">
            <v>ROLLOFF</v>
          </cell>
          <cell r="E219" t="str">
            <v>CPHAUL40</v>
          </cell>
          <cell r="F219" t="str">
            <v>40YD COMPACTOR - HAUL</v>
          </cell>
          <cell r="G219" t="str">
            <v>ONCALL</v>
          </cell>
          <cell r="H219">
            <v>221.6</v>
          </cell>
        </row>
        <row r="220">
          <cell r="A220" t="str">
            <v>CITY of SHELTON-REGULATEDCOMMERCIAL - REARLOADCTRIP</v>
          </cell>
          <cell r="B220" t="str">
            <v>CITY of SHELTON-REGULATED</v>
          </cell>
          <cell r="C220" t="str">
            <v>CITY of SHELTON-REGULATED</v>
          </cell>
          <cell r="D220" t="str">
            <v>COMMERCIAL - REARLOAD</v>
          </cell>
          <cell r="E220" t="str">
            <v>CTRIP</v>
          </cell>
          <cell r="F220" t="str">
            <v>RETURN TRIP CHARGE - CONT</v>
          </cell>
          <cell r="G220" t="str">
            <v>ONCALL</v>
          </cell>
          <cell r="H220">
            <v>17.39</v>
          </cell>
        </row>
        <row r="221">
          <cell r="A221" t="str">
            <v>KITSAP CO -REGULATEDCOMMERCIAL - REARLOADCTRIP</v>
          </cell>
          <cell r="B221" t="str">
            <v>KITSAP CO -REGULATED</v>
          </cell>
          <cell r="C221" t="str">
            <v>KITSAP CO -REGULATED</v>
          </cell>
          <cell r="D221" t="str">
            <v>COMMERCIAL - REARLOAD</v>
          </cell>
          <cell r="E221" t="str">
            <v>CTRIP</v>
          </cell>
          <cell r="F221" t="str">
            <v>RETURN TRIP CHARGE - CONT</v>
          </cell>
          <cell r="G221" t="str">
            <v>ONCALL</v>
          </cell>
          <cell r="H221">
            <v>17.39</v>
          </cell>
        </row>
        <row r="222">
          <cell r="A222" t="str">
            <v>MASON CO-REGULATEDCOMMERCIAL - REARLOADCTRIP</v>
          </cell>
          <cell r="B222" t="str">
            <v>MASON CO-REGULATED</v>
          </cell>
          <cell r="C222" t="str">
            <v>MASON CO-REGULATED</v>
          </cell>
          <cell r="D222" t="str">
            <v>COMMERCIAL - REARLOAD</v>
          </cell>
          <cell r="E222" t="str">
            <v>CTRIP</v>
          </cell>
          <cell r="F222" t="str">
            <v>RETURN TRIP CHARGE - CONT</v>
          </cell>
          <cell r="G222" t="str">
            <v>ONCALL</v>
          </cell>
          <cell r="H222">
            <v>17.39</v>
          </cell>
        </row>
        <row r="223">
          <cell r="A223" t="str">
            <v>CITY OF SHELTON-UNREGULATEDCOMMERCIAL RECYCLEDEL-REC</v>
          </cell>
          <cell r="B223" t="str">
            <v>CITY OF SHELTON-UNREGULATED</v>
          </cell>
          <cell r="C223" t="str">
            <v>CITY OF SHELTON-UNREGULATED</v>
          </cell>
          <cell r="D223" t="str">
            <v>COMMERCIAL RECYCLE</v>
          </cell>
          <cell r="E223" t="str">
            <v>DEL-REC</v>
          </cell>
          <cell r="F223" t="str">
            <v>DELIVER RECYCLE BIN</v>
          </cell>
          <cell r="G223" t="str">
            <v>ONCALL</v>
          </cell>
          <cell r="H223">
            <v>11</v>
          </cell>
        </row>
        <row r="224">
          <cell r="A224" t="str">
            <v>KITSAP CO-UNREGULATEDCOMMERCIAL RECYCLEDEL-REC</v>
          </cell>
          <cell r="B224" t="str">
            <v>KITSAP CO-UNREGULATED</v>
          </cell>
          <cell r="C224" t="str">
            <v>KITSAP CO-UNREGULATED</v>
          </cell>
          <cell r="D224" t="str">
            <v>COMMERCIAL RECYCLE</v>
          </cell>
          <cell r="E224" t="str">
            <v>DEL-REC</v>
          </cell>
          <cell r="F224" t="str">
            <v>DELIVER RECYCLE BIN</v>
          </cell>
          <cell r="G224" t="str">
            <v>ONCALL</v>
          </cell>
          <cell r="H224">
            <v>11</v>
          </cell>
        </row>
        <row r="225">
          <cell r="A225" t="str">
            <v>MASON CO-UNREGULATEDCOMMERCIAL RECYCLEDEL-REC</v>
          </cell>
          <cell r="B225" t="str">
            <v>MASON CO-UNREGULATED</v>
          </cell>
          <cell r="C225" t="str">
            <v>MASON CO-UNREGULATED</v>
          </cell>
          <cell r="D225" t="str">
            <v>COMMERCIAL RECYCLE</v>
          </cell>
          <cell r="E225" t="str">
            <v>DEL-REC</v>
          </cell>
          <cell r="F225" t="str">
            <v>DELIVER RECYCLE BIN</v>
          </cell>
          <cell r="G225" t="str">
            <v>ONCALL</v>
          </cell>
          <cell r="H225">
            <v>11</v>
          </cell>
        </row>
        <row r="226">
          <cell r="A226" t="str">
            <v>CITY of SHELTON-REGULATEDCOMMERCIAL  FRONTLOADDISCONRECY</v>
          </cell>
          <cell r="B226" t="str">
            <v>CITY of SHELTON-REGULATED</v>
          </cell>
          <cell r="C226" t="str">
            <v>CITY of SHELTON-REGULATED</v>
          </cell>
          <cell r="D226" t="str">
            <v>COMMERCIAL  FRONTLOAD</v>
          </cell>
          <cell r="E226" t="str">
            <v>DISCONRECY</v>
          </cell>
          <cell r="F226" t="str">
            <v>DISCONNECT / RECONNECT RC</v>
          </cell>
          <cell r="G226" t="str">
            <v>ONCALL</v>
          </cell>
          <cell r="H226">
            <v>6</v>
          </cell>
        </row>
        <row r="227">
          <cell r="A227" t="str">
            <v>CITY OF SHELTON-UNREGULATEDCOMMERCIAL  FRONTLOADDISCONRECY</v>
          </cell>
          <cell r="B227" t="str">
            <v>CITY OF SHELTON-UNREGULATED</v>
          </cell>
          <cell r="C227" t="str">
            <v>CITY OF SHELTON-UNREGULATED</v>
          </cell>
          <cell r="D227" t="str">
            <v>COMMERCIAL  FRONTLOAD</v>
          </cell>
          <cell r="E227" t="str">
            <v>DISCONRECY</v>
          </cell>
          <cell r="F227" t="str">
            <v>DISCONNECT / RECONNECT RC</v>
          </cell>
          <cell r="G227" t="str">
            <v>ONCALL</v>
          </cell>
          <cell r="H227">
            <v>6.07</v>
          </cell>
        </row>
        <row r="228">
          <cell r="A228" t="str">
            <v>KITSAP CO -REGULATEDCOMMERCIAL  FRONTLOADDISCONRECY</v>
          </cell>
          <cell r="B228" t="str">
            <v>KITSAP CO -REGULATED</v>
          </cell>
          <cell r="C228" t="str">
            <v>KITSAP CO -REGULATED</v>
          </cell>
          <cell r="D228" t="str">
            <v>COMMERCIAL  FRONTLOAD</v>
          </cell>
          <cell r="E228" t="str">
            <v>DISCONRECY</v>
          </cell>
          <cell r="F228" t="str">
            <v>DISCONNECT / RECONNECT RC</v>
          </cell>
          <cell r="G228" t="str">
            <v>ONCALL</v>
          </cell>
          <cell r="H228">
            <v>6.07</v>
          </cell>
        </row>
        <row r="229">
          <cell r="A229" t="str">
            <v>KITSAP CO-UNREGULATEDCOMMERCIAL  FRONTLOADDISCONRECY</v>
          </cell>
          <cell r="B229" t="str">
            <v>KITSAP CO-UNREGULATED</v>
          </cell>
          <cell r="C229" t="str">
            <v>KITSAP CO-UNREGULATED</v>
          </cell>
          <cell r="D229" t="str">
            <v>COMMERCIAL  FRONTLOAD</v>
          </cell>
          <cell r="E229" t="str">
            <v>DISCONRECY</v>
          </cell>
          <cell r="F229" t="str">
            <v>DISCONNECT / RECONNECT RC</v>
          </cell>
          <cell r="G229" t="str">
            <v>ONCALL</v>
          </cell>
          <cell r="H229">
            <v>6.07</v>
          </cell>
        </row>
        <row r="230">
          <cell r="A230" t="str">
            <v>MASON CO-REGULATEDCOMMERCIAL  FRONTLOADDISCONRECY</v>
          </cell>
          <cell r="B230" t="str">
            <v>MASON CO-REGULATED</v>
          </cell>
          <cell r="C230" t="str">
            <v>MASON CO-REGULATED</v>
          </cell>
          <cell r="D230" t="str">
            <v>COMMERCIAL  FRONTLOAD</v>
          </cell>
          <cell r="E230" t="str">
            <v>DISCONRECY</v>
          </cell>
          <cell r="F230" t="str">
            <v>DISCONNECT / RECONNECT RC</v>
          </cell>
          <cell r="G230" t="str">
            <v>ONCALL</v>
          </cell>
          <cell r="H230">
            <v>6</v>
          </cell>
        </row>
        <row r="231">
          <cell r="A231" t="str">
            <v>MASON CO-UNREGULATEDCOMMERCIAL  FRONTLOADDISCONRECY</v>
          </cell>
          <cell r="B231" t="str">
            <v>MASON CO-UNREGULATED</v>
          </cell>
          <cell r="C231" t="str">
            <v>MASON CO-UNREGULATED</v>
          </cell>
          <cell r="D231" t="str">
            <v>COMMERCIAL  FRONTLOAD</v>
          </cell>
          <cell r="E231" t="str">
            <v>DISCONRECY</v>
          </cell>
          <cell r="F231" t="str">
            <v>DISCONNECT / RECONNECT RC</v>
          </cell>
          <cell r="G231" t="str">
            <v>ONCALL</v>
          </cell>
          <cell r="H231">
            <v>6.07</v>
          </cell>
        </row>
        <row r="232">
          <cell r="A232" t="str">
            <v>CITY of SHELTON-REGULATEDCOMMERCIAL  FRONTLOADDISCONREF</v>
          </cell>
          <cell r="B232" t="str">
            <v>CITY of SHELTON-REGULATED</v>
          </cell>
          <cell r="C232" t="str">
            <v>CITY of SHELTON-REGULATED</v>
          </cell>
          <cell r="D232" t="str">
            <v>COMMERCIAL  FRONTLOAD</v>
          </cell>
          <cell r="E232" t="str">
            <v>DISCONREF</v>
          </cell>
          <cell r="F232" t="str">
            <v>DISCONNECT / RECONNECT RF</v>
          </cell>
          <cell r="G232" t="str">
            <v>ONCALL</v>
          </cell>
          <cell r="H232">
            <v>6.07</v>
          </cell>
        </row>
        <row r="233">
          <cell r="A233" t="str">
            <v>KITSAP CO -REGULATEDCOMMERCIAL  FRONTLOADDISCONREF</v>
          </cell>
          <cell r="B233" t="str">
            <v>KITSAP CO -REGULATED</v>
          </cell>
          <cell r="C233" t="str">
            <v>KITSAP CO -REGULATED</v>
          </cell>
          <cell r="D233" t="str">
            <v>COMMERCIAL  FRONTLOAD</v>
          </cell>
          <cell r="E233" t="str">
            <v>DISCONREF</v>
          </cell>
          <cell r="F233" t="str">
            <v>DISCONNECT / RECONNECT RF</v>
          </cell>
          <cell r="G233" t="str">
            <v>ONCALL</v>
          </cell>
          <cell r="H233">
            <v>6.07</v>
          </cell>
        </row>
        <row r="234">
          <cell r="A234" t="str">
            <v>KITSAP CO-UNREGULATEDCOMMERCIAL  FRONTLOADDISCONREF</v>
          </cell>
          <cell r="B234" t="str">
            <v>KITSAP CO-UNREGULATED</v>
          </cell>
          <cell r="C234" t="str">
            <v>KITSAP CO-UNREGULATED</v>
          </cell>
          <cell r="D234" t="str">
            <v>COMMERCIAL  FRONTLOAD</v>
          </cell>
          <cell r="E234" t="str">
            <v>DISCONREF</v>
          </cell>
          <cell r="F234" t="str">
            <v>DISCONNECT / RECONNECT RF</v>
          </cell>
          <cell r="G234" t="str">
            <v>ONCALL</v>
          </cell>
          <cell r="H234">
            <v>6</v>
          </cell>
        </row>
        <row r="235">
          <cell r="A235" t="str">
            <v>MASON CO-REGULATEDCOMMERCIAL  FRONTLOADDISCONREF</v>
          </cell>
          <cell r="B235" t="str">
            <v>MASON CO-REGULATED</v>
          </cell>
          <cell r="C235" t="str">
            <v>MASON CO-REGULATED</v>
          </cell>
          <cell r="D235" t="str">
            <v>COMMERCIAL  FRONTLOAD</v>
          </cell>
          <cell r="E235" t="str">
            <v>DISCONREF</v>
          </cell>
          <cell r="F235" t="str">
            <v>DISCONNECT / RECONNECT RF</v>
          </cell>
          <cell r="G235" t="str">
            <v>ONCALL</v>
          </cell>
          <cell r="H235">
            <v>6.07</v>
          </cell>
        </row>
        <row r="236">
          <cell r="A236" t="str">
            <v>MASON CO-UNREGULATEDCOMMERCIAL  FRONTLOADDISCONREF</v>
          </cell>
          <cell r="B236" t="str">
            <v>MASON CO-UNREGULATED</v>
          </cell>
          <cell r="C236" t="str">
            <v>MASON CO-UNREGULATED</v>
          </cell>
          <cell r="D236" t="str">
            <v>COMMERCIAL  FRONTLOAD</v>
          </cell>
          <cell r="E236" t="str">
            <v>DISCONREF</v>
          </cell>
          <cell r="F236" t="str">
            <v>DISCONNECT / RECONNECT RF</v>
          </cell>
          <cell r="G236" t="str">
            <v>ONCALL</v>
          </cell>
          <cell r="H236">
            <v>6</v>
          </cell>
        </row>
        <row r="237">
          <cell r="A237" t="str">
            <v>CITY of SHELTON-REGULATEDROLLOFFDISPMC-TON</v>
          </cell>
          <cell r="B237" t="str">
            <v>CITY of SHELTON-REGULATED</v>
          </cell>
          <cell r="C237" t="str">
            <v>CITY of SHELTON-REGULATED</v>
          </cell>
          <cell r="D237" t="str">
            <v>ROLLOFF</v>
          </cell>
          <cell r="E237" t="str">
            <v>DISPMC-TON</v>
          </cell>
          <cell r="F237" t="str">
            <v>MC LANDFILL PER TON</v>
          </cell>
          <cell r="G237" t="str">
            <v>ONCALL</v>
          </cell>
          <cell r="H237">
            <v>102.31</v>
          </cell>
        </row>
        <row r="238">
          <cell r="A238" t="str">
            <v>KITSAP CO -REGULATEDROLLOFFDISPMC-TON</v>
          </cell>
          <cell r="B238" t="str">
            <v>KITSAP CO -REGULATED</v>
          </cell>
          <cell r="C238" t="str">
            <v>KITSAP CO -REGULATED</v>
          </cell>
          <cell r="D238" t="str">
            <v>ROLLOFF</v>
          </cell>
          <cell r="E238" t="str">
            <v>DISPMC-TON</v>
          </cell>
          <cell r="F238" t="str">
            <v>MC LANDFILL PER TON</v>
          </cell>
          <cell r="G238" t="str">
            <v>ONCALL</v>
          </cell>
          <cell r="H238">
            <v>96.16</v>
          </cell>
        </row>
        <row r="239">
          <cell r="A239" t="str">
            <v>MASON CO-REGULATEDROLLOFFDISPMC-TON</v>
          </cell>
          <cell r="B239" t="str">
            <v>MASON CO-REGULATED</v>
          </cell>
          <cell r="C239" t="str">
            <v>MASON CO-REGULATED</v>
          </cell>
          <cell r="D239" t="str">
            <v>ROLLOFF</v>
          </cell>
          <cell r="E239" t="str">
            <v>DISPMC-TON</v>
          </cell>
          <cell r="F239" t="str">
            <v>MC LANDFILL PER TON</v>
          </cell>
          <cell r="G239" t="str">
            <v>ONCALL</v>
          </cell>
          <cell r="H239">
            <v>102.31</v>
          </cell>
        </row>
        <row r="240">
          <cell r="A240" t="str">
            <v>CITY of SHELTON-REGULATEDROLLOFFDISPMCMISC</v>
          </cell>
          <cell r="B240" t="str">
            <v>CITY of SHELTON-REGULATED</v>
          </cell>
          <cell r="C240" t="str">
            <v>CITY of SHELTON-REGULATED</v>
          </cell>
          <cell r="D240" t="str">
            <v>ROLLOFF</v>
          </cell>
          <cell r="E240" t="str">
            <v>DISPMCMISC</v>
          </cell>
          <cell r="F240" t="str">
            <v>DISPOSAL MISCELLANOUS</v>
          </cell>
          <cell r="G240" t="str">
            <v>MONTHLY ARREARS</v>
          </cell>
          <cell r="H240">
            <v>0</v>
          </cell>
        </row>
        <row r="241">
          <cell r="A241" t="str">
            <v>CITY OF SHELTON-UNREGULATEDROLLOFFDISPMCMISC</v>
          </cell>
          <cell r="B241" t="str">
            <v>CITY OF SHELTON-UNREGULATED</v>
          </cell>
          <cell r="C241" t="str">
            <v>CITY OF SHELTON-UNREGULATED</v>
          </cell>
          <cell r="D241" t="str">
            <v>ROLLOFF</v>
          </cell>
          <cell r="E241" t="str">
            <v>DISPMCMISC</v>
          </cell>
          <cell r="F241" t="str">
            <v>DISPOSAL MISCELLANOUS</v>
          </cell>
          <cell r="G241" t="str">
            <v>MONTHLY ARREARS</v>
          </cell>
          <cell r="H241">
            <v>0</v>
          </cell>
        </row>
        <row r="242">
          <cell r="A242" t="str">
            <v>KITSAP CO -REGULATEDROLLOFFDISPMCMISC</v>
          </cell>
          <cell r="B242" t="str">
            <v>KITSAP CO -REGULATED</v>
          </cell>
          <cell r="C242" t="str">
            <v>KITSAP CO -REGULATED</v>
          </cell>
          <cell r="D242" t="str">
            <v>ROLLOFF</v>
          </cell>
          <cell r="E242" t="str">
            <v>DISPMCMISC</v>
          </cell>
          <cell r="F242" t="str">
            <v>DISPOSAL MISCELLANOUS</v>
          </cell>
          <cell r="G242" t="str">
            <v>MONTHLY ARREARS</v>
          </cell>
          <cell r="H242">
            <v>0</v>
          </cell>
        </row>
        <row r="243">
          <cell r="A243" t="str">
            <v>KITSAP CO-UNREGULATEDROLLOFFDISPMCMISC</v>
          </cell>
          <cell r="B243" t="str">
            <v>KITSAP CO-UNREGULATED</v>
          </cell>
          <cell r="C243" t="str">
            <v>KITSAP CO-UNREGULATED</v>
          </cell>
          <cell r="D243" t="str">
            <v>ROLLOFF</v>
          </cell>
          <cell r="E243" t="str">
            <v>DISPMCMISC</v>
          </cell>
          <cell r="F243" t="str">
            <v>DISPOSAL MISCELLANOUS</v>
          </cell>
          <cell r="G243" t="str">
            <v>MONTHLY ARREARS</v>
          </cell>
          <cell r="H243">
            <v>0</v>
          </cell>
        </row>
        <row r="244">
          <cell r="A244" t="str">
            <v>MASON CO-REGULATEDROLLOFFDISPMCMISC</v>
          </cell>
          <cell r="B244" t="str">
            <v>MASON CO-REGULATED</v>
          </cell>
          <cell r="C244" t="str">
            <v>MASON CO-REGULATED</v>
          </cell>
          <cell r="D244" t="str">
            <v>ROLLOFF</v>
          </cell>
          <cell r="E244" t="str">
            <v>DISPMCMISC</v>
          </cell>
          <cell r="F244" t="str">
            <v>DISPOSAL MISCELLANOUS</v>
          </cell>
          <cell r="G244" t="str">
            <v>MONTHLY ARREARS</v>
          </cell>
          <cell r="H244">
            <v>0</v>
          </cell>
        </row>
        <row r="245">
          <cell r="A245" t="str">
            <v>MASON CO-UNREGULATEDROLLOFFDISPMCMISC</v>
          </cell>
          <cell r="B245" t="str">
            <v>MASON CO-UNREGULATED</v>
          </cell>
          <cell r="C245" t="str">
            <v>MASON CO-UNREGULATED</v>
          </cell>
          <cell r="D245" t="str">
            <v>ROLLOFF</v>
          </cell>
          <cell r="E245" t="str">
            <v>DISPMCMISC</v>
          </cell>
          <cell r="F245" t="str">
            <v>DISPOSAL MISCELLANOUS</v>
          </cell>
          <cell r="G245" t="str">
            <v>MONTHLY ARREARS</v>
          </cell>
          <cell r="H245">
            <v>0</v>
          </cell>
        </row>
        <row r="246">
          <cell r="A246" t="str">
            <v>KITSAP CO -REGULATEDROLLOFFDISPOLY-TON</v>
          </cell>
          <cell r="B246" t="str">
            <v>KITSAP CO -REGULATED</v>
          </cell>
          <cell r="C246" t="str">
            <v>KITSAP CO -REGULATED</v>
          </cell>
          <cell r="D246" t="str">
            <v>ROLLOFF</v>
          </cell>
          <cell r="E246" t="str">
            <v>DISPOLY-TON</v>
          </cell>
          <cell r="F246" t="str">
            <v>OLYMPIC LANDFILL PER TON</v>
          </cell>
          <cell r="G246" t="str">
            <v>ONCALL</v>
          </cell>
          <cell r="H246">
            <v>80</v>
          </cell>
        </row>
        <row r="247">
          <cell r="A247" t="str">
            <v>MASON CO-REGULATEDROLLOFFDISPOLY-TON</v>
          </cell>
          <cell r="B247" t="str">
            <v>MASON CO-REGULATED</v>
          </cell>
          <cell r="C247" t="str">
            <v>MASON CO-REGULATED</v>
          </cell>
          <cell r="D247" t="str">
            <v>ROLLOFF</v>
          </cell>
          <cell r="E247" t="str">
            <v>DISPOLY-TON</v>
          </cell>
          <cell r="F247" t="str">
            <v>OLYMPIC LANDFILL PER TON</v>
          </cell>
          <cell r="G247" t="str">
            <v>ONCALL</v>
          </cell>
          <cell r="H247">
            <v>71</v>
          </cell>
        </row>
        <row r="248">
          <cell r="A248" t="str">
            <v>CITY of SHELTON-REGULATEDRESIDENTIALDRVNRE1</v>
          </cell>
          <cell r="B248" t="str">
            <v>CITY of SHELTON-REGULATED</v>
          </cell>
          <cell r="C248" t="str">
            <v>CITY of SHELTON-REGULATED</v>
          </cell>
          <cell r="D248" t="str">
            <v>RESIDENTIAL</v>
          </cell>
          <cell r="E248" t="str">
            <v>DRVNRE1</v>
          </cell>
          <cell r="F248" t="str">
            <v>DRIVE IN UP TO 250'-EOW</v>
          </cell>
          <cell r="G248" t="str">
            <v>BI-MONTHLY SPLIT EVEN</v>
          </cell>
          <cell r="H248">
            <v>2.41</v>
          </cell>
        </row>
        <row r="249">
          <cell r="A249" t="str">
            <v>KITSAP CO -REGULATEDRESIDENTIALDRVNRE1</v>
          </cell>
          <cell r="B249" t="str">
            <v>KITSAP CO -REGULATED</v>
          </cell>
          <cell r="C249" t="str">
            <v>KITSAP CO -REGULATED</v>
          </cell>
          <cell r="D249" t="str">
            <v>RESIDENTIAL</v>
          </cell>
          <cell r="E249" t="str">
            <v>DRVNRE1</v>
          </cell>
          <cell r="F249" t="str">
            <v>DRIVE IN UP TO 250'-EOW</v>
          </cell>
          <cell r="G249" t="str">
            <v>BI-MONTHLY SPLIT EVEN</v>
          </cell>
          <cell r="H249">
            <v>2.4049999999999998</v>
          </cell>
        </row>
        <row r="250">
          <cell r="A250" t="str">
            <v>MASON CO-REGULATEDRESIDENTIALDRVNRE1</v>
          </cell>
          <cell r="B250" t="str">
            <v>MASON CO-REGULATED</v>
          </cell>
          <cell r="C250" t="str">
            <v>MASON CO-REGULATED</v>
          </cell>
          <cell r="D250" t="str">
            <v>RESIDENTIAL</v>
          </cell>
          <cell r="E250" t="str">
            <v>DRVNRE1</v>
          </cell>
          <cell r="F250" t="str">
            <v>DRIVE IN UP TO 250'-EOW</v>
          </cell>
          <cell r="G250" t="str">
            <v>BI-MONTHLY SPLIT EVEN</v>
          </cell>
          <cell r="H250">
            <v>2.41</v>
          </cell>
        </row>
        <row r="251">
          <cell r="A251" t="str">
            <v>KITSAP CO -REGULATEDRESIDENTIALDRVNRE1RECY</v>
          </cell>
          <cell r="B251" t="str">
            <v>KITSAP CO -REGULATED</v>
          </cell>
          <cell r="C251" t="str">
            <v>KITSAP CO -REGULATED</v>
          </cell>
          <cell r="D251" t="str">
            <v>RESIDENTIAL</v>
          </cell>
          <cell r="E251" t="str">
            <v>DRVNRE1RECY</v>
          </cell>
          <cell r="F251" t="str">
            <v>DRIVE IN UP TO 250 EOW-RE</v>
          </cell>
          <cell r="G251" t="str">
            <v>BI-MONTHLY SPLIT EVEN</v>
          </cell>
          <cell r="H251">
            <v>2.62</v>
          </cell>
        </row>
        <row r="252">
          <cell r="A252" t="str">
            <v>MASON CO-REGULATEDRESIDENTIALDRVNRE1RECY</v>
          </cell>
          <cell r="B252" t="str">
            <v>MASON CO-REGULATED</v>
          </cell>
          <cell r="C252" t="str">
            <v>MASON CO-REGULATED</v>
          </cell>
          <cell r="D252" t="str">
            <v>RESIDENTIAL</v>
          </cell>
          <cell r="E252" t="str">
            <v>DRVNRE1RECY</v>
          </cell>
          <cell r="F252" t="str">
            <v>DRIVE IN UP TO 250 EOW-RE</v>
          </cell>
          <cell r="G252" t="str">
            <v>BI-MONTHLY SPLIT EVEN</v>
          </cell>
          <cell r="H252">
            <v>2.63</v>
          </cell>
        </row>
        <row r="253">
          <cell r="A253" t="str">
            <v>KITSAP CO -REGULATEDRESIDENTIALDRVNRE1RECYMA</v>
          </cell>
          <cell r="B253" t="str">
            <v>KITSAP CO -REGULATED</v>
          </cell>
          <cell r="C253" t="str">
            <v>KITSAP CO -REGULATED</v>
          </cell>
          <cell r="D253" t="str">
            <v>RESIDENTIAL</v>
          </cell>
          <cell r="E253" t="str">
            <v>DRVNRE1RECYMA</v>
          </cell>
          <cell r="F253" t="str">
            <v>DRIVE IN UP TO 250 EOW-RE</v>
          </cell>
          <cell r="G253" t="str">
            <v>MONTHLY ARREARS</v>
          </cell>
          <cell r="H253">
            <v>2.63</v>
          </cell>
        </row>
        <row r="254">
          <cell r="A254" t="str">
            <v>MASON CO-REGULATEDRESIDENTIALDRVNRE1RECYMA</v>
          </cell>
          <cell r="B254" t="str">
            <v>MASON CO-REGULATED</v>
          </cell>
          <cell r="C254" t="str">
            <v>MASON CO-REGULATED</v>
          </cell>
          <cell r="D254" t="str">
            <v>RESIDENTIAL</v>
          </cell>
          <cell r="E254" t="str">
            <v>DRVNRE1RECYMA</v>
          </cell>
          <cell r="F254" t="str">
            <v>DRIVE IN UP TO 250 EOW-RE</v>
          </cell>
          <cell r="G254" t="str">
            <v>MONTHLY ARREARS</v>
          </cell>
          <cell r="H254">
            <v>2.63</v>
          </cell>
        </row>
        <row r="255">
          <cell r="A255" t="str">
            <v>CITY of SHELTON-REGULATEDRESIDENTIALDRVNRE2</v>
          </cell>
          <cell r="B255" t="str">
            <v>CITY of SHELTON-REGULATED</v>
          </cell>
          <cell r="C255" t="str">
            <v>CITY of SHELTON-REGULATED</v>
          </cell>
          <cell r="D255" t="str">
            <v>RESIDENTIAL</v>
          </cell>
          <cell r="E255" t="str">
            <v>DRVNRE2</v>
          </cell>
          <cell r="F255" t="str">
            <v>DRIVE IN OVER 250'-EOW</v>
          </cell>
          <cell r="G255" t="str">
            <v>BI-MONTHLY SPLIT EVEN</v>
          </cell>
          <cell r="H255">
            <v>3.04</v>
          </cell>
        </row>
        <row r="256">
          <cell r="A256" t="str">
            <v>KITSAP CO -REGULATEDRESIDENTIALDRVNRE2</v>
          </cell>
          <cell r="B256" t="str">
            <v>KITSAP CO -REGULATED</v>
          </cell>
          <cell r="C256" t="str">
            <v>KITSAP CO -REGULATED</v>
          </cell>
          <cell r="D256" t="str">
            <v>RESIDENTIAL</v>
          </cell>
          <cell r="E256" t="str">
            <v>DRVNRE2</v>
          </cell>
          <cell r="F256" t="str">
            <v>DRIVE IN OVER 250'-EOW</v>
          </cell>
          <cell r="G256" t="str">
            <v>BI-MONTHLY SPLIT EVEN</v>
          </cell>
          <cell r="H256">
            <v>3.03</v>
          </cell>
        </row>
        <row r="257">
          <cell r="A257" t="str">
            <v>MASON CO-REGULATEDRESIDENTIALDRVNRE2</v>
          </cell>
          <cell r="B257" t="str">
            <v>MASON CO-REGULATED</v>
          </cell>
          <cell r="C257" t="str">
            <v>MASON CO-REGULATED</v>
          </cell>
          <cell r="D257" t="str">
            <v>RESIDENTIAL</v>
          </cell>
          <cell r="E257" t="str">
            <v>DRVNRE2</v>
          </cell>
          <cell r="F257" t="str">
            <v>DRIVE IN OVER 250'-EOW</v>
          </cell>
          <cell r="G257" t="str">
            <v>BI-MONTHLY SPLIT EVEN</v>
          </cell>
          <cell r="H257">
            <v>3.04</v>
          </cell>
        </row>
        <row r="258">
          <cell r="A258" t="str">
            <v>KITSAP CO -REGULATEDRESIDENTIALDRVNRE2RECY</v>
          </cell>
          <cell r="B258" t="str">
            <v>KITSAP CO -REGULATED</v>
          </cell>
          <cell r="C258" t="str">
            <v>KITSAP CO -REGULATED</v>
          </cell>
          <cell r="D258" t="str">
            <v>RESIDENTIAL</v>
          </cell>
          <cell r="E258" t="str">
            <v>DRVNRE2RECY</v>
          </cell>
          <cell r="F258" t="str">
            <v>DRIVE IN OVER 250 EOW-REC</v>
          </cell>
          <cell r="G258" t="str">
            <v>BI-MONTHLY SPLIT EVEN</v>
          </cell>
          <cell r="H258">
            <v>3.29</v>
          </cell>
        </row>
        <row r="259">
          <cell r="A259" t="str">
            <v>MASON CO-REGULATEDRESIDENTIALDRVNRE2RECY</v>
          </cell>
          <cell r="B259" t="str">
            <v>MASON CO-REGULATED</v>
          </cell>
          <cell r="C259" t="str">
            <v>MASON CO-REGULATED</v>
          </cell>
          <cell r="D259" t="str">
            <v>RESIDENTIAL</v>
          </cell>
          <cell r="E259" t="str">
            <v>DRVNRE2RECY</v>
          </cell>
          <cell r="F259" t="str">
            <v>DRIVE IN OVER 250 EOW-REC</v>
          </cell>
          <cell r="G259" t="str">
            <v>BI-MONTHLY SPLIT EVEN</v>
          </cell>
          <cell r="H259">
            <v>3.3</v>
          </cell>
        </row>
        <row r="260">
          <cell r="A260" t="str">
            <v>KITSAP CO -REGULATEDRESIDENTIALDRVNRE2RECYMA</v>
          </cell>
          <cell r="B260" t="str">
            <v>KITSAP CO -REGULATED</v>
          </cell>
          <cell r="C260" t="str">
            <v>KITSAP CO -REGULATED</v>
          </cell>
          <cell r="D260" t="str">
            <v>RESIDENTIAL</v>
          </cell>
          <cell r="E260" t="str">
            <v>DRVNRE2RECYMA</v>
          </cell>
          <cell r="F260" t="str">
            <v>DRIVE IN OVER 250 EOW-REC</v>
          </cell>
          <cell r="G260" t="str">
            <v>MONTHLY ARREARS</v>
          </cell>
          <cell r="H260">
            <v>3.3</v>
          </cell>
        </row>
        <row r="261">
          <cell r="A261" t="str">
            <v>MASON CO-REGULATEDRESIDENTIALDRVNRE2RECYMA</v>
          </cell>
          <cell r="B261" t="str">
            <v>MASON CO-REGULATED</v>
          </cell>
          <cell r="C261" t="str">
            <v>MASON CO-REGULATED</v>
          </cell>
          <cell r="D261" t="str">
            <v>RESIDENTIAL</v>
          </cell>
          <cell r="E261" t="str">
            <v>DRVNRE2RECYMA</v>
          </cell>
          <cell r="F261" t="str">
            <v>DRIVE IN OVER 250 EOW-REC</v>
          </cell>
          <cell r="G261" t="str">
            <v>MONTHLY ARREARS</v>
          </cell>
          <cell r="H261">
            <v>3.3</v>
          </cell>
        </row>
        <row r="262">
          <cell r="A262" t="str">
            <v>CITY of SHELTON-REGULATEDRESIDENTIALDRVNRM1</v>
          </cell>
          <cell r="B262" t="str">
            <v>CITY of SHELTON-REGULATED</v>
          </cell>
          <cell r="C262" t="str">
            <v>CITY of SHELTON-REGULATED</v>
          </cell>
          <cell r="D262" t="str">
            <v>RESIDENTIAL</v>
          </cell>
          <cell r="E262" t="str">
            <v>DRVNRM1</v>
          </cell>
          <cell r="F262" t="str">
            <v>DRIVE IN UP TO 250'-MTHLY</v>
          </cell>
          <cell r="G262" t="str">
            <v>BI-MONTHLY SPLIT EVEN</v>
          </cell>
          <cell r="H262">
            <v>1.1100000000000001</v>
          </cell>
        </row>
        <row r="263">
          <cell r="A263" t="str">
            <v>KITSAP CO -REGULATEDRESIDENTIALDRVNRM1</v>
          </cell>
          <cell r="B263" t="str">
            <v>KITSAP CO -REGULATED</v>
          </cell>
          <cell r="C263" t="str">
            <v>KITSAP CO -REGULATED</v>
          </cell>
          <cell r="D263" t="str">
            <v>RESIDENTIAL</v>
          </cell>
          <cell r="E263" t="str">
            <v>DRVNRM1</v>
          </cell>
          <cell r="F263" t="str">
            <v>DRIVE IN UP TO 250'-MTHLY</v>
          </cell>
          <cell r="G263" t="str">
            <v>BI-MONTHLY SPLIT EVEN</v>
          </cell>
          <cell r="H263">
            <v>1.2050000000000001</v>
          </cell>
        </row>
        <row r="264">
          <cell r="A264" t="str">
            <v>MASON CO-REGULATEDRESIDENTIALDRVNRM1</v>
          </cell>
          <cell r="B264" t="str">
            <v>MASON CO-REGULATED</v>
          </cell>
          <cell r="C264" t="str">
            <v>MASON CO-REGULATED</v>
          </cell>
          <cell r="D264" t="str">
            <v>RESIDENTIAL</v>
          </cell>
          <cell r="E264" t="str">
            <v>DRVNRM1</v>
          </cell>
          <cell r="F264" t="str">
            <v>DRIVE IN UP TO 250'-MTHLY</v>
          </cell>
          <cell r="G264" t="str">
            <v>BI-MONTHLY SPLIT EVEN</v>
          </cell>
          <cell r="H264">
            <v>1.1100000000000001</v>
          </cell>
        </row>
        <row r="265">
          <cell r="A265" t="str">
            <v>CITY of SHELTON-REGULATEDRESIDENTIALDRVNRM2</v>
          </cell>
          <cell r="B265" t="str">
            <v>CITY of SHELTON-REGULATED</v>
          </cell>
          <cell r="C265" t="str">
            <v>CITY of SHELTON-REGULATED</v>
          </cell>
          <cell r="D265" t="str">
            <v>RESIDENTIAL</v>
          </cell>
          <cell r="E265" t="str">
            <v>DRVNRM2</v>
          </cell>
          <cell r="F265" t="str">
            <v>DRIVE IN OVER 250'-MTHLY</v>
          </cell>
          <cell r="G265" t="str">
            <v>BI-MONTHLY SPLIT EVEN</v>
          </cell>
          <cell r="H265">
            <v>1.4</v>
          </cell>
        </row>
        <row r="266">
          <cell r="A266" t="str">
            <v>KITSAP CO -REGULATEDRESIDENTIALDRVNRM2</v>
          </cell>
          <cell r="B266" t="str">
            <v>KITSAP CO -REGULATED</v>
          </cell>
          <cell r="C266" t="str">
            <v>KITSAP CO -REGULATED</v>
          </cell>
          <cell r="D266" t="str">
            <v>RESIDENTIAL</v>
          </cell>
          <cell r="E266" t="str">
            <v>DRVNRM2</v>
          </cell>
          <cell r="F266" t="str">
            <v>DRIVE IN OVER 250'-MTHLY</v>
          </cell>
          <cell r="G266" t="str">
            <v>BI-MONTHLY SPLIT EVEN</v>
          </cell>
          <cell r="H266">
            <v>1.52</v>
          </cell>
        </row>
        <row r="267">
          <cell r="A267" t="str">
            <v>MASON CO-REGULATEDRESIDENTIALDRVNRM2</v>
          </cell>
          <cell r="B267" t="str">
            <v>MASON CO-REGULATED</v>
          </cell>
          <cell r="C267" t="str">
            <v>MASON CO-REGULATED</v>
          </cell>
          <cell r="D267" t="str">
            <v>RESIDENTIAL</v>
          </cell>
          <cell r="E267" t="str">
            <v>DRVNRM2</v>
          </cell>
          <cell r="F267" t="str">
            <v>DRIVE IN OVER 250'-MTHLY</v>
          </cell>
          <cell r="G267" t="str">
            <v>BI-MONTHLY SPLIT EVEN</v>
          </cell>
          <cell r="H267">
            <v>1.4</v>
          </cell>
        </row>
        <row r="268">
          <cell r="A268" t="str">
            <v>CITY of SHELTON-REGULATEDRESIDENTIALDRVNROC1</v>
          </cell>
          <cell r="B268" t="str">
            <v>CITY of SHELTON-REGULATED</v>
          </cell>
          <cell r="C268" t="str">
            <v>CITY of SHELTON-REGULATED</v>
          </cell>
          <cell r="D268" t="str">
            <v>RESIDENTIAL</v>
          </cell>
          <cell r="E268" t="str">
            <v>DRVNROC1</v>
          </cell>
          <cell r="F268" t="str">
            <v>DRIVE IN UP TO 250'-OC</v>
          </cell>
          <cell r="G268" t="str">
            <v>MONTHLY ARREARS</v>
          </cell>
          <cell r="H268">
            <v>1.1100000000000001</v>
          </cell>
        </row>
        <row r="269">
          <cell r="A269" t="str">
            <v>KITSAP CO -REGULATEDRESIDENTIALDRVNROC1</v>
          </cell>
          <cell r="B269" t="str">
            <v>KITSAP CO -REGULATED</v>
          </cell>
          <cell r="C269" t="str">
            <v>KITSAP CO -REGULATED</v>
          </cell>
          <cell r="D269" t="str">
            <v>RESIDENTIAL</v>
          </cell>
          <cell r="E269" t="str">
            <v>DRVNROC1</v>
          </cell>
          <cell r="F269" t="str">
            <v>DRIVE IN UP TO 250'-OC</v>
          </cell>
          <cell r="G269" t="str">
            <v>MONTHLY ARREARS</v>
          </cell>
          <cell r="H269">
            <v>1.1100000000000001</v>
          </cell>
        </row>
        <row r="270">
          <cell r="A270" t="str">
            <v>MASON CO-REGULATEDRESIDENTIALDRVNROC1</v>
          </cell>
          <cell r="B270" t="str">
            <v>MASON CO-REGULATED</v>
          </cell>
          <cell r="C270" t="str">
            <v>MASON CO-REGULATED</v>
          </cell>
          <cell r="D270" t="str">
            <v>RESIDENTIAL</v>
          </cell>
          <cell r="E270" t="str">
            <v>DRVNROC1</v>
          </cell>
          <cell r="F270" t="str">
            <v>DRIVE IN UP TO 250'-OC</v>
          </cell>
          <cell r="G270" t="str">
            <v>MONTHLY ARREARS</v>
          </cell>
          <cell r="H270">
            <v>1.1100000000000001</v>
          </cell>
        </row>
        <row r="271">
          <cell r="A271" t="str">
            <v>KITSAP CO -REGULATEDRESIDENTIALDRVNROC1RECYMA</v>
          </cell>
          <cell r="B271" t="str">
            <v>KITSAP CO -REGULATED</v>
          </cell>
          <cell r="C271" t="str">
            <v>KITSAP CO -REGULATED</v>
          </cell>
          <cell r="D271" t="str">
            <v>RESIDENTIAL</v>
          </cell>
          <cell r="E271" t="str">
            <v>DRVNROC1RECYMA</v>
          </cell>
          <cell r="F271" t="str">
            <v>DRIVE IN UP TO 125 OC-REC</v>
          </cell>
          <cell r="G271" t="str">
            <v>ONCALL</v>
          </cell>
          <cell r="H271">
            <v>1.1100000000000001</v>
          </cell>
        </row>
        <row r="272">
          <cell r="A272" t="str">
            <v>MASON CO-REGULATEDRESIDENTIALDRVNROC1RECYMA</v>
          </cell>
          <cell r="B272" t="str">
            <v>MASON CO-REGULATED</v>
          </cell>
          <cell r="C272" t="str">
            <v>MASON CO-REGULATED</v>
          </cell>
          <cell r="D272" t="str">
            <v>RESIDENTIAL</v>
          </cell>
          <cell r="E272" t="str">
            <v>DRVNROC1RECYMA</v>
          </cell>
          <cell r="F272" t="str">
            <v>DRIVE IN UP TO 125 OC-REC</v>
          </cell>
          <cell r="G272" t="str">
            <v>ONCALL</v>
          </cell>
          <cell r="H272">
            <v>1.21</v>
          </cell>
        </row>
        <row r="273">
          <cell r="A273" t="str">
            <v>CITY of SHELTON-REGULATEDRESIDENTIALDRVNRW1</v>
          </cell>
          <cell r="B273" t="str">
            <v>CITY of SHELTON-REGULATED</v>
          </cell>
          <cell r="C273" t="str">
            <v>CITY of SHELTON-REGULATED</v>
          </cell>
          <cell r="D273" t="str">
            <v>RESIDENTIAL</v>
          </cell>
          <cell r="E273" t="str">
            <v>DRVNRW1</v>
          </cell>
          <cell r="F273" t="str">
            <v>DRIVE IN UP TO 250'</v>
          </cell>
          <cell r="G273" t="str">
            <v>BI-MONTHLY SPLIT EVEN</v>
          </cell>
          <cell r="H273">
            <v>4.8099999999999996</v>
          </cell>
        </row>
        <row r="274">
          <cell r="A274" t="str">
            <v>KITSAP CO -REGULATEDRESIDENTIALDRVNRW1</v>
          </cell>
          <cell r="B274" t="str">
            <v>KITSAP CO -REGULATED</v>
          </cell>
          <cell r="C274" t="str">
            <v>KITSAP CO -REGULATED</v>
          </cell>
          <cell r="D274" t="str">
            <v>RESIDENTIAL</v>
          </cell>
          <cell r="E274" t="str">
            <v>DRVNRW1</v>
          </cell>
          <cell r="F274" t="str">
            <v>DRIVE IN UP TO 250'</v>
          </cell>
          <cell r="G274" t="str">
            <v>BI-MONTHLY SPLIT EVEN</v>
          </cell>
          <cell r="H274">
            <v>4.8099999999999996</v>
          </cell>
        </row>
        <row r="275">
          <cell r="A275" t="str">
            <v>MASON CO-REGULATEDRESIDENTIALDRVNRW1</v>
          </cell>
          <cell r="B275" t="str">
            <v>MASON CO-REGULATED</v>
          </cell>
          <cell r="C275" t="str">
            <v>MASON CO-REGULATED</v>
          </cell>
          <cell r="D275" t="str">
            <v>RESIDENTIAL</v>
          </cell>
          <cell r="E275" t="str">
            <v>DRVNRW1</v>
          </cell>
          <cell r="F275" t="str">
            <v>DRIVE IN UP TO 250'</v>
          </cell>
          <cell r="G275" t="str">
            <v>BI-MONTHLY SPLIT EVEN</v>
          </cell>
          <cell r="H275">
            <v>4.8099999999999996</v>
          </cell>
        </row>
        <row r="276">
          <cell r="A276" t="str">
            <v>CITY of SHELTON-REGULATEDRESIDENTIALDRVNRW1RECYMA</v>
          </cell>
          <cell r="B276" t="str">
            <v>CITY of SHELTON-REGULATED</v>
          </cell>
          <cell r="C276" t="str">
            <v>CITY of SHELTON-REGULATED</v>
          </cell>
          <cell r="D276" t="str">
            <v>RESIDENTIAL</v>
          </cell>
          <cell r="E276" t="str">
            <v>DRVNRW1RECYMA</v>
          </cell>
          <cell r="F276" t="str">
            <v>DRIVE IN UP TO 125 WEEKLY</v>
          </cell>
          <cell r="G276" t="str">
            <v>MONTHLY ARREARS</v>
          </cell>
          <cell r="H276">
            <v>4.8099999999999996</v>
          </cell>
        </row>
        <row r="277">
          <cell r="A277" t="str">
            <v>KITSAP CO -REGULATEDRESIDENTIALDRVNRW1RECYMA</v>
          </cell>
          <cell r="B277" t="str">
            <v>KITSAP CO -REGULATED</v>
          </cell>
          <cell r="C277" t="str">
            <v>KITSAP CO -REGULATED</v>
          </cell>
          <cell r="D277" t="str">
            <v>RESIDENTIAL</v>
          </cell>
          <cell r="E277" t="str">
            <v>DRVNRW1RECYMA</v>
          </cell>
          <cell r="F277" t="str">
            <v>DRIVE IN UP TO 125 WEEKLY</v>
          </cell>
          <cell r="G277" t="str">
            <v>MONTHLY ARREARS</v>
          </cell>
          <cell r="H277">
            <v>2.38</v>
          </cell>
        </row>
        <row r="278">
          <cell r="A278" t="str">
            <v>MASON CO-REGULATEDRESIDENTIALDRVNRW1RECYMA</v>
          </cell>
          <cell r="B278" t="str">
            <v>MASON CO-REGULATED</v>
          </cell>
          <cell r="C278" t="str">
            <v>MASON CO-REGULATED</v>
          </cell>
          <cell r="D278" t="str">
            <v>RESIDENTIAL</v>
          </cell>
          <cell r="E278" t="str">
            <v>DRVNRW1RECYMA</v>
          </cell>
          <cell r="F278" t="str">
            <v>DRIVE IN UP TO 125 WEEKLY</v>
          </cell>
          <cell r="G278" t="str">
            <v>MONTHLY ARREARS</v>
          </cell>
          <cell r="H278">
            <v>4.8099999999999996</v>
          </cell>
        </row>
        <row r="279">
          <cell r="A279" t="str">
            <v>CITY of SHELTON-REGULATEDRESIDENTIALDRVNRW2</v>
          </cell>
          <cell r="B279" t="str">
            <v>CITY of SHELTON-REGULATED</v>
          </cell>
          <cell r="C279" t="str">
            <v>CITY of SHELTON-REGULATED</v>
          </cell>
          <cell r="D279" t="str">
            <v>RESIDENTIAL</v>
          </cell>
          <cell r="E279" t="str">
            <v>DRVNRW2</v>
          </cell>
          <cell r="F279" t="str">
            <v>DRIVE IN OVER 250'</v>
          </cell>
          <cell r="G279" t="str">
            <v>BI-MONTHLY SPLIT EVEN</v>
          </cell>
          <cell r="H279">
            <v>6.06</v>
          </cell>
        </row>
        <row r="280">
          <cell r="A280" t="str">
            <v>KITSAP CO -REGULATEDRESIDENTIALDRVNRW2</v>
          </cell>
          <cell r="B280" t="str">
            <v>KITSAP CO -REGULATED</v>
          </cell>
          <cell r="C280" t="str">
            <v>KITSAP CO -REGULATED</v>
          </cell>
          <cell r="D280" t="str">
            <v>RESIDENTIAL</v>
          </cell>
          <cell r="E280" t="str">
            <v>DRVNRW2</v>
          </cell>
          <cell r="F280" t="str">
            <v>DRIVE IN OVER 250'</v>
          </cell>
          <cell r="G280" t="str">
            <v>BI-MONTHLY SPLIT EVEN</v>
          </cell>
          <cell r="H280">
            <v>6.06</v>
          </cell>
        </row>
        <row r="281">
          <cell r="A281" t="str">
            <v>MASON CO-REGULATEDRESIDENTIALDRVNRW2</v>
          </cell>
          <cell r="B281" t="str">
            <v>MASON CO-REGULATED</v>
          </cell>
          <cell r="C281" t="str">
            <v>MASON CO-REGULATED</v>
          </cell>
          <cell r="D281" t="str">
            <v>RESIDENTIAL</v>
          </cell>
          <cell r="E281" t="str">
            <v>DRVNRW2</v>
          </cell>
          <cell r="F281" t="str">
            <v>DRIVE IN OVER 250'</v>
          </cell>
          <cell r="G281" t="str">
            <v>BI-MONTHLY SPLIT EVEN</v>
          </cell>
          <cell r="H281">
            <v>6.06</v>
          </cell>
        </row>
        <row r="282">
          <cell r="A282" t="str">
            <v>CITY of SHELTON-REGULATEDRESIDENTIALDRVNRW2RECYMA</v>
          </cell>
          <cell r="B282" t="str">
            <v>CITY of SHELTON-REGULATED</v>
          </cell>
          <cell r="C282" t="str">
            <v>CITY of SHELTON-REGULATED</v>
          </cell>
          <cell r="D282" t="str">
            <v>RESIDENTIAL</v>
          </cell>
          <cell r="E282" t="str">
            <v>DRVNRW2RECYMA</v>
          </cell>
          <cell r="F282" t="str">
            <v>DRIVE IN OVER 125 WEEKLY-</v>
          </cell>
          <cell r="G282" t="str">
            <v>MONTHLY ARREARS</v>
          </cell>
          <cell r="H282">
            <v>4.8099999999999996</v>
          </cell>
        </row>
        <row r="283">
          <cell r="A283" t="str">
            <v>KITSAP CO -REGULATEDRESIDENTIALDRVNRW2RECYMA</v>
          </cell>
          <cell r="B283" t="str">
            <v>KITSAP CO -REGULATED</v>
          </cell>
          <cell r="C283" t="str">
            <v>KITSAP CO -REGULATED</v>
          </cell>
          <cell r="D283" t="str">
            <v>RESIDENTIAL</v>
          </cell>
          <cell r="E283" t="str">
            <v>DRVNRW2RECYMA</v>
          </cell>
          <cell r="F283" t="str">
            <v>DRIVE IN OVER 125 WEEKLY-</v>
          </cell>
          <cell r="G283" t="str">
            <v>MONTHLY ARREARS</v>
          </cell>
          <cell r="H283">
            <v>2.99</v>
          </cell>
        </row>
        <row r="284">
          <cell r="A284" t="str">
            <v>MASON CO-REGULATEDRESIDENTIALDRVNRW2RECYMA</v>
          </cell>
          <cell r="B284" t="str">
            <v>MASON CO-REGULATED</v>
          </cell>
          <cell r="C284" t="str">
            <v>MASON CO-REGULATED</v>
          </cell>
          <cell r="D284" t="str">
            <v>RESIDENTIAL</v>
          </cell>
          <cell r="E284" t="str">
            <v>DRVNRW2RECYMA</v>
          </cell>
          <cell r="F284" t="str">
            <v>DRIVE IN OVER 125 WEEKLY-</v>
          </cell>
          <cell r="G284" t="str">
            <v>MONTHLY ARREARS</v>
          </cell>
          <cell r="H284">
            <v>4.8099999999999996</v>
          </cell>
        </row>
        <row r="285">
          <cell r="A285" t="str">
            <v>CITY OF SHELTON-CONTRACTCOMMERCIAL - REARLOADEP300-COM</v>
          </cell>
          <cell r="B285" t="str">
            <v>CITY OF SHELTON-CONTRACT</v>
          </cell>
          <cell r="C285" t="str">
            <v>CITY OF SHELTON-CONTRACT</v>
          </cell>
          <cell r="D285" t="str">
            <v>COMMERCIAL - REARLOAD</v>
          </cell>
          <cell r="E285" t="str">
            <v>EP300-COM</v>
          </cell>
          <cell r="F285" t="str">
            <v>EXTRA PICKUP 300 GL - COM</v>
          </cell>
          <cell r="G285" t="str">
            <v>ONCALL</v>
          </cell>
          <cell r="H285">
            <v>27.01</v>
          </cell>
        </row>
        <row r="286">
          <cell r="A286" t="str">
            <v>CITY OF SHELTON-UNREGULATEDCOMMERCIAL - REARLOADEP300-COM</v>
          </cell>
          <cell r="B286" t="str">
            <v>CITY OF SHELTON-UNREGULATED</v>
          </cell>
          <cell r="C286" t="str">
            <v>CITY OF SHELTON-UNREGULATED</v>
          </cell>
          <cell r="D286" t="str">
            <v>COMMERCIAL - REARLOAD</v>
          </cell>
          <cell r="E286" t="str">
            <v>EP300-COM</v>
          </cell>
          <cell r="F286" t="str">
            <v>EXTRA PICKUP 300 GL - COM</v>
          </cell>
          <cell r="G286" t="str">
            <v>ONCALL</v>
          </cell>
          <cell r="H286">
            <v>32.369999999999997</v>
          </cell>
        </row>
        <row r="287">
          <cell r="A287" t="str">
            <v>CITY OF SHELTON-CONTRACTRESIDENTIALEP300-RES</v>
          </cell>
          <cell r="B287" t="str">
            <v>CITY OF SHELTON-CONTRACT</v>
          </cell>
          <cell r="C287" t="str">
            <v>CITY OF SHELTON-CONTRACT</v>
          </cell>
          <cell r="D287" t="str">
            <v>RESIDENTIAL</v>
          </cell>
          <cell r="E287" t="str">
            <v>EP300-RES</v>
          </cell>
          <cell r="F287" t="str">
            <v>EXTRA PICKUP 300 GL - RES</v>
          </cell>
          <cell r="G287" t="str">
            <v>ONCALL</v>
          </cell>
          <cell r="H287">
            <v>26.76</v>
          </cell>
        </row>
        <row r="288">
          <cell r="A288" t="str">
            <v>CITY OF SHELTON-UNREGULATEDRESIDENTIALEP300-RES</v>
          </cell>
          <cell r="B288" t="str">
            <v>CITY OF SHELTON-UNREGULATED</v>
          </cell>
          <cell r="C288" t="str">
            <v>CITY OF SHELTON-UNREGULATED</v>
          </cell>
          <cell r="D288" t="str">
            <v>RESIDENTIAL</v>
          </cell>
          <cell r="E288" t="str">
            <v>EP300-RES</v>
          </cell>
          <cell r="F288" t="str">
            <v>EXTRA PICKUP 300 GL - RES</v>
          </cell>
          <cell r="G288" t="str">
            <v>ONCALL</v>
          </cell>
          <cell r="H288">
            <v>32.369999999999997</v>
          </cell>
        </row>
        <row r="289">
          <cell r="A289" t="str">
            <v>CITY OF SHELTON-CONTRACTRESIDENTIALEP35-RES</v>
          </cell>
          <cell r="B289" t="str">
            <v>CITY OF SHELTON-CONTRACT</v>
          </cell>
          <cell r="C289" t="str">
            <v>CITY OF SHELTON-CONTRACT</v>
          </cell>
          <cell r="D289" t="str">
            <v>RESIDENTIAL</v>
          </cell>
          <cell r="E289" t="str">
            <v>EP35-RES</v>
          </cell>
          <cell r="F289" t="str">
            <v>EXTRA PICKUP 35 GL - RES</v>
          </cell>
          <cell r="G289" t="str">
            <v>ONCALL</v>
          </cell>
          <cell r="H289">
            <v>8.93</v>
          </cell>
        </row>
        <row r="290">
          <cell r="A290" t="str">
            <v>CITY OF SHELTON-UNREGULATEDRESIDENTIALEP35-RES</v>
          </cell>
          <cell r="B290" t="str">
            <v>CITY OF SHELTON-UNREGULATED</v>
          </cell>
          <cell r="C290" t="str">
            <v>CITY OF SHELTON-UNREGULATED</v>
          </cell>
          <cell r="D290" t="str">
            <v>RESIDENTIAL</v>
          </cell>
          <cell r="E290" t="str">
            <v>EP35-RES</v>
          </cell>
          <cell r="F290" t="str">
            <v>EXTRA PICKUP 35 GL - RES</v>
          </cell>
          <cell r="G290" t="str">
            <v>ONCALL</v>
          </cell>
          <cell r="H290">
            <v>10.8</v>
          </cell>
        </row>
        <row r="291">
          <cell r="A291" t="str">
            <v>CITY OF SHELTON-CONTRACTCOMMERCIAL - REARLOADEP64-COM</v>
          </cell>
          <cell r="B291" t="str">
            <v>CITY OF SHELTON-CONTRACT</v>
          </cell>
          <cell r="C291" t="str">
            <v>CITY OF SHELTON-CONTRACT</v>
          </cell>
          <cell r="D291" t="str">
            <v>COMMERCIAL - REARLOAD</v>
          </cell>
          <cell r="E291" t="str">
            <v>EP64-COM</v>
          </cell>
          <cell r="F291" t="str">
            <v>EXTRA PICKUP 64 GL - COM</v>
          </cell>
          <cell r="G291" t="str">
            <v>ONCALL</v>
          </cell>
          <cell r="H291">
            <v>10.81</v>
          </cell>
        </row>
        <row r="292">
          <cell r="A292" t="str">
            <v>CITY OF SHELTON-UNREGULATEDCOMMERCIAL - REARLOADEP64-COM</v>
          </cell>
          <cell r="B292" t="str">
            <v>CITY OF SHELTON-UNREGULATED</v>
          </cell>
          <cell r="C292" t="str">
            <v>CITY OF SHELTON-UNREGULATED</v>
          </cell>
          <cell r="D292" t="str">
            <v>COMMERCIAL - REARLOAD</v>
          </cell>
          <cell r="E292" t="str">
            <v>EP64-COM</v>
          </cell>
          <cell r="F292" t="str">
            <v>EXTRA PICKUP 64 GL - COM</v>
          </cell>
          <cell r="G292" t="str">
            <v>ONCALL</v>
          </cell>
          <cell r="H292">
            <v>12.95</v>
          </cell>
        </row>
        <row r="293">
          <cell r="A293" t="str">
            <v>CITY OF SHELTON-CONTRACTRESIDENTIALEP64-RES</v>
          </cell>
          <cell r="B293" t="str">
            <v>CITY OF SHELTON-CONTRACT</v>
          </cell>
          <cell r="C293" t="str">
            <v>CITY OF SHELTON-CONTRACT</v>
          </cell>
          <cell r="D293" t="str">
            <v>RESIDENTIAL</v>
          </cell>
          <cell r="E293" t="str">
            <v>EP64-RES</v>
          </cell>
          <cell r="F293" t="str">
            <v>EXTRA PICKUP 64 GL - RES</v>
          </cell>
          <cell r="G293" t="str">
            <v>ONCALL</v>
          </cell>
          <cell r="H293">
            <v>10.71</v>
          </cell>
        </row>
        <row r="294">
          <cell r="A294" t="str">
            <v>CITY OF SHELTON-UNREGULATEDRESIDENTIALEP64-RES</v>
          </cell>
          <cell r="B294" t="str">
            <v>CITY OF SHELTON-UNREGULATED</v>
          </cell>
          <cell r="C294" t="str">
            <v>CITY OF SHELTON-UNREGULATED</v>
          </cell>
          <cell r="D294" t="str">
            <v>RESIDENTIAL</v>
          </cell>
          <cell r="E294" t="str">
            <v>EP64-RES</v>
          </cell>
          <cell r="F294" t="str">
            <v>EXTRA PICKUP 64 GL - RES</v>
          </cell>
          <cell r="G294" t="str">
            <v>ONCALL</v>
          </cell>
          <cell r="H294">
            <v>12.95</v>
          </cell>
        </row>
        <row r="295">
          <cell r="A295" t="str">
            <v>CITY OF SHELTON-CONTRACTCOMMERCIAL - REARLOADEP96-COM</v>
          </cell>
          <cell r="B295" t="str">
            <v>CITY OF SHELTON-CONTRACT</v>
          </cell>
          <cell r="C295" t="str">
            <v>CITY OF SHELTON-CONTRACT</v>
          </cell>
          <cell r="D295" t="str">
            <v>COMMERCIAL - REARLOAD</v>
          </cell>
          <cell r="E295" t="str">
            <v>EP96-COM</v>
          </cell>
          <cell r="F295" t="str">
            <v>EXTRA PICKUP 96 GL - COM</v>
          </cell>
          <cell r="G295" t="str">
            <v>ONCALL</v>
          </cell>
          <cell r="H295">
            <v>12.83</v>
          </cell>
        </row>
        <row r="296">
          <cell r="A296" t="str">
            <v>CITY OF SHELTON-UNREGULATEDCOMMERCIAL - REARLOADEP96-COM</v>
          </cell>
          <cell r="B296" t="str">
            <v>CITY OF SHELTON-UNREGULATED</v>
          </cell>
          <cell r="C296" t="str">
            <v>CITY OF SHELTON-UNREGULATED</v>
          </cell>
          <cell r="D296" t="str">
            <v>COMMERCIAL - REARLOAD</v>
          </cell>
          <cell r="E296" t="str">
            <v>EP96-COM</v>
          </cell>
          <cell r="F296" t="str">
            <v>EXTRA PICKUP 96 GL - COM</v>
          </cell>
          <cell r="G296" t="str">
            <v>ONCALL</v>
          </cell>
          <cell r="H296">
            <v>15.38</v>
          </cell>
        </row>
        <row r="297">
          <cell r="A297" t="str">
            <v>CITY OF SHELTON-CONTRACTRESIDENTIALEP96-RES</v>
          </cell>
          <cell r="B297" t="str">
            <v>CITY OF SHELTON-CONTRACT</v>
          </cell>
          <cell r="C297" t="str">
            <v>CITY OF SHELTON-CONTRACT</v>
          </cell>
          <cell r="D297" t="str">
            <v>RESIDENTIAL</v>
          </cell>
          <cell r="E297" t="str">
            <v>EP96-RES</v>
          </cell>
          <cell r="F297" t="str">
            <v>EXTRA PICKUP 96 GL - RES</v>
          </cell>
          <cell r="G297" t="str">
            <v>ONCALL</v>
          </cell>
          <cell r="H297">
            <v>12.72</v>
          </cell>
        </row>
        <row r="298">
          <cell r="A298" t="str">
            <v>CITY OF SHELTON-UNREGULATEDRESIDENTIALEP96-RES</v>
          </cell>
          <cell r="B298" t="str">
            <v>CITY OF SHELTON-UNREGULATED</v>
          </cell>
          <cell r="C298" t="str">
            <v>CITY OF SHELTON-UNREGULATED</v>
          </cell>
          <cell r="D298" t="str">
            <v>RESIDENTIAL</v>
          </cell>
          <cell r="E298" t="str">
            <v>EP96-RES</v>
          </cell>
          <cell r="F298" t="str">
            <v>EXTRA PICKUP 96 GL - RES</v>
          </cell>
          <cell r="G298" t="str">
            <v>ONCALL</v>
          </cell>
          <cell r="H298">
            <v>15.38</v>
          </cell>
        </row>
        <row r="299">
          <cell r="A299" t="str">
            <v>CITY of SHELTON-REGULATEDRESIDENTIALEXPUR</v>
          </cell>
          <cell r="B299" t="str">
            <v>CITY of SHELTON-REGULATED</v>
          </cell>
          <cell r="C299" t="str">
            <v>CITY of SHELTON-REGULATED</v>
          </cell>
          <cell r="D299" t="str">
            <v>RESIDENTIAL</v>
          </cell>
          <cell r="E299" t="str">
            <v>EXPUR</v>
          </cell>
          <cell r="F299" t="str">
            <v>EXTRA PICKUP</v>
          </cell>
          <cell r="G299" t="str">
            <v>ONCALL</v>
          </cell>
          <cell r="H299">
            <v>4.55</v>
          </cell>
        </row>
        <row r="300">
          <cell r="A300" t="str">
            <v>KITSAP CO -REGULATEDRESIDENTIALEXPUR</v>
          </cell>
          <cell r="B300" t="str">
            <v>KITSAP CO -REGULATED</v>
          </cell>
          <cell r="C300" t="str">
            <v>KITSAP CO -REGULATED</v>
          </cell>
          <cell r="D300" t="str">
            <v>RESIDENTIAL</v>
          </cell>
          <cell r="E300" t="str">
            <v>EXPUR</v>
          </cell>
          <cell r="F300" t="str">
            <v>EXTRA PICKUP</v>
          </cell>
          <cell r="G300" t="str">
            <v>ONCALL</v>
          </cell>
          <cell r="H300">
            <v>4.55</v>
          </cell>
        </row>
        <row r="301">
          <cell r="A301" t="str">
            <v>MASON CO-REGULATEDRESIDENTIALEXPUR</v>
          </cell>
          <cell r="B301" t="str">
            <v>MASON CO-REGULATED</v>
          </cell>
          <cell r="C301" t="str">
            <v>MASON CO-REGULATED</v>
          </cell>
          <cell r="D301" t="str">
            <v>RESIDENTIAL</v>
          </cell>
          <cell r="E301" t="str">
            <v>EXPUR</v>
          </cell>
          <cell r="F301" t="str">
            <v>EXTRA PICKUP</v>
          </cell>
          <cell r="G301" t="str">
            <v>ONCALL</v>
          </cell>
          <cell r="H301">
            <v>4.55</v>
          </cell>
        </row>
        <row r="302">
          <cell r="A302" t="str">
            <v>CITY of SHELTON-REGULATEDRESIDENTIALEXTRAR</v>
          </cell>
          <cell r="B302" t="str">
            <v>CITY of SHELTON-REGULATED</v>
          </cell>
          <cell r="C302" t="str">
            <v>CITY of SHELTON-REGULATED</v>
          </cell>
          <cell r="D302" t="str">
            <v>RESIDENTIAL</v>
          </cell>
          <cell r="E302" t="str">
            <v>EXTRAR</v>
          </cell>
          <cell r="F302" t="str">
            <v>EXTRA CAN/BAGS</v>
          </cell>
          <cell r="G302" t="str">
            <v>ONCALL</v>
          </cell>
          <cell r="H302">
            <v>4.55</v>
          </cell>
        </row>
        <row r="303">
          <cell r="A303" t="str">
            <v>KITSAP CO -REGULATEDRESIDENTIALEXTRAR</v>
          </cell>
          <cell r="B303" t="str">
            <v>KITSAP CO -REGULATED</v>
          </cell>
          <cell r="C303" t="str">
            <v>KITSAP CO -REGULATED</v>
          </cell>
          <cell r="D303" t="str">
            <v>RESIDENTIAL</v>
          </cell>
          <cell r="E303" t="str">
            <v>EXTRAR</v>
          </cell>
          <cell r="F303" t="str">
            <v>EXTRA CAN/BAGS</v>
          </cell>
          <cell r="G303" t="str">
            <v>ONCALL</v>
          </cell>
          <cell r="H303">
            <v>4.55</v>
          </cell>
        </row>
        <row r="304">
          <cell r="A304" t="str">
            <v>MASON CO-REGULATEDRESIDENTIALEXTRAR</v>
          </cell>
          <cell r="B304" t="str">
            <v>MASON CO-REGULATED</v>
          </cell>
          <cell r="C304" t="str">
            <v>MASON CO-REGULATED</v>
          </cell>
          <cell r="D304" t="str">
            <v>RESIDENTIAL</v>
          </cell>
          <cell r="E304" t="str">
            <v>EXTRAR</v>
          </cell>
          <cell r="F304" t="str">
            <v>EXTRA CAN/BAGS</v>
          </cell>
          <cell r="G304" t="str">
            <v>ONCALL</v>
          </cell>
          <cell r="H304">
            <v>4.55</v>
          </cell>
        </row>
        <row r="305">
          <cell r="A305" t="str">
            <v>MASON CO-UNREGULATEDROLLOFFHOODSPORT</v>
          </cell>
          <cell r="B305" t="str">
            <v>MASON CO-UNREGULATED</v>
          </cell>
          <cell r="C305" t="str">
            <v>MASON CO-UNREGULATED</v>
          </cell>
          <cell r="D305" t="str">
            <v>ROLLOFF</v>
          </cell>
          <cell r="E305" t="str">
            <v>HOODSPORT</v>
          </cell>
          <cell r="F305" t="str">
            <v>HOODSPORT TRANSFER HAUL</v>
          </cell>
          <cell r="G305" t="str">
            <v>MONTHLY ARREARS</v>
          </cell>
          <cell r="H305">
            <v>187.6</v>
          </cell>
        </row>
        <row r="306">
          <cell r="A306" t="str">
            <v>CITY OF SHELTON-UNREGULATEDRESIDENTIALJCITYC</v>
          </cell>
          <cell r="B306" t="str">
            <v>CITY OF SHELTON-UNREGULATED</v>
          </cell>
          <cell r="C306" t="str">
            <v>CITY OF SHELTON-UNREGULATED</v>
          </cell>
          <cell r="D306" t="str">
            <v>RESIDENTIAL</v>
          </cell>
          <cell r="E306" t="str">
            <v>JCITYC</v>
          </cell>
          <cell r="F306" t="str">
            <v>CITY OF SHELTON - COUNT</v>
          </cell>
          <cell r="G306" t="str">
            <v>BI-MONTHLY SPLIT EVEN</v>
          </cell>
          <cell r="H306">
            <v>0</v>
          </cell>
        </row>
        <row r="307">
          <cell r="A307" t="str">
            <v>CITY OF SHELTON-UNREGULATEDRESIDENTIALJCITYMF</v>
          </cell>
          <cell r="B307" t="str">
            <v>CITY OF SHELTON-UNREGULATED</v>
          </cell>
          <cell r="C307" t="str">
            <v>CITY OF SHELTON-UNREGULATED</v>
          </cell>
          <cell r="D307" t="str">
            <v>RESIDENTIAL</v>
          </cell>
          <cell r="E307" t="str">
            <v>JCITYMF</v>
          </cell>
          <cell r="F307" t="str">
            <v>JCITYMF</v>
          </cell>
          <cell r="G307" t="str">
            <v>BI-MONTHLY SPLIT EVEN</v>
          </cell>
          <cell r="H307">
            <v>0</v>
          </cell>
        </row>
        <row r="308">
          <cell r="A308" t="str">
            <v>CITY OF SHELTON-UNREGULATEDCOMMERCIAL RECYCLEJLOCK</v>
          </cell>
          <cell r="B308" t="str">
            <v>CITY OF SHELTON-UNREGULATED</v>
          </cell>
          <cell r="C308" t="str">
            <v>CITY OF SHELTON-UNREGULATED</v>
          </cell>
          <cell r="D308" t="str">
            <v>COMMERCIAL RECYCLE</v>
          </cell>
          <cell r="E308" t="str">
            <v>JLOCK</v>
          </cell>
          <cell r="F308" t="str">
            <v>LOCK CHARGE-RECYCLING</v>
          </cell>
          <cell r="G308" t="str">
            <v>MONTHLY ARREARS</v>
          </cell>
          <cell r="H308">
            <v>12.6</v>
          </cell>
        </row>
        <row r="309">
          <cell r="A309" t="str">
            <v>KITSAP CO-UNREGULATEDCOMMERCIAL RECYCLEJLOCK</v>
          </cell>
          <cell r="B309" t="str">
            <v>KITSAP CO-UNREGULATED</v>
          </cell>
          <cell r="C309" t="str">
            <v>KITSAP CO-UNREGULATED</v>
          </cell>
          <cell r="D309" t="str">
            <v>COMMERCIAL RECYCLE</v>
          </cell>
          <cell r="E309" t="str">
            <v>JLOCK</v>
          </cell>
          <cell r="F309" t="str">
            <v>LOCK CHARGE-RECYCLING</v>
          </cell>
          <cell r="G309" t="str">
            <v>MONTHLY ARREARS</v>
          </cell>
          <cell r="H309">
            <v>12.6</v>
          </cell>
        </row>
        <row r="310">
          <cell r="A310" t="str">
            <v>MASON CO-UNREGULATEDCOMMERCIAL RECYCLEJLOCK</v>
          </cell>
          <cell r="B310" t="str">
            <v>MASON CO-UNREGULATED</v>
          </cell>
          <cell r="C310" t="str">
            <v>MASON CO-UNREGULATED</v>
          </cell>
          <cell r="D310" t="str">
            <v>COMMERCIAL RECYCLE</v>
          </cell>
          <cell r="E310" t="str">
            <v>JLOCK</v>
          </cell>
          <cell r="F310" t="str">
            <v>LOCK CHARGE-RECYCLING</v>
          </cell>
          <cell r="G310" t="str">
            <v>MONTHLY ARREARS</v>
          </cell>
          <cell r="H310">
            <v>12.6</v>
          </cell>
        </row>
        <row r="311">
          <cell r="A311" t="str">
            <v>CITY OF SHELTON-CONTRACTCOMMERCIAL  FRONTLOADLOOSE-COMM</v>
          </cell>
          <cell r="B311" t="str">
            <v>CITY OF SHELTON-CONTRACT</v>
          </cell>
          <cell r="C311" t="str">
            <v>CITY OF SHELTON-CONTRACT</v>
          </cell>
          <cell r="D311" t="str">
            <v>COMMERCIAL  FRONTLOAD</v>
          </cell>
          <cell r="E311" t="str">
            <v>LOOSE-COMM</v>
          </cell>
          <cell r="F311" t="str">
            <v>LOOSE MATERIAL - COMM</v>
          </cell>
          <cell r="G311" t="str">
            <v>ONCALL</v>
          </cell>
          <cell r="H311">
            <v>3.65</v>
          </cell>
        </row>
        <row r="312">
          <cell r="A312" t="str">
            <v>CITY OF SHELTON-UNREGULATEDCOMMERCIAL  FRONTLOADLOOSE-COMM</v>
          </cell>
          <cell r="B312" t="str">
            <v>CITY OF SHELTON-UNREGULATED</v>
          </cell>
          <cell r="C312" t="str">
            <v>CITY OF SHELTON-UNREGULATED</v>
          </cell>
          <cell r="D312" t="str">
            <v>COMMERCIAL  FRONTLOAD</v>
          </cell>
          <cell r="E312" t="str">
            <v>LOOSE-COMM</v>
          </cell>
          <cell r="F312" t="str">
            <v>LOOSE MATERIAL - COMM</v>
          </cell>
          <cell r="G312" t="str">
            <v>ONCALL</v>
          </cell>
          <cell r="H312">
            <v>4.5</v>
          </cell>
        </row>
        <row r="313">
          <cell r="A313" t="str">
            <v>CITY OF SHELTON-CONTRACTRESIDENTIALMINSVC-RESI</v>
          </cell>
          <cell r="B313" t="str">
            <v>CITY OF SHELTON-CONTRACT</v>
          </cell>
          <cell r="C313" t="str">
            <v>CITY OF SHELTON-CONTRACT</v>
          </cell>
          <cell r="D313" t="str">
            <v>RESIDENTIAL</v>
          </cell>
          <cell r="E313" t="str">
            <v>MINSVC-RESI</v>
          </cell>
          <cell r="F313" t="str">
            <v>MINIMUM SERVICE</v>
          </cell>
          <cell r="G313" t="str">
            <v>BI-MONTHLY SPLIT ODD</v>
          </cell>
          <cell r="H313">
            <v>11.8</v>
          </cell>
        </row>
        <row r="314">
          <cell r="A314" t="str">
            <v>CITY OF SHELTON-CONTRACTACCOUNTING ADJUSTMENTSNSF FEES</v>
          </cell>
          <cell r="B314" t="str">
            <v>CITY OF SHELTON-CONTRACT</v>
          </cell>
          <cell r="C314" t="str">
            <v>CITY OF SHELTON-CONTRACT</v>
          </cell>
          <cell r="D314" t="str">
            <v>ACCOUNTING ADJUSTMENTS</v>
          </cell>
          <cell r="E314" t="str">
            <v>NSF FEES</v>
          </cell>
          <cell r="F314" t="str">
            <v>RETURNED CHECK FEE</v>
          </cell>
          <cell r="G314" t="str">
            <v>ONCALL</v>
          </cell>
          <cell r="H314">
            <v>26.33</v>
          </cell>
        </row>
        <row r="315">
          <cell r="A315" t="str">
            <v>CITY of SHELTON-REGULATEDACCOUNTING ADJUSTMENTSNSF FEES</v>
          </cell>
          <cell r="B315" t="str">
            <v>CITY of SHELTON-REGULATED</v>
          </cell>
          <cell r="C315" t="str">
            <v>CITY of SHELTON-REGULATED</v>
          </cell>
          <cell r="D315" t="str">
            <v>ACCOUNTING ADJUSTMENTS</v>
          </cell>
          <cell r="E315" t="str">
            <v>NSF FEES</v>
          </cell>
          <cell r="F315" t="str">
            <v>RETURNED CHECK FEE</v>
          </cell>
          <cell r="G315" t="str">
            <v>ONCALL</v>
          </cell>
          <cell r="H315">
            <v>21.55</v>
          </cell>
        </row>
        <row r="316">
          <cell r="A316" t="str">
            <v>CITY OF SHELTON-UNREGULATEDACCOUNTING ADJUSTMENTSNSF FEES</v>
          </cell>
          <cell r="B316" t="str">
            <v>CITY OF SHELTON-UNREGULATED</v>
          </cell>
          <cell r="C316" t="str">
            <v>CITY OF SHELTON-UNREGULATED</v>
          </cell>
          <cell r="D316" t="str">
            <v>ACCOUNTING ADJUSTMENTS</v>
          </cell>
          <cell r="E316" t="str">
            <v>NSF FEES</v>
          </cell>
          <cell r="F316" t="str">
            <v>RETURNED CHECK FEE</v>
          </cell>
          <cell r="G316" t="str">
            <v>ONCALL</v>
          </cell>
          <cell r="H316">
            <v>25</v>
          </cell>
        </row>
        <row r="317">
          <cell r="A317" t="str">
            <v>KITSAP CO -REGULATEDACCOUNTING ADJUSTMENTSNSF FEES</v>
          </cell>
          <cell r="B317" t="str">
            <v>KITSAP CO -REGULATED</v>
          </cell>
          <cell r="C317" t="str">
            <v>KITSAP CO -REGULATED</v>
          </cell>
          <cell r="D317" t="str">
            <v>ACCOUNTING ADJUSTMENTS</v>
          </cell>
          <cell r="E317" t="str">
            <v>NSF FEES</v>
          </cell>
          <cell r="F317" t="str">
            <v>RETURNED CHECK FEE</v>
          </cell>
          <cell r="G317" t="str">
            <v>ONCALL</v>
          </cell>
          <cell r="H317">
            <v>21.55</v>
          </cell>
        </row>
        <row r="318">
          <cell r="A318" t="str">
            <v>KITSAP CO-UNREGULATEDACCOUNTING ADJUSTMENTSNSF FEES</v>
          </cell>
          <cell r="B318" t="str">
            <v>KITSAP CO-UNREGULATED</v>
          </cell>
          <cell r="C318" t="str">
            <v>KITSAP CO-UNREGULATED</v>
          </cell>
          <cell r="D318" t="str">
            <v>ACCOUNTING ADJUSTMENTS</v>
          </cell>
          <cell r="E318" t="str">
            <v>NSF FEES</v>
          </cell>
          <cell r="F318" t="str">
            <v>RETURNED CHECK FEE</v>
          </cell>
          <cell r="G318" t="str">
            <v>ONCALL</v>
          </cell>
          <cell r="H318">
            <v>21.55</v>
          </cell>
        </row>
        <row r="319">
          <cell r="A319" t="str">
            <v>MASON CO-REGULATEDACCOUNTING ADJUSTMENTSNSF FEES</v>
          </cell>
          <cell r="B319" t="str">
            <v>MASON CO-REGULATED</v>
          </cell>
          <cell r="C319" t="str">
            <v>MASON CO-REGULATED</v>
          </cell>
          <cell r="D319" t="str">
            <v>ACCOUNTING ADJUSTMENTS</v>
          </cell>
          <cell r="E319" t="str">
            <v>NSF FEES</v>
          </cell>
          <cell r="F319" t="str">
            <v>RETURNED CHECK FEE</v>
          </cell>
          <cell r="G319" t="str">
            <v>ONCALL</v>
          </cell>
          <cell r="H319">
            <v>21.55</v>
          </cell>
        </row>
        <row r="320">
          <cell r="A320" t="str">
            <v>MASON CO-UNREGULATEDACCOUNTING ADJUSTMENTSNSF FEES</v>
          </cell>
          <cell r="B320" t="str">
            <v>MASON CO-UNREGULATED</v>
          </cell>
          <cell r="C320" t="str">
            <v>MASON CO-UNREGULATED</v>
          </cell>
          <cell r="D320" t="str">
            <v>ACCOUNTING ADJUSTMENTS</v>
          </cell>
          <cell r="E320" t="str">
            <v>NSF FEES</v>
          </cell>
          <cell r="F320" t="str">
            <v>RETURNED CHECK FEE</v>
          </cell>
          <cell r="G320" t="str">
            <v>ONCALL</v>
          </cell>
          <cell r="H320">
            <v>21.55</v>
          </cell>
        </row>
        <row r="321">
          <cell r="A321" t="str">
            <v>CITY of SHELTON-REGULATEDRESIDENTIALOFOWR</v>
          </cell>
          <cell r="B321" t="str">
            <v>CITY of SHELTON-REGULATED</v>
          </cell>
          <cell r="C321" t="str">
            <v>CITY of SHELTON-REGULATED</v>
          </cell>
          <cell r="D321" t="str">
            <v>RESIDENTIAL</v>
          </cell>
          <cell r="E321" t="str">
            <v>OFOWR</v>
          </cell>
          <cell r="F321" t="str">
            <v>OVERFILL/OVERWEIGHT CHG</v>
          </cell>
          <cell r="G321" t="str">
            <v>ONCALL</v>
          </cell>
          <cell r="H321">
            <v>4.55</v>
          </cell>
        </row>
        <row r="322">
          <cell r="A322" t="str">
            <v>KITSAP CO -REGULATEDRESIDENTIALOFOWR</v>
          </cell>
          <cell r="B322" t="str">
            <v>KITSAP CO -REGULATED</v>
          </cell>
          <cell r="C322" t="str">
            <v>KITSAP CO -REGULATED</v>
          </cell>
          <cell r="D322" t="str">
            <v>RESIDENTIAL</v>
          </cell>
          <cell r="E322" t="str">
            <v>OFOWR</v>
          </cell>
          <cell r="F322" t="str">
            <v>OVERFILL/OVERWEIGHT CHG</v>
          </cell>
          <cell r="G322" t="str">
            <v>ONCALL</v>
          </cell>
          <cell r="H322">
            <v>4.55</v>
          </cell>
        </row>
        <row r="323">
          <cell r="A323" t="str">
            <v>MASON CO-REGULATEDRESIDENTIALOFOWR</v>
          </cell>
          <cell r="B323" t="str">
            <v>MASON CO-REGULATED</v>
          </cell>
          <cell r="C323" t="str">
            <v>MASON CO-REGULATED</v>
          </cell>
          <cell r="D323" t="str">
            <v>RESIDENTIAL</v>
          </cell>
          <cell r="E323" t="str">
            <v>OFOWR</v>
          </cell>
          <cell r="F323" t="str">
            <v>OVERFILL/OVERWEIGHT CHG</v>
          </cell>
          <cell r="G323" t="str">
            <v>ONCALL</v>
          </cell>
          <cell r="H323">
            <v>4.55</v>
          </cell>
        </row>
        <row r="324">
          <cell r="A324" t="str">
            <v>CITY OF SHELTON-UNREGULATEDCOMMERCIAL - REARLOADR1.5YD1W</v>
          </cell>
          <cell r="B324" t="str">
            <v>CITY OF SHELTON-UNREGULATED</v>
          </cell>
          <cell r="C324" t="str">
            <v>CITY OF SHELTON-UNREGULATED</v>
          </cell>
          <cell r="D324" t="str">
            <v>COMMERCIAL - REARLOAD</v>
          </cell>
          <cell r="E324" t="str">
            <v>R1.5YD1W</v>
          </cell>
          <cell r="F324" t="str">
            <v>1.5YD CONT 1xWEEKLY SVC</v>
          </cell>
          <cell r="G324" t="str">
            <v>MONTHLY ADVANCED</v>
          </cell>
          <cell r="H324">
            <v>112.26</v>
          </cell>
        </row>
        <row r="325">
          <cell r="A325" t="str">
            <v>CITY of SHELTON-REGULATEDCOMMERCIAL - REARLOADR1.5YDE</v>
          </cell>
          <cell r="B325" t="str">
            <v>CITY of SHELTON-REGULATED</v>
          </cell>
          <cell r="C325" t="str">
            <v>CITY of SHELTON-REGULATED</v>
          </cell>
          <cell r="D325" t="str">
            <v>COMMERCIAL - REARLOAD</v>
          </cell>
          <cell r="E325" t="str">
            <v>R1.5YDE</v>
          </cell>
          <cell r="F325" t="str">
            <v>1.5 YD 1X EOW</v>
          </cell>
          <cell r="G325" t="str">
            <v>MONTHLY ARREARS</v>
          </cell>
          <cell r="H325">
            <v>42.18</v>
          </cell>
        </row>
        <row r="326">
          <cell r="A326" t="str">
            <v>KITSAP CO -REGULATEDCOMMERCIAL - REARLOADR1.5YDEK</v>
          </cell>
          <cell r="B326" t="str">
            <v>KITSAP CO -REGULATED</v>
          </cell>
          <cell r="C326" t="str">
            <v>KITSAP CO -REGULATED</v>
          </cell>
          <cell r="D326" t="str">
            <v>COMMERCIAL - REARLOAD</v>
          </cell>
          <cell r="E326" t="str">
            <v>R1.5YDEK</v>
          </cell>
          <cell r="F326" t="str">
            <v>1.5 YD 1X EOW</v>
          </cell>
          <cell r="G326" t="str">
            <v>MONTHLY ARREARS</v>
          </cell>
          <cell r="H326">
            <v>37.909999999999997</v>
          </cell>
        </row>
        <row r="327">
          <cell r="A327" t="str">
            <v>MASON CO-REGULATEDCOMMERCIAL - REARLOADR1.5YDEM</v>
          </cell>
          <cell r="B327" t="str">
            <v>MASON CO-REGULATED</v>
          </cell>
          <cell r="C327" t="str">
            <v>MASON CO-REGULATED</v>
          </cell>
          <cell r="D327" t="str">
            <v>COMMERCIAL - REARLOAD</v>
          </cell>
          <cell r="E327" t="str">
            <v>R1.5YDEM</v>
          </cell>
          <cell r="F327" t="str">
            <v>1.5 YD 1X EOW</v>
          </cell>
          <cell r="G327" t="str">
            <v>MONTHLY ARREARS</v>
          </cell>
          <cell r="H327">
            <v>42.18</v>
          </cell>
        </row>
        <row r="328">
          <cell r="A328" t="str">
            <v>CITY of SHELTON-REGULATEDCOMMERCIAL - REARLOADR1.5YDPU</v>
          </cell>
          <cell r="B328" t="str">
            <v>CITY of SHELTON-REGULATED</v>
          </cell>
          <cell r="C328" t="str">
            <v>CITY of SHELTON-REGULATED</v>
          </cell>
          <cell r="D328" t="str">
            <v>COMMERCIAL - REARLOAD</v>
          </cell>
          <cell r="E328" t="str">
            <v>R1.5YDPU</v>
          </cell>
          <cell r="F328" t="str">
            <v>1.5YD CONTAINER PICKUP</v>
          </cell>
          <cell r="G328" t="str">
            <v>ONCALL</v>
          </cell>
          <cell r="H328">
            <v>19.440000000000001</v>
          </cell>
        </row>
        <row r="329">
          <cell r="A329" t="str">
            <v>KITSAP CO -REGULATEDCOMMERCIAL - REARLOADR1.5YDPU</v>
          </cell>
          <cell r="B329" t="str">
            <v>KITSAP CO -REGULATED</v>
          </cell>
          <cell r="C329" t="str">
            <v>KITSAP CO -REGULATED</v>
          </cell>
          <cell r="D329" t="str">
            <v>COMMERCIAL - REARLOAD</v>
          </cell>
          <cell r="E329" t="str">
            <v>R1.5YDPU</v>
          </cell>
          <cell r="F329" t="str">
            <v>1.5YD CONTAINER PICKUP</v>
          </cell>
          <cell r="G329" t="str">
            <v>ONCALL</v>
          </cell>
          <cell r="H329">
            <v>17.47</v>
          </cell>
        </row>
        <row r="330">
          <cell r="A330" t="str">
            <v>MASON CO-REGULATEDCOMMERCIAL - REARLOADR1.5YDPU</v>
          </cell>
          <cell r="B330" t="str">
            <v>MASON CO-REGULATED</v>
          </cell>
          <cell r="C330" t="str">
            <v>MASON CO-REGULATED</v>
          </cell>
          <cell r="D330" t="str">
            <v>COMMERCIAL - REARLOAD</v>
          </cell>
          <cell r="E330" t="str">
            <v>R1.5YDPU</v>
          </cell>
          <cell r="F330" t="str">
            <v>1.5YD CONTAINER PICKUP</v>
          </cell>
          <cell r="G330" t="str">
            <v>ONCALL</v>
          </cell>
          <cell r="H330">
            <v>19.440000000000001</v>
          </cell>
        </row>
        <row r="331">
          <cell r="A331" t="str">
            <v>CITY of SHELTON-REGULATEDCOMMERCIAL - REARLOADR1.5YDRENTM</v>
          </cell>
          <cell r="B331" t="str">
            <v>CITY of SHELTON-REGULATED</v>
          </cell>
          <cell r="C331" t="str">
            <v>CITY of SHELTON-REGULATED</v>
          </cell>
          <cell r="D331" t="str">
            <v>COMMERCIAL - REARLOAD</v>
          </cell>
          <cell r="E331" t="str">
            <v>R1.5YDRENTM</v>
          </cell>
          <cell r="F331" t="str">
            <v>1.5YD CONTAINER RENT-MTH</v>
          </cell>
          <cell r="G331" t="str">
            <v>MONTHLY ARREARS</v>
          </cell>
          <cell r="H331">
            <v>9.5399999999999991</v>
          </cell>
        </row>
        <row r="332">
          <cell r="A332" t="str">
            <v>KITSAP CO -REGULATEDCOMMERCIAL - REARLOADR1.5YDRENTM</v>
          </cell>
          <cell r="B332" t="str">
            <v>KITSAP CO -REGULATED</v>
          </cell>
          <cell r="C332" t="str">
            <v>KITSAP CO -REGULATED</v>
          </cell>
          <cell r="D332" t="str">
            <v>COMMERCIAL - REARLOAD</v>
          </cell>
          <cell r="E332" t="str">
            <v>R1.5YDRENTM</v>
          </cell>
          <cell r="F332" t="str">
            <v>1.5YD CONTAINER RENT-MTH</v>
          </cell>
          <cell r="G332" t="str">
            <v>MONTHLY ARREARS</v>
          </cell>
          <cell r="H332">
            <v>9.5399999999999991</v>
          </cell>
        </row>
        <row r="333">
          <cell r="A333" t="str">
            <v>MASON CO-REGULATEDCOMMERCIAL - REARLOADR1.5YDRENTM</v>
          </cell>
          <cell r="B333" t="str">
            <v>MASON CO-REGULATED</v>
          </cell>
          <cell r="C333" t="str">
            <v>MASON CO-REGULATED</v>
          </cell>
          <cell r="D333" t="str">
            <v>COMMERCIAL - REARLOAD</v>
          </cell>
          <cell r="E333" t="str">
            <v>R1.5YDRENTM</v>
          </cell>
          <cell r="F333" t="str">
            <v>1.5YD CONTAINER RENT-MTH</v>
          </cell>
          <cell r="G333" t="str">
            <v>MONTHLY ARREARS</v>
          </cell>
          <cell r="H333">
            <v>9.5399999999999991</v>
          </cell>
        </row>
        <row r="334">
          <cell r="A334" t="str">
            <v>CITY of SHELTON-REGULATEDCOMMERCIAL - REARLOADR1.5YDRENTT</v>
          </cell>
          <cell r="B334" t="str">
            <v>CITY of SHELTON-REGULATED</v>
          </cell>
          <cell r="C334" t="str">
            <v>CITY of SHELTON-REGULATED</v>
          </cell>
          <cell r="D334" t="str">
            <v>COMMERCIAL - REARLOAD</v>
          </cell>
          <cell r="E334" t="str">
            <v>R1.5YDRENTT</v>
          </cell>
          <cell r="F334" t="str">
            <v>1.5YD TEMP CONTAINER RENT</v>
          </cell>
          <cell r="G334" t="str">
            <v>MONTHLY ARREARS</v>
          </cell>
          <cell r="H334">
            <v>15.77</v>
          </cell>
        </row>
        <row r="335">
          <cell r="A335" t="str">
            <v>KITSAP CO -REGULATEDCOMMERCIAL - REARLOADR1.5YDRENTT</v>
          </cell>
          <cell r="B335" t="str">
            <v>KITSAP CO -REGULATED</v>
          </cell>
          <cell r="C335" t="str">
            <v>KITSAP CO -REGULATED</v>
          </cell>
          <cell r="D335" t="str">
            <v>COMMERCIAL - REARLOAD</v>
          </cell>
          <cell r="E335" t="str">
            <v>R1.5YDRENTT</v>
          </cell>
          <cell r="F335" t="str">
            <v>1.5YD TEMP CONTAINER RENT</v>
          </cell>
          <cell r="G335" t="str">
            <v>MONTHLY ARREARS</v>
          </cell>
          <cell r="H335">
            <v>15.9</v>
          </cell>
        </row>
        <row r="336">
          <cell r="A336" t="str">
            <v>MASON CO-REGULATEDCOMMERCIAL - REARLOADR1.5YDRENTT</v>
          </cell>
          <cell r="B336" t="str">
            <v>MASON CO-REGULATED</v>
          </cell>
          <cell r="C336" t="str">
            <v>MASON CO-REGULATED</v>
          </cell>
          <cell r="D336" t="str">
            <v>COMMERCIAL - REARLOAD</v>
          </cell>
          <cell r="E336" t="str">
            <v>R1.5YDRENTT</v>
          </cell>
          <cell r="F336" t="str">
            <v>1.5YD TEMP CONTAINER RENT</v>
          </cell>
          <cell r="G336" t="str">
            <v>MONTHLY ARREARS</v>
          </cell>
          <cell r="H336">
            <v>15.77</v>
          </cell>
        </row>
        <row r="337">
          <cell r="A337" t="str">
            <v>CITY of SHELTON-REGULATEDCOMMERCIAL - REARLOADR1.5YDRENTTM</v>
          </cell>
          <cell r="B337" t="str">
            <v>CITY of SHELTON-REGULATED</v>
          </cell>
          <cell r="C337" t="str">
            <v>CITY of SHELTON-REGULATED</v>
          </cell>
          <cell r="D337" t="str">
            <v>COMMERCIAL - REARLOAD</v>
          </cell>
          <cell r="E337" t="str">
            <v>R1.5YDRENTTM</v>
          </cell>
          <cell r="F337" t="str">
            <v>1.5 YD TEMP CONT RENT MON</v>
          </cell>
          <cell r="G337" t="str">
            <v>MONTHLY ARREARS</v>
          </cell>
          <cell r="H337">
            <v>15.77</v>
          </cell>
        </row>
        <row r="338">
          <cell r="A338" t="str">
            <v>KITSAP CO -REGULATEDCOMMERCIAL - REARLOADR1.5YDRENTTM</v>
          </cell>
          <cell r="B338" t="str">
            <v>KITSAP CO -REGULATED</v>
          </cell>
          <cell r="C338" t="str">
            <v>KITSAP CO -REGULATED</v>
          </cell>
          <cell r="D338" t="str">
            <v>COMMERCIAL - REARLOAD</v>
          </cell>
          <cell r="E338" t="str">
            <v>R1.5YDRENTTM</v>
          </cell>
          <cell r="F338" t="str">
            <v>1.5 YD TEMP CONT RENT MON</v>
          </cell>
          <cell r="G338" t="str">
            <v>MONTHLY ARREARS</v>
          </cell>
          <cell r="H338">
            <v>15.77</v>
          </cell>
        </row>
        <row r="339">
          <cell r="A339" t="str">
            <v>MASON CO-REGULATEDCOMMERCIAL - REARLOADR1.5YDRENTTM</v>
          </cell>
          <cell r="B339" t="str">
            <v>MASON CO-REGULATED</v>
          </cell>
          <cell r="C339" t="str">
            <v>MASON CO-REGULATED</v>
          </cell>
          <cell r="D339" t="str">
            <v>COMMERCIAL - REARLOAD</v>
          </cell>
          <cell r="E339" t="str">
            <v>R1.5YDRENTTM</v>
          </cell>
          <cell r="F339" t="str">
            <v>1.5 YD TEMP CONT RENT MON</v>
          </cell>
          <cell r="G339" t="str">
            <v>MONTHLY ARREARS</v>
          </cell>
          <cell r="H339">
            <v>15.77</v>
          </cell>
        </row>
        <row r="340">
          <cell r="A340" t="str">
            <v>CITY of SHELTON-REGULATEDCOMMERCIAL - REARLOADR1.5YDTPU</v>
          </cell>
          <cell r="B340" t="str">
            <v>CITY of SHELTON-REGULATED</v>
          </cell>
          <cell r="C340" t="str">
            <v>CITY of SHELTON-REGULATED</v>
          </cell>
          <cell r="D340" t="str">
            <v>COMMERCIAL - REARLOAD</v>
          </cell>
          <cell r="E340" t="str">
            <v>R1.5YDTPU</v>
          </cell>
          <cell r="F340" t="str">
            <v>1.5YD TEMP CONTAINER PU</v>
          </cell>
          <cell r="G340" t="str">
            <v>MONTHLY ARREARS</v>
          </cell>
          <cell r="H340">
            <v>19.440000000000001</v>
          </cell>
        </row>
        <row r="341">
          <cell r="A341" t="str">
            <v>KITSAP CO -REGULATEDCOMMERCIAL - REARLOADR1.5YDTPU</v>
          </cell>
          <cell r="B341" t="str">
            <v>KITSAP CO -REGULATED</v>
          </cell>
          <cell r="C341" t="str">
            <v>KITSAP CO -REGULATED</v>
          </cell>
          <cell r="D341" t="str">
            <v>COMMERCIAL - REARLOAD</v>
          </cell>
          <cell r="E341" t="str">
            <v>R1.5YDTPU</v>
          </cell>
          <cell r="F341" t="str">
            <v>1.5YD TEMP CONTAINER PU</v>
          </cell>
          <cell r="G341" t="str">
            <v>MONTHLY ARREARS</v>
          </cell>
          <cell r="H341">
            <v>17.47</v>
          </cell>
        </row>
        <row r="342">
          <cell r="A342" t="str">
            <v>MASON CO-REGULATEDCOMMERCIAL - REARLOADR1.5YDTPU</v>
          </cell>
          <cell r="B342" t="str">
            <v>MASON CO-REGULATED</v>
          </cell>
          <cell r="C342" t="str">
            <v>MASON CO-REGULATED</v>
          </cell>
          <cell r="D342" t="str">
            <v>COMMERCIAL - REARLOAD</v>
          </cell>
          <cell r="E342" t="str">
            <v>R1.5YDTPU</v>
          </cell>
          <cell r="F342" t="str">
            <v>1.5YD TEMP CONTAINER PU</v>
          </cell>
          <cell r="G342" t="str">
            <v>MONTHLY ARREARS</v>
          </cell>
          <cell r="H342">
            <v>19.440000000000001</v>
          </cell>
        </row>
        <row r="343">
          <cell r="A343" t="str">
            <v>CITY of SHELTON-REGULATEDCOMMERCIAL - REARLOADR1.5YDW</v>
          </cell>
          <cell r="B343" t="str">
            <v>CITY of SHELTON-REGULATED</v>
          </cell>
          <cell r="C343" t="str">
            <v>CITY of SHELTON-REGULATED</v>
          </cell>
          <cell r="D343" t="str">
            <v>COMMERCIAL - REARLOAD</v>
          </cell>
          <cell r="E343" t="str">
            <v>R1.5YDW</v>
          </cell>
          <cell r="F343" t="str">
            <v>1.5 YD 1X WEEKLY</v>
          </cell>
          <cell r="G343" t="str">
            <v>MONTHLY ARREARS</v>
          </cell>
          <cell r="H343">
            <v>84.18</v>
          </cell>
        </row>
        <row r="344">
          <cell r="A344" t="str">
            <v>KITSAP CO -REGULATEDCOMMERCIAL - REARLOADR1.5YDWK</v>
          </cell>
          <cell r="B344" t="str">
            <v>KITSAP CO -REGULATED</v>
          </cell>
          <cell r="C344" t="str">
            <v>KITSAP CO -REGULATED</v>
          </cell>
          <cell r="D344" t="str">
            <v>COMMERCIAL - REARLOAD</v>
          </cell>
          <cell r="E344" t="str">
            <v>R1.5YDWK</v>
          </cell>
          <cell r="F344" t="str">
            <v>1.5 YD 1X WEEKLY</v>
          </cell>
          <cell r="G344" t="str">
            <v>MONTHLY ARREARS</v>
          </cell>
          <cell r="H344">
            <v>75.650000000000006</v>
          </cell>
        </row>
        <row r="345">
          <cell r="A345" t="str">
            <v>MASON CO-REGULATEDCOMMERCIAL - REARLOADR1.5YDWM</v>
          </cell>
          <cell r="B345" t="str">
            <v>MASON CO-REGULATED</v>
          </cell>
          <cell r="C345" t="str">
            <v>MASON CO-REGULATED</v>
          </cell>
          <cell r="D345" t="str">
            <v>COMMERCIAL - REARLOAD</v>
          </cell>
          <cell r="E345" t="str">
            <v>R1.5YDWM</v>
          </cell>
          <cell r="F345" t="str">
            <v>1.5 YD 1X WEEKLY</v>
          </cell>
          <cell r="G345" t="str">
            <v>MONTHLY ARREARS</v>
          </cell>
          <cell r="H345">
            <v>84.18</v>
          </cell>
        </row>
        <row r="346">
          <cell r="A346" t="str">
            <v>CITY of SHELTON-REGULATEDCOMMERCIAL - REARLOADR1YDE</v>
          </cell>
          <cell r="B346" t="str">
            <v>CITY of SHELTON-REGULATED</v>
          </cell>
          <cell r="C346" t="str">
            <v>CITY of SHELTON-REGULATED</v>
          </cell>
          <cell r="D346" t="str">
            <v>COMMERCIAL - REARLOAD</v>
          </cell>
          <cell r="E346" t="str">
            <v>R1YDE</v>
          </cell>
          <cell r="F346" t="str">
            <v>1 YD 1X EOW</v>
          </cell>
          <cell r="G346" t="str">
            <v>MONTHLY ARREARS</v>
          </cell>
          <cell r="H346">
            <v>37.93</v>
          </cell>
        </row>
        <row r="347">
          <cell r="A347" t="str">
            <v>KITSAP CO -REGULATEDCOMMERCIAL - REARLOADR1YDEK</v>
          </cell>
          <cell r="B347" t="str">
            <v>KITSAP CO -REGULATED</v>
          </cell>
          <cell r="C347" t="str">
            <v>KITSAP CO -REGULATED</v>
          </cell>
          <cell r="D347" t="str">
            <v>COMMERCIAL - REARLOAD</v>
          </cell>
          <cell r="E347" t="str">
            <v>R1YDEK</v>
          </cell>
          <cell r="F347" t="str">
            <v>1 YD 1X EOW</v>
          </cell>
          <cell r="G347" t="str">
            <v>MONTHLY ARREARS</v>
          </cell>
          <cell r="H347">
            <v>34.700000000000003</v>
          </cell>
        </row>
        <row r="348">
          <cell r="A348" t="str">
            <v>MASON CO-REGULATEDCOMMERCIAL - REARLOADR1YDEM</v>
          </cell>
          <cell r="B348" t="str">
            <v>MASON CO-REGULATED</v>
          </cell>
          <cell r="C348" t="str">
            <v>MASON CO-REGULATED</v>
          </cell>
          <cell r="D348" t="str">
            <v>COMMERCIAL - REARLOAD</v>
          </cell>
          <cell r="E348" t="str">
            <v>R1YDEM</v>
          </cell>
          <cell r="F348" t="str">
            <v>1 YD 1X EOW</v>
          </cell>
          <cell r="G348" t="str">
            <v>MONTHLY ARREARS</v>
          </cell>
          <cell r="H348">
            <v>37.93</v>
          </cell>
        </row>
        <row r="349">
          <cell r="A349" t="str">
            <v>CITY of SHELTON-REGULATEDCOMMERCIAL - REARLOADR1YDPU</v>
          </cell>
          <cell r="B349" t="str">
            <v>CITY of SHELTON-REGULATED</v>
          </cell>
          <cell r="C349" t="str">
            <v>CITY of SHELTON-REGULATED</v>
          </cell>
          <cell r="D349" t="str">
            <v>COMMERCIAL - REARLOAD</v>
          </cell>
          <cell r="E349" t="str">
            <v>R1YDPU</v>
          </cell>
          <cell r="F349" t="str">
            <v>1YD CONTAINER PICKUP</v>
          </cell>
          <cell r="G349" t="str">
            <v>ONCALL</v>
          </cell>
          <cell r="H349">
            <v>17.48</v>
          </cell>
        </row>
        <row r="350">
          <cell r="A350" t="str">
            <v>KITSAP CO -REGULATEDCOMMERCIAL - REARLOADR1YDPU</v>
          </cell>
          <cell r="B350" t="str">
            <v>KITSAP CO -REGULATED</v>
          </cell>
          <cell r="C350" t="str">
            <v>KITSAP CO -REGULATED</v>
          </cell>
          <cell r="D350" t="str">
            <v>COMMERCIAL - REARLOAD</v>
          </cell>
          <cell r="E350" t="str">
            <v>R1YDPU</v>
          </cell>
          <cell r="F350" t="str">
            <v>1YD CONTAINER PICKUP</v>
          </cell>
          <cell r="G350" t="str">
            <v>ONCALL</v>
          </cell>
          <cell r="H350">
            <v>15.99</v>
          </cell>
        </row>
        <row r="351">
          <cell r="A351" t="str">
            <v>MASON CO-REGULATEDCOMMERCIAL - REARLOADR1YDPU</v>
          </cell>
          <cell r="B351" t="str">
            <v>MASON CO-REGULATED</v>
          </cell>
          <cell r="C351" t="str">
            <v>MASON CO-REGULATED</v>
          </cell>
          <cell r="D351" t="str">
            <v>COMMERCIAL - REARLOAD</v>
          </cell>
          <cell r="E351" t="str">
            <v>R1YDPU</v>
          </cell>
          <cell r="F351" t="str">
            <v>1YD CONTAINER PICKUP</v>
          </cell>
          <cell r="G351" t="str">
            <v>ONCALL</v>
          </cell>
          <cell r="H351">
            <v>17.48</v>
          </cell>
        </row>
        <row r="352">
          <cell r="A352" t="str">
            <v>CITY of SHELTON-REGULATEDCOMMERCIAL - REARLOADR1YDRENTM</v>
          </cell>
          <cell r="B352" t="str">
            <v>CITY of SHELTON-REGULATED</v>
          </cell>
          <cell r="C352" t="str">
            <v>CITY of SHELTON-REGULATED</v>
          </cell>
          <cell r="D352" t="str">
            <v>COMMERCIAL - REARLOAD</v>
          </cell>
          <cell r="E352" t="str">
            <v>R1YDRENTM</v>
          </cell>
          <cell r="F352" t="str">
            <v>1YD CONTAINER RENT-MTHLY</v>
          </cell>
          <cell r="G352" t="str">
            <v>MONTHLY ARREARS</v>
          </cell>
          <cell r="H352">
            <v>8.4700000000000006</v>
          </cell>
        </row>
        <row r="353">
          <cell r="A353" t="str">
            <v>KITSAP CO -REGULATEDCOMMERCIAL - REARLOADR1YDRENTM</v>
          </cell>
          <cell r="B353" t="str">
            <v>KITSAP CO -REGULATED</v>
          </cell>
          <cell r="C353" t="str">
            <v>KITSAP CO -REGULATED</v>
          </cell>
          <cell r="D353" t="str">
            <v>COMMERCIAL - REARLOAD</v>
          </cell>
          <cell r="E353" t="str">
            <v>R1YDRENTM</v>
          </cell>
          <cell r="F353" t="str">
            <v>1YD CONTAINER RENT-MTHLY</v>
          </cell>
          <cell r="G353" t="str">
            <v>MONTHLY ARREARS</v>
          </cell>
          <cell r="H353">
            <v>8.4700000000000006</v>
          </cell>
        </row>
        <row r="354">
          <cell r="A354" t="str">
            <v>MASON CO-REGULATEDCOMMERCIAL - REARLOADR1YDRENTM</v>
          </cell>
          <cell r="B354" t="str">
            <v>MASON CO-REGULATED</v>
          </cell>
          <cell r="C354" t="str">
            <v>MASON CO-REGULATED</v>
          </cell>
          <cell r="D354" t="str">
            <v>COMMERCIAL - REARLOAD</v>
          </cell>
          <cell r="E354" t="str">
            <v>R1YDRENTM</v>
          </cell>
          <cell r="F354" t="str">
            <v>1YD CONTAINER RENT-MTHLY</v>
          </cell>
          <cell r="G354" t="str">
            <v>MONTHLY ARREARS</v>
          </cell>
          <cell r="H354">
            <v>8.4700000000000006</v>
          </cell>
        </row>
        <row r="355">
          <cell r="A355" t="str">
            <v>CITY of SHELTON-REGULATEDCOMMERCIAL - REARLOADR1YDRENTT</v>
          </cell>
          <cell r="B355" t="str">
            <v>CITY of SHELTON-REGULATED</v>
          </cell>
          <cell r="C355" t="str">
            <v>CITY of SHELTON-REGULATED</v>
          </cell>
          <cell r="D355" t="str">
            <v>COMMERCIAL - REARLOAD</v>
          </cell>
          <cell r="E355" t="str">
            <v>R1YDRENTT</v>
          </cell>
          <cell r="F355" t="str">
            <v>1YD TEMP CONT RENT</v>
          </cell>
          <cell r="G355" t="str">
            <v>MONTHLY ARREARS</v>
          </cell>
          <cell r="H355">
            <v>14.26</v>
          </cell>
        </row>
        <row r="356">
          <cell r="A356" t="str">
            <v>KITSAP CO -REGULATEDCOMMERCIAL - REARLOADR1YDRENTT</v>
          </cell>
          <cell r="B356" t="str">
            <v>KITSAP CO -REGULATED</v>
          </cell>
          <cell r="C356" t="str">
            <v>KITSAP CO -REGULATED</v>
          </cell>
          <cell r="D356" t="str">
            <v>COMMERCIAL - REARLOAD</v>
          </cell>
          <cell r="E356" t="str">
            <v>R1YDRENTT</v>
          </cell>
          <cell r="F356" t="str">
            <v>1YD TEMP CONT RENT</v>
          </cell>
          <cell r="G356" t="str">
            <v>MONTHLY ARREARS</v>
          </cell>
          <cell r="H356">
            <v>14.4</v>
          </cell>
        </row>
        <row r="357">
          <cell r="A357" t="str">
            <v>MASON CO-REGULATEDCOMMERCIAL - REARLOADR1YDRENTT</v>
          </cell>
          <cell r="B357" t="str">
            <v>MASON CO-REGULATED</v>
          </cell>
          <cell r="C357" t="str">
            <v>MASON CO-REGULATED</v>
          </cell>
          <cell r="D357" t="str">
            <v>COMMERCIAL - REARLOAD</v>
          </cell>
          <cell r="E357" t="str">
            <v>R1YDRENTT</v>
          </cell>
          <cell r="F357" t="str">
            <v>1YD TEMP CONT RENT</v>
          </cell>
          <cell r="G357" t="str">
            <v>MONTHLY ARREARS</v>
          </cell>
          <cell r="H357">
            <v>14.26</v>
          </cell>
        </row>
        <row r="358">
          <cell r="A358" t="str">
            <v>CITY of SHELTON-REGULATEDCOMMERCIAL - REARLOADR1YDRENTTM</v>
          </cell>
          <cell r="B358" t="str">
            <v>CITY of SHELTON-REGULATED</v>
          </cell>
          <cell r="C358" t="str">
            <v>CITY of SHELTON-REGULATED</v>
          </cell>
          <cell r="D358" t="str">
            <v>COMMERCIAL - REARLOAD</v>
          </cell>
          <cell r="E358" t="str">
            <v>R1YDRENTTM</v>
          </cell>
          <cell r="F358" t="str">
            <v>1 YD TEMP CONT RENT MONTH</v>
          </cell>
          <cell r="G358" t="str">
            <v>MONTHLY ARREARS</v>
          </cell>
          <cell r="H358">
            <v>14.26</v>
          </cell>
        </row>
        <row r="359">
          <cell r="A359" t="str">
            <v>KITSAP CO -REGULATEDCOMMERCIAL - REARLOADR1YDRENTTM</v>
          </cell>
          <cell r="B359" t="str">
            <v>KITSAP CO -REGULATED</v>
          </cell>
          <cell r="C359" t="str">
            <v>KITSAP CO -REGULATED</v>
          </cell>
          <cell r="D359" t="str">
            <v>COMMERCIAL - REARLOAD</v>
          </cell>
          <cell r="E359" t="str">
            <v>R1YDRENTTM</v>
          </cell>
          <cell r="F359" t="str">
            <v>1 YD TEMP CONT RENT MONTH</v>
          </cell>
          <cell r="G359" t="str">
            <v>MONTHLY ARREARS</v>
          </cell>
          <cell r="H359">
            <v>14.26</v>
          </cell>
        </row>
        <row r="360">
          <cell r="A360" t="str">
            <v>MASON CO-REGULATEDCOMMERCIAL - REARLOADR1YDRENTTM</v>
          </cell>
          <cell r="B360" t="str">
            <v>MASON CO-REGULATED</v>
          </cell>
          <cell r="C360" t="str">
            <v>MASON CO-REGULATED</v>
          </cell>
          <cell r="D360" t="str">
            <v>COMMERCIAL - REARLOAD</v>
          </cell>
          <cell r="E360" t="str">
            <v>R1YDRENTTM</v>
          </cell>
          <cell r="F360" t="str">
            <v>1 YD TEMP CONT RENT MONTH</v>
          </cell>
          <cell r="G360" t="str">
            <v>MONTHLY ARREARS</v>
          </cell>
          <cell r="H360">
            <v>14.26</v>
          </cell>
        </row>
        <row r="361">
          <cell r="A361" t="str">
            <v>CITY of SHELTON-REGULATEDCOMMERCIAL - REARLOADR1YDTPU</v>
          </cell>
          <cell r="B361" t="str">
            <v>CITY of SHELTON-REGULATED</v>
          </cell>
          <cell r="C361" t="str">
            <v>CITY of SHELTON-REGULATED</v>
          </cell>
          <cell r="D361" t="str">
            <v>COMMERCIAL - REARLOAD</v>
          </cell>
          <cell r="E361" t="str">
            <v>R1YDTPU</v>
          </cell>
          <cell r="F361" t="str">
            <v>1YD TEMP CONT PU</v>
          </cell>
          <cell r="G361" t="str">
            <v>MONTHLY ARREARS</v>
          </cell>
          <cell r="H361">
            <v>17.48</v>
          </cell>
        </row>
        <row r="362">
          <cell r="A362" t="str">
            <v>KITSAP CO -REGULATEDCOMMERCIAL - REARLOADR1YDTPU</v>
          </cell>
          <cell r="B362" t="str">
            <v>KITSAP CO -REGULATED</v>
          </cell>
          <cell r="C362" t="str">
            <v>KITSAP CO -REGULATED</v>
          </cell>
          <cell r="D362" t="str">
            <v>COMMERCIAL - REARLOAD</v>
          </cell>
          <cell r="E362" t="str">
            <v>R1YDTPU</v>
          </cell>
          <cell r="F362" t="str">
            <v>1YD TEMP CONT PU</v>
          </cell>
          <cell r="G362" t="str">
            <v>MONTHLY ARREARS</v>
          </cell>
          <cell r="H362">
            <v>15.99</v>
          </cell>
        </row>
        <row r="363">
          <cell r="A363" t="str">
            <v>MASON CO-REGULATEDCOMMERCIAL - REARLOADR1YDTPU</v>
          </cell>
          <cell r="B363" t="str">
            <v>MASON CO-REGULATED</v>
          </cell>
          <cell r="C363" t="str">
            <v>MASON CO-REGULATED</v>
          </cell>
          <cell r="D363" t="str">
            <v>COMMERCIAL - REARLOAD</v>
          </cell>
          <cell r="E363" t="str">
            <v>R1YDTPU</v>
          </cell>
          <cell r="F363" t="str">
            <v>1YD TEMP CONT PU</v>
          </cell>
          <cell r="G363" t="str">
            <v>MONTHLY ARREARS</v>
          </cell>
          <cell r="H363">
            <v>17.48</v>
          </cell>
        </row>
        <row r="364">
          <cell r="A364" t="str">
            <v>CITY of SHELTON-REGULATEDCOMMERCIAL - REARLOADR1YDW</v>
          </cell>
          <cell r="B364" t="str">
            <v>CITY of SHELTON-REGULATED</v>
          </cell>
          <cell r="C364" t="str">
            <v>CITY of SHELTON-REGULATED</v>
          </cell>
          <cell r="D364" t="str">
            <v>COMMERCIAL - REARLOAD</v>
          </cell>
          <cell r="E364" t="str">
            <v>R1YDW</v>
          </cell>
          <cell r="F364" t="str">
            <v>1YD 1X WEEKLY</v>
          </cell>
          <cell r="G364" t="str">
            <v>MONTHLY ARREARS</v>
          </cell>
          <cell r="H364">
            <v>75.69</v>
          </cell>
        </row>
        <row r="365">
          <cell r="A365" t="str">
            <v>KITSAP CO -REGULATEDCOMMERCIAL - REARLOADR1YDWK</v>
          </cell>
          <cell r="B365" t="str">
            <v>KITSAP CO -REGULATED</v>
          </cell>
          <cell r="C365" t="str">
            <v>KITSAP CO -REGULATED</v>
          </cell>
          <cell r="D365" t="str">
            <v>COMMERCIAL - REARLOAD</v>
          </cell>
          <cell r="E365" t="str">
            <v>R1YDWK</v>
          </cell>
          <cell r="F365" t="str">
            <v>1 YD 1X WEEKLY</v>
          </cell>
          <cell r="G365" t="str">
            <v>MONTHLY ARREARS</v>
          </cell>
          <cell r="H365">
            <v>69.239999999999995</v>
          </cell>
        </row>
        <row r="366">
          <cell r="A366" t="str">
            <v>MASON CO-REGULATEDCOMMERCIAL - REARLOADR1YDWM</v>
          </cell>
          <cell r="B366" t="str">
            <v>MASON CO-REGULATED</v>
          </cell>
          <cell r="C366" t="str">
            <v>MASON CO-REGULATED</v>
          </cell>
          <cell r="D366" t="str">
            <v>COMMERCIAL - REARLOAD</v>
          </cell>
          <cell r="E366" t="str">
            <v>R1YDWM</v>
          </cell>
          <cell r="F366" t="str">
            <v>1 YD 1X WEEKLY</v>
          </cell>
          <cell r="G366" t="str">
            <v>MONTHLY ARREARS</v>
          </cell>
          <cell r="H366">
            <v>75.69</v>
          </cell>
        </row>
        <row r="367">
          <cell r="A367" t="str">
            <v>CITY OF SHELTON-UNREGULATEDCOMMERCIAL - REARLOADR2YD1W</v>
          </cell>
          <cell r="B367" t="str">
            <v>CITY OF SHELTON-UNREGULATED</v>
          </cell>
          <cell r="C367" t="str">
            <v>CITY OF SHELTON-UNREGULATED</v>
          </cell>
          <cell r="D367" t="str">
            <v>COMMERCIAL - REARLOAD</v>
          </cell>
          <cell r="E367" t="str">
            <v>R2YD1W</v>
          </cell>
          <cell r="F367" t="str">
            <v>2YD CONT 1xWEEKLY SVC</v>
          </cell>
          <cell r="G367" t="str">
            <v>MONTHLY ADVANCED</v>
          </cell>
          <cell r="H367">
            <v>149.31</v>
          </cell>
        </row>
        <row r="368">
          <cell r="A368" t="str">
            <v>CITY of SHELTON-REGULATEDCOMMERCIAL - REARLOADR2YDE</v>
          </cell>
          <cell r="B368" t="str">
            <v>CITY of SHELTON-REGULATED</v>
          </cell>
          <cell r="C368" t="str">
            <v>CITY of SHELTON-REGULATED</v>
          </cell>
          <cell r="D368" t="str">
            <v>COMMERCIAL - REARLOAD</v>
          </cell>
          <cell r="E368" t="str">
            <v>R2YDE</v>
          </cell>
          <cell r="F368" t="str">
            <v>2 YD 1X EOW</v>
          </cell>
          <cell r="G368" t="str">
            <v>MONTHLY ARREARS</v>
          </cell>
          <cell r="H368">
            <v>55.75</v>
          </cell>
        </row>
        <row r="369">
          <cell r="A369" t="str">
            <v>KITSAP CO -REGULATEDCOMMERCIAL - REARLOADR2YDEK</v>
          </cell>
          <cell r="B369" t="str">
            <v>KITSAP CO -REGULATED</v>
          </cell>
          <cell r="C369" t="str">
            <v>KITSAP CO -REGULATED</v>
          </cell>
          <cell r="D369" t="str">
            <v>COMMERCIAL - REARLOAD</v>
          </cell>
          <cell r="E369" t="str">
            <v>R2YDEK</v>
          </cell>
          <cell r="F369" t="str">
            <v>2 YD 1X EOW</v>
          </cell>
          <cell r="G369" t="str">
            <v>MONTHLY ARREARS</v>
          </cell>
          <cell r="H369">
            <v>49.61</v>
          </cell>
        </row>
        <row r="370">
          <cell r="A370" t="str">
            <v>MASON CO-REGULATEDCOMMERCIAL - REARLOADR2YDEM</v>
          </cell>
          <cell r="B370" t="str">
            <v>MASON CO-REGULATED</v>
          </cell>
          <cell r="C370" t="str">
            <v>MASON CO-REGULATED</v>
          </cell>
          <cell r="D370" t="str">
            <v>COMMERCIAL - REARLOAD</v>
          </cell>
          <cell r="E370" t="str">
            <v>R2YDEM</v>
          </cell>
          <cell r="F370" t="str">
            <v>2 YD 1X EOW</v>
          </cell>
          <cell r="G370" t="str">
            <v>MONTHLY ARREARS</v>
          </cell>
          <cell r="H370">
            <v>55.75</v>
          </cell>
        </row>
        <row r="371">
          <cell r="A371" t="str">
            <v xml:space="preserve">CITY of SHELTON-REGULATEDCOMMERCIAL RECYCLER2YDOCCE </v>
          </cell>
          <cell r="B371" t="str">
            <v>CITY of SHELTON-REGULATED</v>
          </cell>
          <cell r="C371" t="str">
            <v>CITY of SHELTON-REGULATED</v>
          </cell>
          <cell r="D371" t="str">
            <v>COMMERCIAL RECYCLE</v>
          </cell>
          <cell r="E371" t="str">
            <v xml:space="preserve">R2YDOCCE </v>
          </cell>
          <cell r="F371" t="str">
            <v>2YD OCC-EOW</v>
          </cell>
          <cell r="G371" t="str">
            <v>MONTHLY ARREARS</v>
          </cell>
          <cell r="H371">
            <v>0</v>
          </cell>
        </row>
        <row r="372">
          <cell r="A372" t="str">
            <v xml:space="preserve">CITY OF SHELTON-UNREGULATEDCOMMERCIAL RECYCLER2YDOCCE </v>
          </cell>
          <cell r="B372" t="str">
            <v>CITY OF SHELTON-UNREGULATED</v>
          </cell>
          <cell r="C372" t="str">
            <v>CITY OF SHELTON-UNREGULATED</v>
          </cell>
          <cell r="D372" t="str">
            <v>COMMERCIAL RECYCLE</v>
          </cell>
          <cell r="E372" t="str">
            <v xml:space="preserve">R2YDOCCE </v>
          </cell>
          <cell r="F372" t="str">
            <v>2YD OCC-EOW</v>
          </cell>
          <cell r="G372" t="str">
            <v>MONTHLY ARREARS</v>
          </cell>
          <cell r="H372">
            <v>54.22</v>
          </cell>
        </row>
        <row r="373">
          <cell r="A373" t="str">
            <v xml:space="preserve">KITSAP CO -REGULATEDCOMMERCIAL RECYCLER2YDOCCE </v>
          </cell>
          <cell r="B373" t="str">
            <v>KITSAP CO -REGULATED</v>
          </cell>
          <cell r="C373" t="str">
            <v>KITSAP CO -REGULATED</v>
          </cell>
          <cell r="D373" t="str">
            <v>COMMERCIAL RECYCLE</v>
          </cell>
          <cell r="E373" t="str">
            <v xml:space="preserve">R2YDOCCE </v>
          </cell>
          <cell r="F373" t="str">
            <v>2YD OCC-EOW</v>
          </cell>
          <cell r="G373" t="str">
            <v>MONTHLY ARREARS</v>
          </cell>
          <cell r="H373">
            <v>0</v>
          </cell>
        </row>
        <row r="374">
          <cell r="A374" t="str">
            <v xml:space="preserve">KITSAP CO-UNREGULATEDCOMMERCIAL RECYCLER2YDOCCE </v>
          </cell>
          <cell r="B374" t="str">
            <v>KITSAP CO-UNREGULATED</v>
          </cell>
          <cell r="C374" t="str">
            <v>KITSAP CO-UNREGULATED</v>
          </cell>
          <cell r="D374" t="str">
            <v>COMMERCIAL RECYCLE</v>
          </cell>
          <cell r="E374" t="str">
            <v xml:space="preserve">R2YDOCCE </v>
          </cell>
          <cell r="F374" t="str">
            <v>2YD OCC-EOW</v>
          </cell>
          <cell r="G374" t="str">
            <v>MONTHLY ARREARS</v>
          </cell>
          <cell r="H374">
            <v>54.22</v>
          </cell>
        </row>
        <row r="375">
          <cell r="A375" t="str">
            <v xml:space="preserve">MASON CO-REGULATEDCOMMERCIAL RECYCLER2YDOCCE </v>
          </cell>
          <cell r="B375" t="str">
            <v>MASON CO-REGULATED</v>
          </cell>
          <cell r="C375" t="str">
            <v>MASON CO-REGULATED</v>
          </cell>
          <cell r="D375" t="str">
            <v>COMMERCIAL RECYCLE</v>
          </cell>
          <cell r="E375" t="str">
            <v xml:space="preserve">R2YDOCCE </v>
          </cell>
          <cell r="F375" t="str">
            <v>2YD OCC-EOW</v>
          </cell>
          <cell r="G375" t="str">
            <v>MONTHLY ARREARS</v>
          </cell>
          <cell r="H375">
            <v>0</v>
          </cell>
        </row>
        <row r="376">
          <cell r="A376" t="str">
            <v xml:space="preserve">MASON CO-UNREGULATEDCOMMERCIAL RECYCLER2YDOCCE </v>
          </cell>
          <cell r="B376" t="str">
            <v>MASON CO-UNREGULATED</v>
          </cell>
          <cell r="C376" t="str">
            <v>MASON CO-UNREGULATED</v>
          </cell>
          <cell r="D376" t="str">
            <v>COMMERCIAL RECYCLE</v>
          </cell>
          <cell r="E376" t="str">
            <v xml:space="preserve">R2YDOCCE </v>
          </cell>
          <cell r="F376" t="str">
            <v>2YD OCC-EOW</v>
          </cell>
          <cell r="G376" t="str">
            <v>MONTHLY ARREARS</v>
          </cell>
          <cell r="H376">
            <v>54.22</v>
          </cell>
        </row>
        <row r="377">
          <cell r="A377" t="str">
            <v>CITY of SHELTON-REGULATEDCOMMERCIAL RECYCLER2YDOCCEX</v>
          </cell>
          <cell r="B377" t="str">
            <v>CITY of SHELTON-REGULATED</v>
          </cell>
          <cell r="C377" t="str">
            <v>CITY of SHELTON-REGULATED</v>
          </cell>
          <cell r="D377" t="str">
            <v>COMMERCIAL RECYCLE</v>
          </cell>
          <cell r="E377" t="str">
            <v>R2YDOCCEX</v>
          </cell>
          <cell r="F377" t="str">
            <v>2YD OCC-EXTRA CONTAINER</v>
          </cell>
          <cell r="G377" t="str">
            <v>MONTHLY ARREARS</v>
          </cell>
          <cell r="H377">
            <v>0</v>
          </cell>
        </row>
        <row r="378">
          <cell r="A378" t="str">
            <v>CITY OF SHELTON-UNREGULATEDCOMMERCIAL RECYCLER2YDOCCEX</v>
          </cell>
          <cell r="B378" t="str">
            <v>CITY OF SHELTON-UNREGULATED</v>
          </cell>
          <cell r="C378" t="str">
            <v>CITY OF SHELTON-UNREGULATED</v>
          </cell>
          <cell r="D378" t="str">
            <v>COMMERCIAL RECYCLE</v>
          </cell>
          <cell r="E378" t="str">
            <v>R2YDOCCEX</v>
          </cell>
          <cell r="F378" t="str">
            <v>2YD OCC-EXTRA CONTAINER</v>
          </cell>
          <cell r="G378" t="str">
            <v>MONTHLY ARREARS</v>
          </cell>
          <cell r="H378">
            <v>34.200000000000003</v>
          </cell>
        </row>
        <row r="379">
          <cell r="A379" t="str">
            <v>KITSAP CO -REGULATEDCOMMERCIAL RECYCLER2YDOCCEX</v>
          </cell>
          <cell r="B379" t="str">
            <v>KITSAP CO -REGULATED</v>
          </cell>
          <cell r="C379" t="str">
            <v>KITSAP CO -REGULATED</v>
          </cell>
          <cell r="D379" t="str">
            <v>COMMERCIAL RECYCLE</v>
          </cell>
          <cell r="E379" t="str">
            <v>R2YDOCCEX</v>
          </cell>
          <cell r="F379" t="str">
            <v>2YD OCC-EXTRA CONTAINER</v>
          </cell>
          <cell r="G379" t="str">
            <v>MONTHLY ARREARS</v>
          </cell>
          <cell r="H379">
            <v>0</v>
          </cell>
        </row>
        <row r="380">
          <cell r="A380" t="str">
            <v>KITSAP CO-UNREGULATEDCOMMERCIAL RECYCLER2YDOCCEX</v>
          </cell>
          <cell r="B380" t="str">
            <v>KITSAP CO-UNREGULATED</v>
          </cell>
          <cell r="C380" t="str">
            <v>KITSAP CO-UNREGULATED</v>
          </cell>
          <cell r="D380" t="str">
            <v>COMMERCIAL RECYCLE</v>
          </cell>
          <cell r="E380" t="str">
            <v>R2YDOCCEX</v>
          </cell>
          <cell r="F380" t="str">
            <v>2YD OCC-EXTRA CONTAINER</v>
          </cell>
          <cell r="G380" t="str">
            <v>MONTHLY ARREARS</v>
          </cell>
          <cell r="H380">
            <v>34.200000000000003</v>
          </cell>
        </row>
        <row r="381">
          <cell r="A381" t="str">
            <v>MASON CO-REGULATEDCOMMERCIAL RECYCLER2YDOCCEX</v>
          </cell>
          <cell r="B381" t="str">
            <v>MASON CO-REGULATED</v>
          </cell>
          <cell r="C381" t="str">
            <v>MASON CO-REGULATED</v>
          </cell>
          <cell r="D381" t="str">
            <v>COMMERCIAL RECYCLE</v>
          </cell>
          <cell r="E381" t="str">
            <v>R2YDOCCEX</v>
          </cell>
          <cell r="F381" t="str">
            <v>2YD OCC-EXTRA CONTAINER</v>
          </cell>
          <cell r="G381" t="str">
            <v>MONTHLY ARREARS</v>
          </cell>
          <cell r="H381">
            <v>0</v>
          </cell>
        </row>
        <row r="382">
          <cell r="A382" t="str">
            <v>MASON CO-UNREGULATEDCOMMERCIAL RECYCLER2YDOCCEX</v>
          </cell>
          <cell r="B382" t="str">
            <v>MASON CO-UNREGULATED</v>
          </cell>
          <cell r="C382" t="str">
            <v>MASON CO-UNREGULATED</v>
          </cell>
          <cell r="D382" t="str">
            <v>COMMERCIAL RECYCLE</v>
          </cell>
          <cell r="E382" t="str">
            <v>R2YDOCCEX</v>
          </cell>
          <cell r="F382" t="str">
            <v>2YD OCC-EXTRA CONTAINER</v>
          </cell>
          <cell r="G382" t="str">
            <v>MONTHLY ARREARS</v>
          </cell>
          <cell r="H382">
            <v>34.200000000000003</v>
          </cell>
        </row>
        <row r="383">
          <cell r="A383" t="str">
            <v>CITY of SHELTON-REGULATEDCOMMERCIAL RECYCLER2YDOCCM</v>
          </cell>
          <cell r="B383" t="str">
            <v>CITY of SHELTON-REGULATED</v>
          </cell>
          <cell r="C383" t="str">
            <v>CITY of SHELTON-REGULATED</v>
          </cell>
          <cell r="D383" t="str">
            <v>COMMERCIAL RECYCLE</v>
          </cell>
          <cell r="E383" t="str">
            <v>R2YDOCCM</v>
          </cell>
          <cell r="F383" t="str">
            <v>2YD OCC-MNTHLY</v>
          </cell>
          <cell r="G383" t="str">
            <v>MONTHLY ARREARS</v>
          </cell>
          <cell r="H383">
            <v>0</v>
          </cell>
        </row>
        <row r="384">
          <cell r="A384" t="str">
            <v>CITY OF SHELTON-UNREGULATEDCOMMERCIAL RECYCLER2YDOCCM</v>
          </cell>
          <cell r="B384" t="str">
            <v>CITY OF SHELTON-UNREGULATED</v>
          </cell>
          <cell r="C384" t="str">
            <v>CITY OF SHELTON-UNREGULATED</v>
          </cell>
          <cell r="D384" t="str">
            <v>COMMERCIAL RECYCLE</v>
          </cell>
          <cell r="E384" t="str">
            <v>R2YDOCCM</v>
          </cell>
          <cell r="F384" t="str">
            <v>2YD OCC-MNTHLY</v>
          </cell>
          <cell r="G384" t="str">
            <v>MONTHLY ARREARS</v>
          </cell>
          <cell r="H384">
            <v>41.67</v>
          </cell>
        </row>
        <row r="385">
          <cell r="A385" t="str">
            <v>KITSAP CO -REGULATEDCOMMERCIAL RECYCLER2YDOCCM</v>
          </cell>
          <cell r="B385" t="str">
            <v>KITSAP CO -REGULATED</v>
          </cell>
          <cell r="C385" t="str">
            <v>KITSAP CO -REGULATED</v>
          </cell>
          <cell r="D385" t="str">
            <v>COMMERCIAL RECYCLE</v>
          </cell>
          <cell r="E385" t="str">
            <v>R2YDOCCM</v>
          </cell>
          <cell r="F385" t="str">
            <v>2YD OCC-MNTHLY</v>
          </cell>
          <cell r="G385" t="str">
            <v>MONTHLY ARREARS</v>
          </cell>
          <cell r="H385">
            <v>0</v>
          </cell>
        </row>
        <row r="386">
          <cell r="A386" t="str">
            <v>KITSAP CO-UNREGULATEDCOMMERCIAL RECYCLER2YDOCCM</v>
          </cell>
          <cell r="B386" t="str">
            <v>KITSAP CO-UNREGULATED</v>
          </cell>
          <cell r="C386" t="str">
            <v>KITSAP CO-UNREGULATED</v>
          </cell>
          <cell r="D386" t="str">
            <v>COMMERCIAL RECYCLE</v>
          </cell>
          <cell r="E386" t="str">
            <v>R2YDOCCM</v>
          </cell>
          <cell r="F386" t="str">
            <v>2YD OCC-MNTHLY</v>
          </cell>
          <cell r="G386" t="str">
            <v>MONTHLY ARREARS</v>
          </cell>
          <cell r="H386">
            <v>41.67</v>
          </cell>
        </row>
        <row r="387">
          <cell r="A387" t="str">
            <v>MASON CO-REGULATEDCOMMERCIAL RECYCLER2YDOCCM</v>
          </cell>
          <cell r="B387" t="str">
            <v>MASON CO-REGULATED</v>
          </cell>
          <cell r="C387" t="str">
            <v>MASON CO-REGULATED</v>
          </cell>
          <cell r="D387" t="str">
            <v>COMMERCIAL RECYCLE</v>
          </cell>
          <cell r="E387" t="str">
            <v>R2YDOCCM</v>
          </cell>
          <cell r="F387" t="str">
            <v>2YD OCC-MNTHLY</v>
          </cell>
          <cell r="G387" t="str">
            <v>MONTHLY ARREARS</v>
          </cell>
          <cell r="H387">
            <v>0</v>
          </cell>
        </row>
        <row r="388">
          <cell r="A388" t="str">
            <v>MASON CO-UNREGULATEDCOMMERCIAL RECYCLER2YDOCCM</v>
          </cell>
          <cell r="B388" t="str">
            <v>MASON CO-UNREGULATED</v>
          </cell>
          <cell r="C388" t="str">
            <v>MASON CO-UNREGULATED</v>
          </cell>
          <cell r="D388" t="str">
            <v>COMMERCIAL RECYCLE</v>
          </cell>
          <cell r="E388" t="str">
            <v>R2YDOCCM</v>
          </cell>
          <cell r="F388" t="str">
            <v>2YD OCC-MNTHLY</v>
          </cell>
          <cell r="G388" t="str">
            <v>MONTHLY ARREARS</v>
          </cell>
          <cell r="H388">
            <v>41.67</v>
          </cell>
        </row>
        <row r="389">
          <cell r="A389" t="str">
            <v>CITY of SHELTON-REGULATEDCOMMERCIAL RECYCLER2YDOCCOC</v>
          </cell>
          <cell r="B389" t="str">
            <v>CITY of SHELTON-REGULATED</v>
          </cell>
          <cell r="C389" t="str">
            <v>CITY of SHELTON-REGULATED</v>
          </cell>
          <cell r="D389" t="str">
            <v>COMMERCIAL RECYCLE</v>
          </cell>
          <cell r="E389" t="str">
            <v>R2YDOCCOC</v>
          </cell>
          <cell r="F389" t="str">
            <v>2YD OCC-ON CALL</v>
          </cell>
          <cell r="G389" t="str">
            <v>ONCALL</v>
          </cell>
          <cell r="H389">
            <v>0</v>
          </cell>
        </row>
        <row r="390">
          <cell r="A390" t="str">
            <v>CITY OF SHELTON-UNREGULATEDCOMMERCIAL RECYCLER2YDOCCOC</v>
          </cell>
          <cell r="B390" t="str">
            <v>CITY OF SHELTON-UNREGULATED</v>
          </cell>
          <cell r="C390" t="str">
            <v>CITY OF SHELTON-UNREGULATED</v>
          </cell>
          <cell r="D390" t="str">
            <v>COMMERCIAL RECYCLE</v>
          </cell>
          <cell r="E390" t="str">
            <v>R2YDOCCOC</v>
          </cell>
          <cell r="F390" t="str">
            <v>2YD OCC-ON CALL</v>
          </cell>
          <cell r="G390" t="str">
            <v>ONCALL</v>
          </cell>
          <cell r="H390">
            <v>41.67</v>
          </cell>
        </row>
        <row r="391">
          <cell r="A391" t="str">
            <v>KITSAP CO -REGULATEDCOMMERCIAL RECYCLER2YDOCCOC</v>
          </cell>
          <cell r="B391" t="str">
            <v>KITSAP CO -REGULATED</v>
          </cell>
          <cell r="C391" t="str">
            <v>KITSAP CO -REGULATED</v>
          </cell>
          <cell r="D391" t="str">
            <v>COMMERCIAL RECYCLE</v>
          </cell>
          <cell r="E391" t="str">
            <v>R2YDOCCOC</v>
          </cell>
          <cell r="F391" t="str">
            <v>2YD OCC-ON CALL</v>
          </cell>
          <cell r="G391" t="str">
            <v>ONCALL</v>
          </cell>
          <cell r="H391">
            <v>0</v>
          </cell>
        </row>
        <row r="392">
          <cell r="A392" t="str">
            <v>KITSAP CO-UNREGULATEDCOMMERCIAL RECYCLER2YDOCCOC</v>
          </cell>
          <cell r="B392" t="str">
            <v>KITSAP CO-UNREGULATED</v>
          </cell>
          <cell r="C392" t="str">
            <v>KITSAP CO-UNREGULATED</v>
          </cell>
          <cell r="D392" t="str">
            <v>COMMERCIAL RECYCLE</v>
          </cell>
          <cell r="E392" t="str">
            <v>R2YDOCCOC</v>
          </cell>
          <cell r="F392" t="str">
            <v>2YD OCC-ON CALL</v>
          </cell>
          <cell r="G392" t="str">
            <v>ONCALL</v>
          </cell>
          <cell r="H392">
            <v>41.67</v>
          </cell>
        </row>
        <row r="393">
          <cell r="A393" t="str">
            <v>MASON CO-REGULATEDCOMMERCIAL RECYCLER2YDOCCOC</v>
          </cell>
          <cell r="B393" t="str">
            <v>MASON CO-REGULATED</v>
          </cell>
          <cell r="C393" t="str">
            <v>MASON CO-REGULATED</v>
          </cell>
          <cell r="D393" t="str">
            <v>COMMERCIAL RECYCLE</v>
          </cell>
          <cell r="E393" t="str">
            <v>R2YDOCCOC</v>
          </cell>
          <cell r="F393" t="str">
            <v>2YD OCC-ON CALL</v>
          </cell>
          <cell r="G393" t="str">
            <v>ONCALL</v>
          </cell>
          <cell r="H393">
            <v>0</v>
          </cell>
        </row>
        <row r="394">
          <cell r="A394" t="str">
            <v>MASON CO-UNREGULATEDCOMMERCIAL RECYCLER2YDOCCOC</v>
          </cell>
          <cell r="B394" t="str">
            <v>MASON CO-UNREGULATED</v>
          </cell>
          <cell r="C394" t="str">
            <v>MASON CO-UNREGULATED</v>
          </cell>
          <cell r="D394" t="str">
            <v>COMMERCIAL RECYCLE</v>
          </cell>
          <cell r="E394" t="str">
            <v>R2YDOCCOC</v>
          </cell>
          <cell r="F394" t="str">
            <v>2YD OCC-ON CALL</v>
          </cell>
          <cell r="G394" t="str">
            <v>ONCALL</v>
          </cell>
          <cell r="H394">
            <v>41.67</v>
          </cell>
        </row>
        <row r="395">
          <cell r="A395" t="str">
            <v>CITY of SHELTON-REGULATEDCOMMERCIAL RECYCLER2YDOCCW</v>
          </cell>
          <cell r="B395" t="str">
            <v>CITY of SHELTON-REGULATED</v>
          </cell>
          <cell r="C395" t="str">
            <v>CITY of SHELTON-REGULATED</v>
          </cell>
          <cell r="D395" t="str">
            <v>COMMERCIAL RECYCLE</v>
          </cell>
          <cell r="E395" t="str">
            <v>R2YDOCCW</v>
          </cell>
          <cell r="F395" t="str">
            <v>2YD OCC-WEEKLY</v>
          </cell>
          <cell r="G395" t="str">
            <v>MONTHLY ARREARS</v>
          </cell>
          <cell r="H395">
            <v>0</v>
          </cell>
        </row>
        <row r="396">
          <cell r="A396" t="str">
            <v>CITY OF SHELTON-UNREGULATEDCOMMERCIAL RECYCLER2YDOCCW</v>
          </cell>
          <cell r="B396" t="str">
            <v>CITY OF SHELTON-UNREGULATED</v>
          </cell>
          <cell r="C396" t="str">
            <v>CITY OF SHELTON-UNREGULATED</v>
          </cell>
          <cell r="D396" t="str">
            <v>COMMERCIAL RECYCLE</v>
          </cell>
          <cell r="E396" t="str">
            <v>R2YDOCCW</v>
          </cell>
          <cell r="F396" t="str">
            <v>2YD OCC-WEEKLY</v>
          </cell>
          <cell r="G396" t="str">
            <v>MONTHLY ARREARS</v>
          </cell>
          <cell r="H396">
            <v>78.510000000000005</v>
          </cell>
        </row>
        <row r="397">
          <cell r="A397" t="str">
            <v>KITSAP CO -REGULATEDCOMMERCIAL RECYCLER2YDOCCW</v>
          </cell>
          <cell r="B397" t="str">
            <v>KITSAP CO -REGULATED</v>
          </cell>
          <cell r="C397" t="str">
            <v>KITSAP CO -REGULATED</v>
          </cell>
          <cell r="D397" t="str">
            <v>COMMERCIAL RECYCLE</v>
          </cell>
          <cell r="E397" t="str">
            <v>R2YDOCCW</v>
          </cell>
          <cell r="F397" t="str">
            <v>2YD OCC-WEEKLY</v>
          </cell>
          <cell r="G397" t="str">
            <v>MONTHLY ARREARS</v>
          </cell>
          <cell r="H397">
            <v>0</v>
          </cell>
        </row>
        <row r="398">
          <cell r="A398" t="str">
            <v>KITSAP CO-UNREGULATEDCOMMERCIAL RECYCLER2YDOCCW</v>
          </cell>
          <cell r="B398" t="str">
            <v>KITSAP CO-UNREGULATED</v>
          </cell>
          <cell r="C398" t="str">
            <v>KITSAP CO-UNREGULATED</v>
          </cell>
          <cell r="D398" t="str">
            <v>COMMERCIAL RECYCLE</v>
          </cell>
          <cell r="E398" t="str">
            <v>R2YDOCCW</v>
          </cell>
          <cell r="F398" t="str">
            <v>2YD OCC-WEEKLY</v>
          </cell>
          <cell r="G398" t="str">
            <v>MONTHLY ARREARS</v>
          </cell>
          <cell r="H398">
            <v>78.510000000000005</v>
          </cell>
        </row>
        <row r="399">
          <cell r="A399" t="str">
            <v>MASON CO-REGULATEDCOMMERCIAL RECYCLER2YDOCCW</v>
          </cell>
          <cell r="B399" t="str">
            <v>MASON CO-REGULATED</v>
          </cell>
          <cell r="C399" t="str">
            <v>MASON CO-REGULATED</v>
          </cell>
          <cell r="D399" t="str">
            <v>COMMERCIAL RECYCLE</v>
          </cell>
          <cell r="E399" t="str">
            <v>R2YDOCCW</v>
          </cell>
          <cell r="F399" t="str">
            <v>2YD OCC-WEEKLY</v>
          </cell>
          <cell r="G399" t="str">
            <v>MONTHLY ARREARS</v>
          </cell>
          <cell r="H399">
            <v>0</v>
          </cell>
        </row>
        <row r="400">
          <cell r="A400" t="str">
            <v>MASON CO-UNREGULATEDCOMMERCIAL RECYCLER2YDOCCW</v>
          </cell>
          <cell r="B400" t="str">
            <v>MASON CO-UNREGULATED</v>
          </cell>
          <cell r="C400" t="str">
            <v>MASON CO-UNREGULATED</v>
          </cell>
          <cell r="D400" t="str">
            <v>COMMERCIAL RECYCLE</v>
          </cell>
          <cell r="E400" t="str">
            <v>R2YDOCCW</v>
          </cell>
          <cell r="F400" t="str">
            <v>2YD OCC-WEEKLY</v>
          </cell>
          <cell r="G400" t="str">
            <v>MONTHLY ARREARS</v>
          </cell>
          <cell r="H400">
            <v>78.510000000000005</v>
          </cell>
        </row>
        <row r="401">
          <cell r="A401" t="str">
            <v>CITY of SHELTON-REGULATEDCOMMERCIAL - REARLOADR2YDPU</v>
          </cell>
          <cell r="B401" t="str">
            <v>CITY of SHELTON-REGULATED</v>
          </cell>
          <cell r="C401" t="str">
            <v>CITY of SHELTON-REGULATED</v>
          </cell>
          <cell r="D401" t="str">
            <v>COMMERCIAL - REARLOAD</v>
          </cell>
          <cell r="E401" t="str">
            <v>R2YDPU</v>
          </cell>
          <cell r="F401" t="str">
            <v>2YD CONTAINER PICKUP</v>
          </cell>
          <cell r="G401" t="str">
            <v>ONCALL</v>
          </cell>
          <cell r="H401">
            <v>25.69</v>
          </cell>
        </row>
        <row r="402">
          <cell r="A402" t="str">
            <v>KITSAP CO -REGULATEDCOMMERCIAL - REARLOADR2YDPU</v>
          </cell>
          <cell r="B402" t="str">
            <v>KITSAP CO -REGULATED</v>
          </cell>
          <cell r="C402" t="str">
            <v>KITSAP CO -REGULATED</v>
          </cell>
          <cell r="D402" t="str">
            <v>COMMERCIAL - REARLOAD</v>
          </cell>
          <cell r="E402" t="str">
            <v>R2YDPU</v>
          </cell>
          <cell r="F402" t="str">
            <v>2YD CONTAINER PICKUP</v>
          </cell>
          <cell r="G402" t="str">
            <v>ONCALL</v>
          </cell>
          <cell r="H402">
            <v>22.86</v>
          </cell>
        </row>
        <row r="403">
          <cell r="A403" t="str">
            <v>MASON CO-REGULATEDCOMMERCIAL - REARLOADR2YDPU</v>
          </cell>
          <cell r="B403" t="str">
            <v>MASON CO-REGULATED</v>
          </cell>
          <cell r="C403" t="str">
            <v>MASON CO-REGULATED</v>
          </cell>
          <cell r="D403" t="str">
            <v>COMMERCIAL - REARLOAD</v>
          </cell>
          <cell r="E403" t="str">
            <v>R2YDPU</v>
          </cell>
          <cell r="F403" t="str">
            <v>2YD CONTAINER PICKUP</v>
          </cell>
          <cell r="G403" t="str">
            <v>ONCALL</v>
          </cell>
          <cell r="H403">
            <v>25.69</v>
          </cell>
        </row>
        <row r="404">
          <cell r="A404" t="str">
            <v>CITY of SHELTON-REGULATEDCOMMERCIAL - REARLOADR2YDRENTM</v>
          </cell>
          <cell r="B404" t="str">
            <v>CITY of SHELTON-REGULATED</v>
          </cell>
          <cell r="C404" t="str">
            <v>CITY of SHELTON-REGULATED</v>
          </cell>
          <cell r="D404" t="str">
            <v>COMMERCIAL - REARLOAD</v>
          </cell>
          <cell r="E404" t="str">
            <v>R2YDRENTM</v>
          </cell>
          <cell r="F404" t="str">
            <v>2YD CONTAINER RENT-MTHLY</v>
          </cell>
          <cell r="G404" t="str">
            <v>MONTHLY ARREARS</v>
          </cell>
          <cell r="H404">
            <v>13.77</v>
          </cell>
        </row>
        <row r="405">
          <cell r="A405" t="str">
            <v>KITSAP CO -REGULATEDCOMMERCIAL - REARLOADR2YDRENTM</v>
          </cell>
          <cell r="B405" t="str">
            <v>KITSAP CO -REGULATED</v>
          </cell>
          <cell r="C405" t="str">
            <v>KITSAP CO -REGULATED</v>
          </cell>
          <cell r="D405" t="str">
            <v>COMMERCIAL - REARLOAD</v>
          </cell>
          <cell r="E405" t="str">
            <v>R2YDRENTM</v>
          </cell>
          <cell r="F405" t="str">
            <v>2YD CONTAINER RENT-MTHLY</v>
          </cell>
          <cell r="G405" t="str">
            <v>MONTHLY ARREARS</v>
          </cell>
          <cell r="H405">
            <v>13.77</v>
          </cell>
        </row>
        <row r="406">
          <cell r="A406" t="str">
            <v>MASON CO-REGULATEDCOMMERCIAL - REARLOADR2YDRENTM</v>
          </cell>
          <cell r="B406" t="str">
            <v>MASON CO-REGULATED</v>
          </cell>
          <cell r="C406" t="str">
            <v>MASON CO-REGULATED</v>
          </cell>
          <cell r="D406" t="str">
            <v>COMMERCIAL - REARLOAD</v>
          </cell>
          <cell r="E406" t="str">
            <v>R2YDRENTM</v>
          </cell>
          <cell r="F406" t="str">
            <v>2YD CONTAINER RENT-MTHLY</v>
          </cell>
          <cell r="G406" t="str">
            <v>MONTHLY ARREARS</v>
          </cell>
          <cell r="H406">
            <v>13.77</v>
          </cell>
        </row>
        <row r="407">
          <cell r="A407" t="str">
            <v>CITY of SHELTON-REGULATEDCOMMERCIAL - REARLOADR2YDRENTT</v>
          </cell>
          <cell r="B407" t="str">
            <v>CITY of SHELTON-REGULATED</v>
          </cell>
          <cell r="C407" t="str">
            <v>CITY of SHELTON-REGULATED</v>
          </cell>
          <cell r="D407" t="str">
            <v>COMMERCIAL - REARLOAD</v>
          </cell>
          <cell r="E407" t="str">
            <v>R2YDRENTT</v>
          </cell>
          <cell r="F407" t="str">
            <v>2YD TEMP CONTAINER RENT</v>
          </cell>
          <cell r="G407" t="str">
            <v>MONTHLY ARREARS</v>
          </cell>
          <cell r="H407">
            <v>20.63</v>
          </cell>
        </row>
        <row r="408">
          <cell r="A408" t="str">
            <v>KITSAP CO -REGULATEDCOMMERCIAL - REARLOADR2YDRENTT</v>
          </cell>
          <cell r="B408" t="str">
            <v>KITSAP CO -REGULATED</v>
          </cell>
          <cell r="C408" t="str">
            <v>KITSAP CO -REGULATED</v>
          </cell>
          <cell r="D408" t="str">
            <v>COMMERCIAL - REARLOAD</v>
          </cell>
          <cell r="E408" t="str">
            <v>R2YDRENTT</v>
          </cell>
          <cell r="F408" t="str">
            <v>2YD TEMP CONTAINER RENT</v>
          </cell>
          <cell r="G408" t="str">
            <v>MONTHLY ARREARS</v>
          </cell>
          <cell r="H408">
            <v>20.7</v>
          </cell>
        </row>
        <row r="409">
          <cell r="A409" t="str">
            <v>MASON CO-REGULATEDCOMMERCIAL - REARLOADR2YDRENTT</v>
          </cell>
          <cell r="B409" t="str">
            <v>MASON CO-REGULATED</v>
          </cell>
          <cell r="C409" t="str">
            <v>MASON CO-REGULATED</v>
          </cell>
          <cell r="D409" t="str">
            <v>COMMERCIAL - REARLOAD</v>
          </cell>
          <cell r="E409" t="str">
            <v>R2YDRENTT</v>
          </cell>
          <cell r="F409" t="str">
            <v>2YD TEMP CONTAINER RENT</v>
          </cell>
          <cell r="G409" t="str">
            <v>MONTHLY ARREARS</v>
          </cell>
          <cell r="H409">
            <v>20.63</v>
          </cell>
        </row>
        <row r="410">
          <cell r="A410" t="str">
            <v>CITY of SHELTON-REGULATEDCOMMERCIAL - REARLOADR2YDRENTTM</v>
          </cell>
          <cell r="B410" t="str">
            <v>CITY of SHELTON-REGULATED</v>
          </cell>
          <cell r="C410" t="str">
            <v>CITY of SHELTON-REGULATED</v>
          </cell>
          <cell r="D410" t="str">
            <v>COMMERCIAL - REARLOAD</v>
          </cell>
          <cell r="E410" t="str">
            <v>R2YDRENTTM</v>
          </cell>
          <cell r="F410" t="str">
            <v>2 YD TEMP CONT RENT MONTH</v>
          </cell>
          <cell r="G410" t="str">
            <v>MONTHLY ARREARS</v>
          </cell>
          <cell r="H410">
            <v>20.63</v>
          </cell>
        </row>
        <row r="411">
          <cell r="A411" t="str">
            <v>KITSAP CO -REGULATEDCOMMERCIAL - REARLOADR2YDRENTTM</v>
          </cell>
          <cell r="B411" t="str">
            <v>KITSAP CO -REGULATED</v>
          </cell>
          <cell r="C411" t="str">
            <v>KITSAP CO -REGULATED</v>
          </cell>
          <cell r="D411" t="str">
            <v>COMMERCIAL - REARLOAD</v>
          </cell>
          <cell r="E411" t="str">
            <v>R2YDRENTTM</v>
          </cell>
          <cell r="F411" t="str">
            <v>2 YD TEMP CONT RENT MONTH</v>
          </cell>
          <cell r="G411" t="str">
            <v>MONTHLY ARREARS</v>
          </cell>
          <cell r="H411">
            <v>20.63</v>
          </cell>
        </row>
        <row r="412">
          <cell r="A412" t="str">
            <v>MASON CO-REGULATEDCOMMERCIAL - REARLOADR2YDRENTTM</v>
          </cell>
          <cell r="B412" t="str">
            <v>MASON CO-REGULATED</v>
          </cell>
          <cell r="C412" t="str">
            <v>MASON CO-REGULATED</v>
          </cell>
          <cell r="D412" t="str">
            <v>COMMERCIAL - REARLOAD</v>
          </cell>
          <cell r="E412" t="str">
            <v>R2YDRENTTM</v>
          </cell>
          <cell r="F412" t="str">
            <v>2 YD TEMP CONT RENT MONTH</v>
          </cell>
          <cell r="G412" t="str">
            <v>MONTHLY ARREARS</v>
          </cell>
          <cell r="H412">
            <v>20.63</v>
          </cell>
        </row>
        <row r="413">
          <cell r="A413" t="str">
            <v>CITY of SHELTON-REGULATEDCOMMERCIAL - REARLOADR2YDTPU</v>
          </cell>
          <cell r="B413" t="str">
            <v>CITY of SHELTON-REGULATED</v>
          </cell>
          <cell r="C413" t="str">
            <v>CITY of SHELTON-REGULATED</v>
          </cell>
          <cell r="D413" t="str">
            <v>COMMERCIAL - REARLOAD</v>
          </cell>
          <cell r="E413" t="str">
            <v>R2YDTPU</v>
          </cell>
          <cell r="F413" t="str">
            <v>2YD TEMP CONTAINER PU</v>
          </cell>
          <cell r="G413" t="str">
            <v>ONCALL</v>
          </cell>
          <cell r="H413">
            <v>25.69</v>
          </cell>
        </row>
        <row r="414">
          <cell r="A414" t="str">
            <v>KITSAP CO -REGULATEDCOMMERCIAL - REARLOADR2YDTPU</v>
          </cell>
          <cell r="B414" t="str">
            <v>KITSAP CO -REGULATED</v>
          </cell>
          <cell r="C414" t="str">
            <v>KITSAP CO -REGULATED</v>
          </cell>
          <cell r="D414" t="str">
            <v>COMMERCIAL - REARLOAD</v>
          </cell>
          <cell r="E414" t="str">
            <v>R2YDTPU</v>
          </cell>
          <cell r="F414" t="str">
            <v>2YD TEMP CONTAINER PU</v>
          </cell>
          <cell r="G414" t="str">
            <v>ONCALL</v>
          </cell>
          <cell r="H414">
            <v>22.86</v>
          </cell>
        </row>
        <row r="415">
          <cell r="A415" t="str">
            <v>MASON CO-REGULATEDCOMMERCIAL - REARLOADR2YDTPU</v>
          </cell>
          <cell r="B415" t="str">
            <v>MASON CO-REGULATED</v>
          </cell>
          <cell r="C415" t="str">
            <v>MASON CO-REGULATED</v>
          </cell>
          <cell r="D415" t="str">
            <v>COMMERCIAL - REARLOAD</v>
          </cell>
          <cell r="E415" t="str">
            <v>R2YDTPU</v>
          </cell>
          <cell r="F415" t="str">
            <v>2YD TEMP CONTAINER PU</v>
          </cell>
          <cell r="G415" t="str">
            <v>ONCALL</v>
          </cell>
          <cell r="H415">
            <v>25.69</v>
          </cell>
        </row>
        <row r="416">
          <cell r="A416" t="str">
            <v>CITY of SHELTON-REGULATEDCOMMERCIAL - REARLOADR2YDW</v>
          </cell>
          <cell r="B416" t="str">
            <v>CITY of SHELTON-REGULATED</v>
          </cell>
          <cell r="C416" t="str">
            <v>CITY of SHELTON-REGULATED</v>
          </cell>
          <cell r="D416" t="str">
            <v>COMMERCIAL - REARLOAD</v>
          </cell>
          <cell r="E416" t="str">
            <v>R2YDW</v>
          </cell>
          <cell r="F416" t="str">
            <v>2 YD 1X WEEKLY</v>
          </cell>
          <cell r="G416" t="str">
            <v>MONTHLY ARREARS</v>
          </cell>
          <cell r="H416">
            <v>111.24</v>
          </cell>
        </row>
        <row r="417">
          <cell r="A417" t="str">
            <v>KITSAP CO -REGULATEDCOMMERCIAL - REARLOADR2YDWK</v>
          </cell>
          <cell r="B417" t="str">
            <v>KITSAP CO -REGULATED</v>
          </cell>
          <cell r="C417" t="str">
            <v>KITSAP CO -REGULATED</v>
          </cell>
          <cell r="D417" t="str">
            <v>COMMERCIAL - REARLOAD</v>
          </cell>
          <cell r="E417" t="str">
            <v>R2YDWK</v>
          </cell>
          <cell r="F417" t="str">
            <v>2 YD 1X WEEKLY</v>
          </cell>
          <cell r="G417" t="str">
            <v>MONTHLY ARREARS</v>
          </cell>
          <cell r="H417">
            <v>98.98</v>
          </cell>
        </row>
        <row r="418">
          <cell r="A418" t="str">
            <v>MASON CO-REGULATEDCOMMERCIAL - REARLOADR2YDWM</v>
          </cell>
          <cell r="B418" t="str">
            <v>MASON CO-REGULATED</v>
          </cell>
          <cell r="C418" t="str">
            <v>MASON CO-REGULATED</v>
          </cell>
          <cell r="D418" t="str">
            <v>COMMERCIAL - REARLOAD</v>
          </cell>
          <cell r="E418" t="str">
            <v>R2YDWM</v>
          </cell>
          <cell r="F418" t="str">
            <v>2 YD 1X WEEKLY</v>
          </cell>
          <cell r="G418" t="str">
            <v>MONTHLY ARREARS</v>
          </cell>
          <cell r="H418">
            <v>111.24</v>
          </cell>
        </row>
        <row r="419">
          <cell r="A419" t="str">
            <v>CITY OF SHELTON-CONTRACTCOMMERCIAL - REARLOADR3YD1W</v>
          </cell>
          <cell r="B419" t="str">
            <v>CITY OF SHELTON-CONTRACT</v>
          </cell>
          <cell r="C419" t="str">
            <v>CITY OF SHELTON-CONTRACT</v>
          </cell>
          <cell r="D419" t="str">
            <v>COMMERCIAL - REARLOAD</v>
          </cell>
          <cell r="E419" t="str">
            <v>R3YD1W</v>
          </cell>
          <cell r="F419" t="str">
            <v>3YD CONT 1XWEEKLY SVC</v>
          </cell>
          <cell r="G419" t="str">
            <v>MONTHLY ARREARS</v>
          </cell>
          <cell r="H419">
            <v>187.34</v>
          </cell>
        </row>
        <row r="420">
          <cell r="A420" t="str">
            <v>CITY OF SHELTON-UNREGULATEDCOMMERCIAL - REARLOADR3YD1W</v>
          </cell>
          <cell r="B420" t="str">
            <v>CITY OF SHELTON-UNREGULATED</v>
          </cell>
          <cell r="C420" t="str">
            <v>CITY OF SHELTON-UNREGULATED</v>
          </cell>
          <cell r="D420" t="str">
            <v>COMMERCIAL - REARLOAD</v>
          </cell>
          <cell r="E420" t="str">
            <v>R3YD1W</v>
          </cell>
          <cell r="F420" t="str">
            <v>3YD CONT 1XWEEKLY SVC</v>
          </cell>
          <cell r="G420" t="str">
            <v>MONTHLY ARREARS</v>
          </cell>
          <cell r="H420">
            <v>224.52</v>
          </cell>
        </row>
        <row r="421">
          <cell r="A421" t="str">
            <v>CITY OF SHELTON-CONTRACTCOMMERCIAL - REARLOADR4YD1W</v>
          </cell>
          <cell r="B421" t="str">
            <v>CITY OF SHELTON-CONTRACT</v>
          </cell>
          <cell r="C421" t="str">
            <v>CITY OF SHELTON-CONTRACT</v>
          </cell>
          <cell r="D421" t="str">
            <v>COMMERCIAL - REARLOAD</v>
          </cell>
          <cell r="E421" t="str">
            <v>R4YD1W</v>
          </cell>
          <cell r="F421" t="str">
            <v>4YD CONT 1XWEEKLY SVC</v>
          </cell>
          <cell r="G421" t="str">
            <v>MONTHLY ARREARS</v>
          </cell>
          <cell r="H421">
            <v>249.16</v>
          </cell>
        </row>
        <row r="422">
          <cell r="A422" t="str">
            <v>CITY OF SHELTON-UNREGULATEDCOMMERCIAL - REARLOADR4YD1W</v>
          </cell>
          <cell r="B422" t="str">
            <v>CITY OF SHELTON-UNREGULATED</v>
          </cell>
          <cell r="C422" t="str">
            <v>CITY OF SHELTON-UNREGULATED</v>
          </cell>
          <cell r="D422" t="str">
            <v>COMMERCIAL - REARLOAD</v>
          </cell>
          <cell r="E422" t="str">
            <v>R4YD1W</v>
          </cell>
          <cell r="F422" t="str">
            <v>4YD CONT 1XWEEKLY SVC</v>
          </cell>
          <cell r="G422" t="str">
            <v>MONTHLY ARREARS</v>
          </cell>
          <cell r="H422">
            <v>298.61</v>
          </cell>
        </row>
        <row r="423">
          <cell r="A423" t="str">
            <v>CITY OF SHELTON-CONTRACTCOMMERCIAL - REARLOADR6YD1W</v>
          </cell>
          <cell r="B423" t="str">
            <v>CITY OF SHELTON-CONTRACT</v>
          </cell>
          <cell r="C423" t="str">
            <v>CITY OF SHELTON-CONTRACT</v>
          </cell>
          <cell r="D423" t="str">
            <v>COMMERCIAL - REARLOAD</v>
          </cell>
          <cell r="E423" t="str">
            <v>R6YD1W</v>
          </cell>
          <cell r="F423" t="str">
            <v>6YD CONT 1XWEEKLY SVC</v>
          </cell>
          <cell r="G423" t="str">
            <v>MONTHLY ARREARS</v>
          </cell>
          <cell r="H423">
            <v>374.69</v>
          </cell>
        </row>
        <row r="424">
          <cell r="A424" t="str">
            <v>CITY OF SHELTON-UNREGULATEDCOMMERCIAL - REARLOADR6YD1W</v>
          </cell>
          <cell r="B424" t="str">
            <v>CITY OF SHELTON-UNREGULATED</v>
          </cell>
          <cell r="C424" t="str">
            <v>CITY OF SHELTON-UNREGULATED</v>
          </cell>
          <cell r="D424" t="str">
            <v>COMMERCIAL - REARLOAD</v>
          </cell>
          <cell r="E424" t="str">
            <v>R6YD1W</v>
          </cell>
          <cell r="F424" t="str">
            <v>6YD CONT 1XWEEKLY SVC</v>
          </cell>
          <cell r="G424" t="str">
            <v>MONTHLY ARREARS</v>
          </cell>
          <cell r="H424">
            <v>449.04</v>
          </cell>
        </row>
        <row r="425">
          <cell r="A425" t="str">
            <v>CITY OF SHELTON-CONTRACTCOMMERCIAL - REARLOADR8YD1W</v>
          </cell>
          <cell r="B425" t="str">
            <v>CITY OF SHELTON-CONTRACT</v>
          </cell>
          <cell r="C425" t="str">
            <v>CITY OF SHELTON-CONTRACT</v>
          </cell>
          <cell r="D425" t="str">
            <v>COMMERCIAL - REARLOAD</v>
          </cell>
          <cell r="E425" t="str">
            <v>R8YD1W</v>
          </cell>
          <cell r="F425" t="str">
            <v>8YD CONT 1XWEEKLY SVC</v>
          </cell>
          <cell r="G425" t="str">
            <v>MONTHLY ARREARS</v>
          </cell>
          <cell r="H425">
            <v>499.27</v>
          </cell>
        </row>
        <row r="426">
          <cell r="A426" t="str">
            <v>CITY OF SHELTON-UNREGULATEDCOMMERCIAL - REARLOADR8YD1W</v>
          </cell>
          <cell r="B426" t="str">
            <v>CITY OF SHELTON-UNREGULATED</v>
          </cell>
          <cell r="C426" t="str">
            <v>CITY OF SHELTON-UNREGULATED</v>
          </cell>
          <cell r="D426" t="str">
            <v>COMMERCIAL - REARLOAD</v>
          </cell>
          <cell r="E426" t="str">
            <v>R8YD1W</v>
          </cell>
          <cell r="F426" t="str">
            <v>8YD CONT 1XWEEKLY SVC</v>
          </cell>
          <cell r="G426" t="str">
            <v>MONTHLY ARREARS</v>
          </cell>
          <cell r="H426">
            <v>598.35</v>
          </cell>
        </row>
        <row r="427">
          <cell r="A427" t="str">
            <v>KITSAP CO -REGULATEDRESIDENTIALRECYCLECR</v>
          </cell>
          <cell r="B427" t="str">
            <v>KITSAP CO -REGULATED</v>
          </cell>
          <cell r="C427" t="str">
            <v>KITSAP CO -REGULATED</v>
          </cell>
          <cell r="D427" t="str">
            <v>RESIDENTIAL</v>
          </cell>
          <cell r="E427" t="str">
            <v>RECYCLECR</v>
          </cell>
          <cell r="F427" t="str">
            <v>VALUE OF RECYCLABLES</v>
          </cell>
          <cell r="G427" t="str">
            <v>BI-MONTHLY SPLIT EVEN</v>
          </cell>
          <cell r="H427">
            <v>1.98</v>
          </cell>
        </row>
        <row r="428">
          <cell r="A428" t="str">
            <v>MASON CO-REGULATEDRESIDENTIALRECYCLECR</v>
          </cell>
          <cell r="B428" t="str">
            <v>MASON CO-REGULATED</v>
          </cell>
          <cell r="C428" t="str">
            <v>MASON CO-REGULATED</v>
          </cell>
          <cell r="D428" t="str">
            <v>RESIDENTIAL</v>
          </cell>
          <cell r="E428" t="str">
            <v>RECYCLECR</v>
          </cell>
          <cell r="F428" t="str">
            <v>VALUE OF RECYCLABLES</v>
          </cell>
          <cell r="G428" t="str">
            <v>BI-MONTHLY SPLIT EVEN</v>
          </cell>
          <cell r="H428">
            <v>1.98</v>
          </cell>
        </row>
        <row r="429">
          <cell r="A429" t="str">
            <v>KITSAP CO -REGULATEDCOMMERCIAL RECYCLERECYCLERMA</v>
          </cell>
          <cell r="B429" t="str">
            <v>KITSAP CO -REGULATED</v>
          </cell>
          <cell r="C429" t="str">
            <v>KITSAP CO -REGULATED</v>
          </cell>
          <cell r="D429" t="str">
            <v>COMMERCIAL RECYCLE</v>
          </cell>
          <cell r="E429" t="str">
            <v>RECYCLERMA</v>
          </cell>
          <cell r="F429" t="str">
            <v>VALUE OF RECYCLEABLES</v>
          </cell>
          <cell r="G429" t="str">
            <v>MONTHLY ARREARS</v>
          </cell>
          <cell r="H429">
            <v>1.98</v>
          </cell>
        </row>
        <row r="430">
          <cell r="A430" t="str">
            <v>MASON CO-REGULATEDCOMMERCIAL RECYCLERECYCLERMA</v>
          </cell>
          <cell r="B430" t="str">
            <v>MASON CO-REGULATED</v>
          </cell>
          <cell r="C430" t="str">
            <v>MASON CO-REGULATED</v>
          </cell>
          <cell r="D430" t="str">
            <v>COMMERCIAL RECYCLE</v>
          </cell>
          <cell r="E430" t="str">
            <v>RECYCLERMA</v>
          </cell>
          <cell r="F430" t="str">
            <v>VALUE OF RECYCLEABLES</v>
          </cell>
          <cell r="G430" t="str">
            <v>MONTHLY ARREARS</v>
          </cell>
          <cell r="H430">
            <v>1.98</v>
          </cell>
        </row>
        <row r="431">
          <cell r="A431" t="str">
            <v>MASON CO-UNREGULATEDCOMMERCIAL RECYCLERECYCLERMA</v>
          </cell>
          <cell r="B431" t="str">
            <v>MASON CO-UNREGULATED</v>
          </cell>
          <cell r="C431" t="str">
            <v>MASON CO-UNREGULATED</v>
          </cell>
          <cell r="D431" t="str">
            <v>COMMERCIAL RECYCLE</v>
          </cell>
          <cell r="E431" t="str">
            <v>RECYCLERMA</v>
          </cell>
          <cell r="F431" t="str">
            <v>VALUE OF RECYCLEABLES</v>
          </cell>
          <cell r="G431" t="str">
            <v>MONTHLY ARREARS</v>
          </cell>
          <cell r="H431">
            <v>0</v>
          </cell>
        </row>
        <row r="432">
          <cell r="A432" t="str">
            <v>KITSAP CO -REGULATEDCOMMERCIAL RECYCLERECYCRMA</v>
          </cell>
          <cell r="B432" t="str">
            <v>KITSAP CO -REGULATED</v>
          </cell>
          <cell r="C432" t="str">
            <v>KITSAP CO -REGULATED</v>
          </cell>
          <cell r="D432" t="str">
            <v>COMMERCIAL RECYCLE</v>
          </cell>
          <cell r="E432" t="str">
            <v>RECYCRMA</v>
          </cell>
          <cell r="F432" t="str">
            <v>RECYCLE MONTHLY ARREARS</v>
          </cell>
          <cell r="G432" t="str">
            <v>MONTHLY ARREARS</v>
          </cell>
          <cell r="H432">
            <v>8.33</v>
          </cell>
        </row>
        <row r="433">
          <cell r="A433" t="str">
            <v>MASON CO-REGULATEDCOMMERCIAL RECYCLERECYCRMA</v>
          </cell>
          <cell r="B433" t="str">
            <v>MASON CO-REGULATED</v>
          </cell>
          <cell r="C433" t="str">
            <v>MASON CO-REGULATED</v>
          </cell>
          <cell r="D433" t="str">
            <v>COMMERCIAL RECYCLE</v>
          </cell>
          <cell r="E433" t="str">
            <v>RECYCRMA</v>
          </cell>
          <cell r="F433" t="str">
            <v>RECYCLE MONTHLY ARREARS</v>
          </cell>
          <cell r="G433" t="str">
            <v>MONTHLY ARREARS</v>
          </cell>
          <cell r="H433">
            <v>8.33</v>
          </cell>
        </row>
        <row r="434">
          <cell r="A434" t="str">
            <v>CITY of SHELTON-REGULATEDCOMMERCIAL RECYCLERECYLOCK</v>
          </cell>
          <cell r="B434" t="str">
            <v>CITY of SHELTON-REGULATED</v>
          </cell>
          <cell r="C434" t="str">
            <v>CITY of SHELTON-REGULATED</v>
          </cell>
          <cell r="D434" t="str">
            <v>COMMERCIAL RECYCLE</v>
          </cell>
          <cell r="E434" t="str">
            <v>RECYLOCK</v>
          </cell>
          <cell r="F434" t="str">
            <v>LOCK/UNLOCK RECYCLING</v>
          </cell>
          <cell r="G434" t="str">
            <v>MONTHLY ADVANCED</v>
          </cell>
          <cell r="H434">
            <v>0</v>
          </cell>
        </row>
        <row r="435">
          <cell r="A435" t="str">
            <v>CITY OF SHELTON-UNREGULATEDCOMMERCIAL RECYCLERECYLOCK</v>
          </cell>
          <cell r="B435" t="str">
            <v>CITY OF SHELTON-UNREGULATED</v>
          </cell>
          <cell r="C435" t="str">
            <v>CITY OF SHELTON-UNREGULATED</v>
          </cell>
          <cell r="D435" t="str">
            <v>COMMERCIAL RECYCLE</v>
          </cell>
          <cell r="E435" t="str">
            <v>RECYLOCK</v>
          </cell>
          <cell r="F435" t="str">
            <v>LOCK/UNLOCK RECYCLING</v>
          </cell>
          <cell r="G435" t="str">
            <v>MONTHLY ADVANCED</v>
          </cell>
          <cell r="H435">
            <v>2.66</v>
          </cell>
        </row>
        <row r="436">
          <cell r="A436" t="str">
            <v>KITSAP CO -REGULATEDCOMMERCIAL RECYCLERECYLOCK</v>
          </cell>
          <cell r="B436" t="str">
            <v>KITSAP CO -REGULATED</v>
          </cell>
          <cell r="C436" t="str">
            <v>KITSAP CO -REGULATED</v>
          </cell>
          <cell r="D436" t="str">
            <v>COMMERCIAL RECYCLE</v>
          </cell>
          <cell r="E436" t="str">
            <v>RECYLOCK</v>
          </cell>
          <cell r="F436" t="str">
            <v>LOCK/UNLOCK RECYCLING</v>
          </cell>
          <cell r="G436" t="str">
            <v>MONTHLY ADVANCED</v>
          </cell>
          <cell r="H436">
            <v>0</v>
          </cell>
        </row>
        <row r="437">
          <cell r="A437" t="str">
            <v>KITSAP CO-UNREGULATEDCOMMERCIAL RECYCLERECYLOCK</v>
          </cell>
          <cell r="B437" t="str">
            <v>KITSAP CO-UNREGULATED</v>
          </cell>
          <cell r="C437" t="str">
            <v>KITSAP CO-UNREGULATED</v>
          </cell>
          <cell r="D437" t="str">
            <v>COMMERCIAL RECYCLE</v>
          </cell>
          <cell r="E437" t="str">
            <v>RECYLOCK</v>
          </cell>
          <cell r="F437" t="str">
            <v>LOCK/UNLOCK RECYCLING</v>
          </cell>
          <cell r="G437" t="str">
            <v>MONTHLY ADVANCED</v>
          </cell>
          <cell r="H437">
            <v>2.66</v>
          </cell>
        </row>
        <row r="438">
          <cell r="A438" t="str">
            <v>MASON CO-REGULATEDCOMMERCIAL RECYCLERECYLOCK</v>
          </cell>
          <cell r="B438" t="str">
            <v>MASON CO-REGULATED</v>
          </cell>
          <cell r="C438" t="str">
            <v>MASON CO-REGULATED</v>
          </cell>
          <cell r="D438" t="str">
            <v>COMMERCIAL RECYCLE</v>
          </cell>
          <cell r="E438" t="str">
            <v>RECYLOCK</v>
          </cell>
          <cell r="F438" t="str">
            <v>LOCK/UNLOCK RECYCLING</v>
          </cell>
          <cell r="G438" t="str">
            <v>MONTHLY ADVANCED</v>
          </cell>
          <cell r="H438">
            <v>0</v>
          </cell>
        </row>
        <row r="439">
          <cell r="A439" t="str">
            <v>MASON CO-UNREGULATEDCOMMERCIAL RECYCLERECYLOCK</v>
          </cell>
          <cell r="B439" t="str">
            <v>MASON CO-UNREGULATED</v>
          </cell>
          <cell r="C439" t="str">
            <v>MASON CO-UNREGULATED</v>
          </cell>
          <cell r="D439" t="str">
            <v>COMMERCIAL RECYCLE</v>
          </cell>
          <cell r="E439" t="str">
            <v>RECYLOCK</v>
          </cell>
          <cell r="F439" t="str">
            <v>LOCK/UNLOCK RECYCLING</v>
          </cell>
          <cell r="G439" t="str">
            <v>MONTHLY ADVANCED</v>
          </cell>
          <cell r="H439">
            <v>2.66</v>
          </cell>
        </row>
        <row r="440">
          <cell r="A440" t="str">
            <v>KITSAP CO -REGULATEDRESIDENTIALRECYONLY</v>
          </cell>
          <cell r="B440" t="str">
            <v>KITSAP CO -REGULATED</v>
          </cell>
          <cell r="C440" t="str">
            <v>KITSAP CO -REGULATED</v>
          </cell>
          <cell r="D440" t="str">
            <v>RESIDENTIAL</v>
          </cell>
          <cell r="E440" t="str">
            <v>RECYONLY</v>
          </cell>
          <cell r="F440" t="str">
            <v>RECYCLE SERVICE ONLY</v>
          </cell>
          <cell r="G440" t="str">
            <v>BI-MONTHLY SPLIT EVEN</v>
          </cell>
          <cell r="H440">
            <v>8.83</v>
          </cell>
        </row>
        <row r="441">
          <cell r="A441" t="str">
            <v>MASON CO-REGULATEDRESIDENTIALRECYONLY</v>
          </cell>
          <cell r="B441" t="str">
            <v>MASON CO-REGULATED</v>
          </cell>
          <cell r="C441" t="str">
            <v>MASON CO-REGULATED</v>
          </cell>
          <cell r="D441" t="str">
            <v>RESIDENTIAL</v>
          </cell>
          <cell r="E441" t="str">
            <v>RECYONLY</v>
          </cell>
          <cell r="F441" t="str">
            <v>RECYCLE SERVICE ONLY</v>
          </cell>
          <cell r="G441" t="str">
            <v>BI-MONTHLY SPLIT EVEN</v>
          </cell>
          <cell r="H441">
            <v>8.83</v>
          </cell>
        </row>
        <row r="442">
          <cell r="A442" t="str">
            <v>CITY of SHELTON-REGULATEDCOMMERCIAL RECYCLERECYONLYMA</v>
          </cell>
          <cell r="B442" t="str">
            <v>CITY of SHELTON-REGULATED</v>
          </cell>
          <cell r="C442" t="str">
            <v>CITY of SHELTON-REGULATED</v>
          </cell>
          <cell r="D442" t="str">
            <v>COMMERCIAL RECYCLE</v>
          </cell>
          <cell r="E442" t="str">
            <v>RECYONLYMA</v>
          </cell>
          <cell r="F442" t="str">
            <v>RECYCLE ONLY MOTNHLY ARRE</v>
          </cell>
          <cell r="G442" t="str">
            <v>MONTHLY ARREARS</v>
          </cell>
          <cell r="H442">
            <v>9.82</v>
          </cell>
        </row>
        <row r="443">
          <cell r="A443" t="str">
            <v>KITSAP CO -REGULATEDCOMMERCIAL RECYCLERECYONLYMA</v>
          </cell>
          <cell r="B443" t="str">
            <v>KITSAP CO -REGULATED</v>
          </cell>
          <cell r="C443" t="str">
            <v>KITSAP CO -REGULATED</v>
          </cell>
          <cell r="D443" t="str">
            <v>COMMERCIAL RECYCLE</v>
          </cell>
          <cell r="E443" t="str">
            <v>RECYONLYMA</v>
          </cell>
          <cell r="F443" t="str">
            <v>RECYCLE ONLY MOTNHLY ARRE</v>
          </cell>
          <cell r="G443" t="str">
            <v>MONTHLY ARREARS</v>
          </cell>
          <cell r="H443">
            <v>8.83</v>
          </cell>
        </row>
        <row r="444">
          <cell r="A444" t="str">
            <v>MASON CO-REGULATEDCOMMERCIAL RECYCLERECYONLYMA</v>
          </cell>
          <cell r="B444" t="str">
            <v>MASON CO-REGULATED</v>
          </cell>
          <cell r="C444" t="str">
            <v>MASON CO-REGULATED</v>
          </cell>
          <cell r="D444" t="str">
            <v>COMMERCIAL RECYCLE</v>
          </cell>
          <cell r="E444" t="str">
            <v>RECYONLYMA</v>
          </cell>
          <cell r="F444" t="str">
            <v>RECYCLE ONLY MOTNHLY ARRE</v>
          </cell>
          <cell r="G444" t="str">
            <v>MONTHLY ARREARS</v>
          </cell>
          <cell r="H444">
            <v>8.83</v>
          </cell>
        </row>
        <row r="445">
          <cell r="A445" t="str">
            <v>KITSAP CO -REGULATEDRESIDENTIALRECYR</v>
          </cell>
          <cell r="B445" t="str">
            <v>KITSAP CO -REGULATED</v>
          </cell>
          <cell r="C445" t="str">
            <v>KITSAP CO -REGULATED</v>
          </cell>
          <cell r="D445" t="str">
            <v>RESIDENTIAL</v>
          </cell>
          <cell r="E445" t="str">
            <v>RECYR</v>
          </cell>
          <cell r="F445" t="str">
            <v>RESIDENTIAL RECYCLE</v>
          </cell>
          <cell r="G445" t="str">
            <v>BI-MONTHLY SPLIT EVEN</v>
          </cell>
          <cell r="H445">
            <v>8.33</v>
          </cell>
        </row>
        <row r="446">
          <cell r="A446" t="str">
            <v>MASON CO-REGULATEDRESIDENTIALRECYR</v>
          </cell>
          <cell r="B446" t="str">
            <v>MASON CO-REGULATED</v>
          </cell>
          <cell r="C446" t="str">
            <v>MASON CO-REGULATED</v>
          </cell>
          <cell r="D446" t="str">
            <v>RESIDENTIAL</v>
          </cell>
          <cell r="E446" t="str">
            <v>RECYR</v>
          </cell>
          <cell r="F446" t="str">
            <v>RESIDENTIAL RECYCLE</v>
          </cell>
          <cell r="G446" t="str">
            <v>BI-MONTHLY SPLIT EVEN</v>
          </cell>
          <cell r="H446">
            <v>8.33</v>
          </cell>
        </row>
        <row r="447">
          <cell r="A447" t="str">
            <v>KITSAP CO -REGULATEDRESIDENTIALRECYRNB</v>
          </cell>
          <cell r="B447" t="str">
            <v>KITSAP CO -REGULATED</v>
          </cell>
          <cell r="C447" t="str">
            <v>KITSAP CO -REGULATED</v>
          </cell>
          <cell r="D447" t="str">
            <v>RESIDENTIAL</v>
          </cell>
          <cell r="E447" t="str">
            <v>RECYRNB</v>
          </cell>
          <cell r="F447" t="str">
            <v>RECYCLE PROGRAM W/O BINS</v>
          </cell>
          <cell r="G447" t="str">
            <v>BI-MONTHLY SPLIT EVEN</v>
          </cell>
          <cell r="H447">
            <v>8.33</v>
          </cell>
        </row>
        <row r="448">
          <cell r="A448" t="str">
            <v>MASON CO-REGULATEDRESIDENTIALRECYRNB</v>
          </cell>
          <cell r="B448" t="str">
            <v>MASON CO-REGULATED</v>
          </cell>
          <cell r="C448" t="str">
            <v>MASON CO-REGULATED</v>
          </cell>
          <cell r="D448" t="str">
            <v>RESIDENTIAL</v>
          </cell>
          <cell r="E448" t="str">
            <v>RECYRNB</v>
          </cell>
          <cell r="F448" t="str">
            <v>RECYCLE PROGRAM W/O BINS</v>
          </cell>
          <cell r="G448" t="str">
            <v>BI-MONTHLY SPLIT EVEN</v>
          </cell>
          <cell r="H448">
            <v>8.33</v>
          </cell>
        </row>
        <row r="449">
          <cell r="A449" t="str">
            <v>CITY of SHELTON-REGULATEDCOMMERCIAL RECYCLERECYRNBMA</v>
          </cell>
          <cell r="B449" t="str">
            <v>CITY of SHELTON-REGULATED</v>
          </cell>
          <cell r="C449" t="str">
            <v>CITY of SHELTON-REGULATED</v>
          </cell>
          <cell r="D449" t="str">
            <v>COMMERCIAL RECYCLE</v>
          </cell>
          <cell r="E449" t="str">
            <v>RECYRNBMA</v>
          </cell>
          <cell r="F449" t="str">
            <v>RECYCLE NO BIN MONTHLY AR</v>
          </cell>
          <cell r="G449" t="str">
            <v>MONTHLY ARREARS</v>
          </cell>
          <cell r="H449">
            <v>9.66</v>
          </cell>
        </row>
        <row r="450">
          <cell r="A450" t="str">
            <v>KITSAP CO -REGULATEDCOMMERCIAL RECYCLERECYRNBMA</v>
          </cell>
          <cell r="B450" t="str">
            <v>KITSAP CO -REGULATED</v>
          </cell>
          <cell r="C450" t="str">
            <v>KITSAP CO -REGULATED</v>
          </cell>
          <cell r="D450" t="str">
            <v>COMMERCIAL RECYCLE</v>
          </cell>
          <cell r="E450" t="str">
            <v>RECYRNBMA</v>
          </cell>
          <cell r="F450" t="str">
            <v>RECYCLE NO BIN MONTHLY AR</v>
          </cell>
          <cell r="G450" t="str">
            <v>MONTHLY ARREARS</v>
          </cell>
          <cell r="H450">
            <v>8.33</v>
          </cell>
        </row>
        <row r="451">
          <cell r="A451" t="str">
            <v>MASON CO-REGULATEDCOMMERCIAL RECYCLERECYRNBMA</v>
          </cell>
          <cell r="B451" t="str">
            <v>MASON CO-REGULATED</v>
          </cell>
          <cell r="C451" t="str">
            <v>MASON CO-REGULATED</v>
          </cell>
          <cell r="D451" t="str">
            <v>COMMERCIAL RECYCLE</v>
          </cell>
          <cell r="E451" t="str">
            <v>RECYRNBMA</v>
          </cell>
          <cell r="F451" t="str">
            <v>RECYCLE NO BIN MONTHLY AR</v>
          </cell>
          <cell r="G451" t="str">
            <v>MONTHLY ARREARS</v>
          </cell>
          <cell r="H451">
            <v>8.33</v>
          </cell>
        </row>
        <row r="452">
          <cell r="A452" t="str">
            <v>CITY OF SHELTON-CONTRACTRESIDENTIALREDELIVER</v>
          </cell>
          <cell r="B452" t="str">
            <v>CITY OF SHELTON-CONTRACT</v>
          </cell>
          <cell r="C452" t="str">
            <v>CITY OF SHELTON-CONTRACT</v>
          </cell>
          <cell r="D452" t="str">
            <v>RESIDENTIAL</v>
          </cell>
          <cell r="E452" t="str">
            <v>REDELIVER</v>
          </cell>
          <cell r="F452" t="str">
            <v>DELIVERY CHARGE</v>
          </cell>
          <cell r="G452" t="str">
            <v>ONCALL</v>
          </cell>
          <cell r="H452">
            <v>9.0299999999999994</v>
          </cell>
        </row>
        <row r="453">
          <cell r="A453" t="str">
            <v>CITY OF SHELTON-UNREGULATEDRESIDENTIALREDELIVER</v>
          </cell>
          <cell r="B453" t="str">
            <v>CITY OF SHELTON-UNREGULATED</v>
          </cell>
          <cell r="C453" t="str">
            <v>CITY OF SHELTON-UNREGULATED</v>
          </cell>
          <cell r="D453" t="str">
            <v>RESIDENTIAL</v>
          </cell>
          <cell r="E453" t="str">
            <v>REDELIVER</v>
          </cell>
          <cell r="F453" t="str">
            <v>DELIVERY CHARGE</v>
          </cell>
          <cell r="G453" t="str">
            <v>ONCALL</v>
          </cell>
          <cell r="H453">
            <v>11.25</v>
          </cell>
        </row>
        <row r="454">
          <cell r="A454" t="str">
            <v>KITSAP CO -REGULATEDRESIDENTIALREDELIVER</v>
          </cell>
          <cell r="B454" t="str">
            <v>KITSAP CO -REGULATED</v>
          </cell>
          <cell r="C454" t="str">
            <v>KITSAP CO -REGULATED</v>
          </cell>
          <cell r="D454" t="str">
            <v>RESIDENTIAL</v>
          </cell>
          <cell r="E454" t="str">
            <v>REDELIVER</v>
          </cell>
          <cell r="F454" t="str">
            <v>DELIVERY CHARGE</v>
          </cell>
          <cell r="G454" t="str">
            <v>ONCALL</v>
          </cell>
          <cell r="H454">
            <v>16.940000000000001</v>
          </cell>
        </row>
        <row r="455">
          <cell r="A455" t="str">
            <v>MASON CO-REGULATEDRESIDENTIALREDELIVER</v>
          </cell>
          <cell r="B455" t="str">
            <v>MASON CO-REGULATED</v>
          </cell>
          <cell r="C455" t="str">
            <v>MASON CO-REGULATED</v>
          </cell>
          <cell r="D455" t="str">
            <v>RESIDENTIAL</v>
          </cell>
          <cell r="E455" t="str">
            <v>REDELIVER</v>
          </cell>
          <cell r="F455" t="str">
            <v>DELIVERY CHARGE</v>
          </cell>
          <cell r="G455" t="str">
            <v>ONCALL</v>
          </cell>
          <cell r="H455">
            <v>16.940000000000001</v>
          </cell>
        </row>
        <row r="456">
          <cell r="A456" t="str">
            <v>KITSAP CO -REGULATEDRESIDENTIALRESTART</v>
          </cell>
          <cell r="B456" t="str">
            <v>KITSAP CO -REGULATED</v>
          </cell>
          <cell r="C456" t="str">
            <v>KITSAP CO -REGULATED</v>
          </cell>
          <cell r="D456" t="str">
            <v>RESIDENTIAL</v>
          </cell>
          <cell r="E456" t="str">
            <v>RESTART</v>
          </cell>
          <cell r="F456" t="str">
            <v>SERVICE RESTART FEE</v>
          </cell>
          <cell r="G456" t="str">
            <v>ONCALL</v>
          </cell>
          <cell r="H456">
            <v>5.31</v>
          </cell>
        </row>
        <row r="457">
          <cell r="A457" t="str">
            <v>MASON CO-REGULATEDRESIDENTIALRESTART</v>
          </cell>
          <cell r="B457" t="str">
            <v>MASON CO-REGULATED</v>
          </cell>
          <cell r="C457" t="str">
            <v>MASON CO-REGULATED</v>
          </cell>
          <cell r="D457" t="str">
            <v>RESIDENTIAL</v>
          </cell>
          <cell r="E457" t="str">
            <v>RESTART</v>
          </cell>
          <cell r="F457" t="str">
            <v>SERVICE RESTART FEE</v>
          </cell>
          <cell r="G457" t="str">
            <v>ONCALL</v>
          </cell>
          <cell r="H457">
            <v>5.31</v>
          </cell>
        </row>
        <row r="458">
          <cell r="A458" t="str">
            <v>CITY of SHELTON-REGULATEDROLLOFFRODEL</v>
          </cell>
          <cell r="B458" t="str">
            <v>CITY of SHELTON-REGULATED</v>
          </cell>
          <cell r="C458" t="str">
            <v>CITY of SHELTON-REGULATED</v>
          </cell>
          <cell r="D458" t="str">
            <v>ROLLOFF</v>
          </cell>
          <cell r="E458" t="str">
            <v>RODEL</v>
          </cell>
          <cell r="F458" t="str">
            <v>ROLL OFF-DELIVERY</v>
          </cell>
          <cell r="G458" t="str">
            <v>ONCALL</v>
          </cell>
          <cell r="H458">
            <v>77.959999999999994</v>
          </cell>
        </row>
        <row r="459">
          <cell r="A459" t="str">
            <v>KITSAP CO -REGULATEDROLLOFFRODEL</v>
          </cell>
          <cell r="B459" t="str">
            <v>KITSAP CO -REGULATED</v>
          </cell>
          <cell r="C459" t="str">
            <v>KITSAP CO -REGULATED</v>
          </cell>
          <cell r="D459" t="str">
            <v>ROLLOFF</v>
          </cell>
          <cell r="E459" t="str">
            <v>RODEL</v>
          </cell>
          <cell r="F459" t="str">
            <v>ROLL OFF-DELIVERY</v>
          </cell>
          <cell r="G459" t="str">
            <v>ONCALL</v>
          </cell>
          <cell r="H459">
            <v>77.959999999999994</v>
          </cell>
        </row>
        <row r="460">
          <cell r="A460" t="str">
            <v>MASON CO-REGULATEDROLLOFFRODEL</v>
          </cell>
          <cell r="B460" t="str">
            <v>MASON CO-REGULATED</v>
          </cell>
          <cell r="C460" t="str">
            <v>MASON CO-REGULATED</v>
          </cell>
          <cell r="D460" t="str">
            <v>ROLLOFF</v>
          </cell>
          <cell r="E460" t="str">
            <v>RODEL</v>
          </cell>
          <cell r="F460" t="str">
            <v>ROLL OFF-DELIVERY</v>
          </cell>
          <cell r="G460" t="str">
            <v>ONCALL</v>
          </cell>
          <cell r="H460">
            <v>77.959999999999994</v>
          </cell>
        </row>
        <row r="461">
          <cell r="A461" t="str">
            <v>CITY OF SHELTON-UNREGULATEDROLLOFFRODELRECY</v>
          </cell>
          <cell r="B461" t="str">
            <v>CITY OF SHELTON-UNREGULATED</v>
          </cell>
          <cell r="C461" t="str">
            <v>CITY OF SHELTON-UNREGULATED</v>
          </cell>
          <cell r="D461" t="str">
            <v>ROLLOFF</v>
          </cell>
          <cell r="E461" t="str">
            <v>RODELRECY</v>
          </cell>
          <cell r="F461" t="str">
            <v>ROLL OFF DELIVER-RECYCLE</v>
          </cell>
          <cell r="G461" t="str">
            <v>MONTHLY ARREARS</v>
          </cell>
          <cell r="H461">
            <v>77.959999999999994</v>
          </cell>
        </row>
        <row r="462">
          <cell r="A462" t="str">
            <v>KITSAP CO-UNREGULATEDROLLOFFRODELRECY</v>
          </cell>
          <cell r="B462" t="str">
            <v>KITSAP CO-UNREGULATED</v>
          </cell>
          <cell r="C462" t="str">
            <v>KITSAP CO-UNREGULATED</v>
          </cell>
          <cell r="D462" t="str">
            <v>ROLLOFF</v>
          </cell>
          <cell r="E462" t="str">
            <v>RODELRECY</v>
          </cell>
          <cell r="F462" t="str">
            <v>ROLL OFF DELIVER-RECYCLE</v>
          </cell>
          <cell r="G462" t="str">
            <v>MONTHLY ARREARS</v>
          </cell>
          <cell r="H462">
            <v>77.959999999999994</v>
          </cell>
        </row>
        <row r="463">
          <cell r="A463" t="str">
            <v>MASON CO-UNREGULATEDROLLOFFRODELRECY</v>
          </cell>
          <cell r="B463" t="str">
            <v>MASON CO-UNREGULATED</v>
          </cell>
          <cell r="C463" t="str">
            <v>MASON CO-UNREGULATED</v>
          </cell>
          <cell r="D463" t="str">
            <v>ROLLOFF</v>
          </cell>
          <cell r="E463" t="str">
            <v>RODELRECY</v>
          </cell>
          <cell r="F463" t="str">
            <v>ROLL OFF DELIVER-RECYCLE</v>
          </cell>
          <cell r="G463" t="str">
            <v>MONTHLY ARREARS</v>
          </cell>
          <cell r="H463">
            <v>77.959999999999994</v>
          </cell>
        </row>
        <row r="464">
          <cell r="A464" t="str">
            <v>CITY of SHELTON-REGULATEDROLLOFFROHAUL10</v>
          </cell>
          <cell r="B464" t="str">
            <v>CITY of SHELTON-REGULATED</v>
          </cell>
          <cell r="C464" t="str">
            <v>CITY of SHELTON-REGULATED</v>
          </cell>
          <cell r="D464" t="str">
            <v>ROLLOFF</v>
          </cell>
          <cell r="E464" t="str">
            <v>ROHAUL10</v>
          </cell>
          <cell r="F464" t="str">
            <v>10YD ROLL OFF HAUL</v>
          </cell>
          <cell r="G464" t="str">
            <v>ONCALL</v>
          </cell>
          <cell r="H464">
            <v>83.93</v>
          </cell>
        </row>
        <row r="465">
          <cell r="A465" t="str">
            <v>CITY OF SHELTON-UNREGULATEDROLLOFFROHAUL10</v>
          </cell>
          <cell r="B465" t="str">
            <v>CITY OF SHELTON-UNREGULATED</v>
          </cell>
          <cell r="C465" t="str">
            <v>CITY OF SHELTON-UNREGULATED</v>
          </cell>
          <cell r="D465" t="str">
            <v>ROLLOFF</v>
          </cell>
          <cell r="E465" t="str">
            <v>ROHAUL10</v>
          </cell>
          <cell r="F465" t="str">
            <v>10YD ROLL OFF HAUL</v>
          </cell>
          <cell r="G465" t="str">
            <v>ONCALL</v>
          </cell>
          <cell r="H465">
            <v>83</v>
          </cell>
        </row>
        <row r="466">
          <cell r="A466" t="str">
            <v>KITSAP CO -REGULATEDROLLOFFROHAUL10</v>
          </cell>
          <cell r="B466" t="str">
            <v>KITSAP CO -REGULATED</v>
          </cell>
          <cell r="C466" t="str">
            <v>KITSAP CO -REGULATED</v>
          </cell>
          <cell r="D466" t="str">
            <v>ROLLOFF</v>
          </cell>
          <cell r="E466" t="str">
            <v>ROHAUL10</v>
          </cell>
          <cell r="F466" t="str">
            <v>10YD ROLL OFF HAUL</v>
          </cell>
          <cell r="G466" t="str">
            <v>ONCALL</v>
          </cell>
          <cell r="H466">
            <v>83.93</v>
          </cell>
        </row>
        <row r="467">
          <cell r="A467" t="str">
            <v>KITSAP CO-UNREGULATEDROLLOFFROHAUL10</v>
          </cell>
          <cell r="B467" t="str">
            <v>KITSAP CO-UNREGULATED</v>
          </cell>
          <cell r="C467" t="str">
            <v>KITSAP CO-UNREGULATED</v>
          </cell>
          <cell r="D467" t="str">
            <v>ROLLOFF</v>
          </cell>
          <cell r="E467" t="str">
            <v>ROHAUL10</v>
          </cell>
          <cell r="F467" t="str">
            <v>10YD ROLL OFF HAUL</v>
          </cell>
          <cell r="G467" t="str">
            <v>ONCALL</v>
          </cell>
          <cell r="H467">
            <v>83</v>
          </cell>
        </row>
        <row r="468">
          <cell r="A468" t="str">
            <v>MASON CO-REGULATEDROLLOFFROHAUL10</v>
          </cell>
          <cell r="B468" t="str">
            <v>MASON CO-REGULATED</v>
          </cell>
          <cell r="C468" t="str">
            <v>MASON CO-REGULATED</v>
          </cell>
          <cell r="D468" t="str">
            <v>ROLLOFF</v>
          </cell>
          <cell r="E468" t="str">
            <v>ROHAUL10</v>
          </cell>
          <cell r="F468" t="str">
            <v>10YD ROLL OFF HAUL</v>
          </cell>
          <cell r="G468" t="str">
            <v>ONCALL</v>
          </cell>
          <cell r="H468">
            <v>83.93</v>
          </cell>
        </row>
        <row r="469">
          <cell r="A469" t="str">
            <v>MASON CO-UNREGULATEDROLLOFFROHAUL10</v>
          </cell>
          <cell r="B469" t="str">
            <v>MASON CO-UNREGULATED</v>
          </cell>
          <cell r="C469" t="str">
            <v>MASON CO-UNREGULATED</v>
          </cell>
          <cell r="D469" t="str">
            <v>ROLLOFF</v>
          </cell>
          <cell r="E469" t="str">
            <v>ROHAUL10</v>
          </cell>
          <cell r="F469" t="str">
            <v>10YD ROLL OFF HAUL</v>
          </cell>
          <cell r="G469" t="str">
            <v>ONCALL</v>
          </cell>
          <cell r="H469">
            <v>83</v>
          </cell>
        </row>
        <row r="470">
          <cell r="A470" t="str">
            <v>CITY of SHELTON-REGULATEDROLLOFFROHAUL10T</v>
          </cell>
          <cell r="B470" t="str">
            <v>CITY of SHELTON-REGULATED</v>
          </cell>
          <cell r="C470" t="str">
            <v>CITY of SHELTON-REGULATED</v>
          </cell>
          <cell r="D470" t="str">
            <v>ROLLOFF</v>
          </cell>
          <cell r="E470" t="str">
            <v>ROHAUL10T</v>
          </cell>
          <cell r="F470" t="str">
            <v>ROHAUL10T</v>
          </cell>
          <cell r="G470" t="str">
            <v>MONTHLY ARREARS</v>
          </cell>
          <cell r="H470">
            <v>83.93</v>
          </cell>
        </row>
        <row r="471">
          <cell r="A471" t="str">
            <v>CITY OF SHELTON-UNREGULATEDROLLOFFROHAUL10T</v>
          </cell>
          <cell r="B471" t="str">
            <v>CITY OF SHELTON-UNREGULATED</v>
          </cell>
          <cell r="C471" t="str">
            <v>CITY OF SHELTON-UNREGULATED</v>
          </cell>
          <cell r="D471" t="str">
            <v>ROLLOFF</v>
          </cell>
          <cell r="E471" t="str">
            <v>ROHAUL10T</v>
          </cell>
          <cell r="F471" t="str">
            <v>ROHAUL10T</v>
          </cell>
          <cell r="G471" t="str">
            <v>MONTHLY ARREARS</v>
          </cell>
          <cell r="H471">
            <v>83.93</v>
          </cell>
        </row>
        <row r="472">
          <cell r="A472" t="str">
            <v>KITSAP CO -REGULATEDROLLOFFROHAUL10T</v>
          </cell>
          <cell r="B472" t="str">
            <v>KITSAP CO -REGULATED</v>
          </cell>
          <cell r="C472" t="str">
            <v>KITSAP CO -REGULATED</v>
          </cell>
          <cell r="D472" t="str">
            <v>ROLLOFF</v>
          </cell>
          <cell r="E472" t="str">
            <v>ROHAUL10T</v>
          </cell>
          <cell r="F472" t="str">
            <v>ROHAUL10T</v>
          </cell>
          <cell r="G472" t="str">
            <v>MONTHLY ARREARS</v>
          </cell>
          <cell r="H472">
            <v>83.93</v>
          </cell>
        </row>
        <row r="473">
          <cell r="A473" t="str">
            <v>KITSAP CO-UNREGULATEDROLLOFFROHAUL10T</v>
          </cell>
          <cell r="B473" t="str">
            <v>KITSAP CO-UNREGULATED</v>
          </cell>
          <cell r="C473" t="str">
            <v>KITSAP CO-UNREGULATED</v>
          </cell>
          <cell r="D473" t="str">
            <v>ROLLOFF</v>
          </cell>
          <cell r="E473" t="str">
            <v>ROHAUL10T</v>
          </cell>
          <cell r="F473" t="str">
            <v>ROHAUL10T</v>
          </cell>
          <cell r="G473" t="str">
            <v>MONTHLY ARREARS</v>
          </cell>
          <cell r="H473">
            <v>83.93</v>
          </cell>
        </row>
        <row r="474">
          <cell r="A474" t="str">
            <v>MASON CO-REGULATEDROLLOFFROHAUL10T</v>
          </cell>
          <cell r="B474" t="str">
            <v>MASON CO-REGULATED</v>
          </cell>
          <cell r="C474" t="str">
            <v>MASON CO-REGULATED</v>
          </cell>
          <cell r="D474" t="str">
            <v>ROLLOFF</v>
          </cell>
          <cell r="E474" t="str">
            <v>ROHAUL10T</v>
          </cell>
          <cell r="F474" t="str">
            <v>ROHAUL10T</v>
          </cell>
          <cell r="G474" t="str">
            <v>MONTHLY ARREARS</v>
          </cell>
          <cell r="H474">
            <v>83.93</v>
          </cell>
        </row>
        <row r="475">
          <cell r="A475" t="str">
            <v>MASON CO-UNREGULATEDROLLOFFROHAUL10T</v>
          </cell>
          <cell r="B475" t="str">
            <v>MASON CO-UNREGULATED</v>
          </cell>
          <cell r="C475" t="str">
            <v>MASON CO-UNREGULATED</v>
          </cell>
          <cell r="D475" t="str">
            <v>ROLLOFF</v>
          </cell>
          <cell r="E475" t="str">
            <v>ROHAUL10T</v>
          </cell>
          <cell r="F475" t="str">
            <v>ROHAUL10T</v>
          </cell>
          <cell r="G475" t="str">
            <v>MONTHLY ARREARS</v>
          </cell>
          <cell r="H475">
            <v>83.93</v>
          </cell>
        </row>
        <row r="476">
          <cell r="A476" t="str">
            <v>CITY of SHELTON-REGULATEDROLLOFFROHAUL20</v>
          </cell>
          <cell r="B476" t="str">
            <v>CITY of SHELTON-REGULATED</v>
          </cell>
          <cell r="C476" t="str">
            <v>CITY of SHELTON-REGULATED</v>
          </cell>
          <cell r="D476" t="str">
            <v>ROLLOFF</v>
          </cell>
          <cell r="E476" t="str">
            <v>ROHAUL20</v>
          </cell>
          <cell r="F476" t="str">
            <v>20YD ROLL OFF-HAUL</v>
          </cell>
          <cell r="G476" t="str">
            <v>ONCALL</v>
          </cell>
          <cell r="H476">
            <v>97.48</v>
          </cell>
        </row>
        <row r="477">
          <cell r="A477" t="str">
            <v>KITSAP CO -REGULATEDROLLOFFROHAUL20</v>
          </cell>
          <cell r="B477" t="str">
            <v>KITSAP CO -REGULATED</v>
          </cell>
          <cell r="C477" t="str">
            <v>KITSAP CO -REGULATED</v>
          </cell>
          <cell r="D477" t="str">
            <v>ROLLOFF</v>
          </cell>
          <cell r="E477" t="str">
            <v>ROHAUL20</v>
          </cell>
          <cell r="F477" t="str">
            <v>20YD ROLL OFF-HAUL</v>
          </cell>
          <cell r="G477" t="str">
            <v>ONCALL</v>
          </cell>
          <cell r="H477">
            <v>97.48</v>
          </cell>
        </row>
        <row r="478">
          <cell r="A478" t="str">
            <v>MASON CO-REGULATEDROLLOFFROHAUL20</v>
          </cell>
          <cell r="B478" t="str">
            <v>MASON CO-REGULATED</v>
          </cell>
          <cell r="C478" t="str">
            <v>MASON CO-REGULATED</v>
          </cell>
          <cell r="D478" t="str">
            <v>ROLLOFF</v>
          </cell>
          <cell r="E478" t="str">
            <v>ROHAUL20</v>
          </cell>
          <cell r="F478" t="str">
            <v>20YD ROLL OFF-HAUL</v>
          </cell>
          <cell r="G478" t="str">
            <v>ONCALL</v>
          </cell>
          <cell r="H478">
            <v>97.48</v>
          </cell>
        </row>
        <row r="479">
          <cell r="A479" t="str">
            <v>CITY of SHELTON-REGULATEDROLLOFFROHAUL20T</v>
          </cell>
          <cell r="B479" t="str">
            <v>CITY of SHELTON-REGULATED</v>
          </cell>
          <cell r="C479" t="str">
            <v>CITY of SHELTON-REGULATED</v>
          </cell>
          <cell r="D479" t="str">
            <v>ROLLOFF</v>
          </cell>
          <cell r="E479" t="str">
            <v>ROHAUL20T</v>
          </cell>
          <cell r="F479" t="str">
            <v>20YD ROLL OFF TEMP HAUL</v>
          </cell>
          <cell r="G479" t="str">
            <v>ONCALL</v>
          </cell>
          <cell r="H479">
            <v>97.48</v>
          </cell>
        </row>
        <row r="480">
          <cell r="A480" t="str">
            <v>CITY OF SHELTON-UNREGULATEDROLLOFFROHAUL20T</v>
          </cell>
          <cell r="B480" t="str">
            <v>CITY OF SHELTON-UNREGULATED</v>
          </cell>
          <cell r="C480" t="str">
            <v>CITY OF SHELTON-UNREGULATED</v>
          </cell>
          <cell r="D480" t="str">
            <v>ROLLOFF</v>
          </cell>
          <cell r="E480" t="str">
            <v>ROHAUL20T</v>
          </cell>
          <cell r="F480" t="str">
            <v>20YD ROLL OFF TEMP HAUL</v>
          </cell>
          <cell r="G480" t="str">
            <v>ONCALL</v>
          </cell>
          <cell r="H480">
            <v>97.48</v>
          </cell>
        </row>
        <row r="481">
          <cell r="A481" t="str">
            <v>KITSAP CO -REGULATEDROLLOFFROHAUL20T</v>
          </cell>
          <cell r="B481" t="str">
            <v>KITSAP CO -REGULATED</v>
          </cell>
          <cell r="C481" t="str">
            <v>KITSAP CO -REGULATED</v>
          </cell>
          <cell r="D481" t="str">
            <v>ROLLOFF</v>
          </cell>
          <cell r="E481" t="str">
            <v>ROHAUL20T</v>
          </cell>
          <cell r="F481" t="str">
            <v>20YD ROLL OFF TEMP HAUL</v>
          </cell>
          <cell r="G481" t="str">
            <v>ONCALL</v>
          </cell>
          <cell r="H481">
            <v>97.48</v>
          </cell>
        </row>
        <row r="482">
          <cell r="A482" t="str">
            <v>KITSAP CO-UNREGULATEDROLLOFFROHAUL20T</v>
          </cell>
          <cell r="B482" t="str">
            <v>KITSAP CO-UNREGULATED</v>
          </cell>
          <cell r="C482" t="str">
            <v>KITSAP CO-UNREGULATED</v>
          </cell>
          <cell r="D482" t="str">
            <v>ROLLOFF</v>
          </cell>
          <cell r="E482" t="str">
            <v>ROHAUL20T</v>
          </cell>
          <cell r="F482" t="str">
            <v>20YD ROLL OFF TEMP HAUL</v>
          </cell>
          <cell r="G482" t="str">
            <v>ONCALL</v>
          </cell>
          <cell r="H482">
            <v>97.48</v>
          </cell>
        </row>
        <row r="483">
          <cell r="A483" t="str">
            <v>MASON CO-REGULATEDROLLOFFROHAUL20T</v>
          </cell>
          <cell r="B483" t="str">
            <v>MASON CO-REGULATED</v>
          </cell>
          <cell r="C483" t="str">
            <v>MASON CO-REGULATED</v>
          </cell>
          <cell r="D483" t="str">
            <v>ROLLOFF</v>
          </cell>
          <cell r="E483" t="str">
            <v>ROHAUL20T</v>
          </cell>
          <cell r="F483" t="str">
            <v>20YD ROLL OFF TEMP HAUL</v>
          </cell>
          <cell r="G483" t="str">
            <v>ONCALL</v>
          </cell>
          <cell r="H483">
            <v>97.48</v>
          </cell>
        </row>
        <row r="484">
          <cell r="A484" t="str">
            <v>MASON CO-UNREGULATEDROLLOFFROHAUL20T</v>
          </cell>
          <cell r="B484" t="str">
            <v>MASON CO-UNREGULATED</v>
          </cell>
          <cell r="C484" t="str">
            <v>MASON CO-UNREGULATED</v>
          </cell>
          <cell r="D484" t="str">
            <v>ROLLOFF</v>
          </cell>
          <cell r="E484" t="str">
            <v>ROHAUL20T</v>
          </cell>
          <cell r="F484" t="str">
            <v>20YD ROLL OFF TEMP HAUL</v>
          </cell>
          <cell r="G484" t="str">
            <v>ONCALL</v>
          </cell>
          <cell r="H484">
            <v>97.48</v>
          </cell>
        </row>
        <row r="485">
          <cell r="A485" t="str">
            <v>CITY of SHELTON-REGULATEDROLLOFFROHAUL40</v>
          </cell>
          <cell r="B485" t="str">
            <v>CITY of SHELTON-REGULATED</v>
          </cell>
          <cell r="C485" t="str">
            <v>CITY of SHELTON-REGULATED</v>
          </cell>
          <cell r="D485" t="str">
            <v>ROLLOFF</v>
          </cell>
          <cell r="E485" t="str">
            <v>ROHAUL40</v>
          </cell>
          <cell r="F485" t="str">
            <v>40YD ROLL OFF-HAUL</v>
          </cell>
          <cell r="G485" t="str">
            <v>ONCALL</v>
          </cell>
          <cell r="H485">
            <v>165.74</v>
          </cell>
        </row>
        <row r="486">
          <cell r="A486" t="str">
            <v>KITSAP CO -REGULATEDROLLOFFROHAUL40</v>
          </cell>
          <cell r="B486" t="str">
            <v>KITSAP CO -REGULATED</v>
          </cell>
          <cell r="C486" t="str">
            <v>KITSAP CO -REGULATED</v>
          </cell>
          <cell r="D486" t="str">
            <v>ROLLOFF</v>
          </cell>
          <cell r="E486" t="str">
            <v>ROHAUL40</v>
          </cell>
          <cell r="F486" t="str">
            <v>40YD ROLL OFF-HAUL</v>
          </cell>
          <cell r="G486" t="str">
            <v>ONCALL</v>
          </cell>
          <cell r="H486">
            <v>165.74</v>
          </cell>
        </row>
        <row r="487">
          <cell r="A487" t="str">
            <v>MASON CO-REGULATEDROLLOFFROHAUL40</v>
          </cell>
          <cell r="B487" t="str">
            <v>MASON CO-REGULATED</v>
          </cell>
          <cell r="C487" t="str">
            <v>MASON CO-REGULATED</v>
          </cell>
          <cell r="D487" t="str">
            <v>ROLLOFF</v>
          </cell>
          <cell r="E487" t="str">
            <v>ROHAUL40</v>
          </cell>
          <cell r="F487" t="str">
            <v>40YD ROLL OFF-HAUL</v>
          </cell>
          <cell r="G487" t="str">
            <v>ONCALL</v>
          </cell>
          <cell r="H487">
            <v>165.74</v>
          </cell>
        </row>
        <row r="488">
          <cell r="A488" t="str">
            <v>CITY of SHELTON-REGULATEDROLLOFFROHAUL40T</v>
          </cell>
          <cell r="B488" t="str">
            <v>CITY of SHELTON-REGULATED</v>
          </cell>
          <cell r="C488" t="str">
            <v>CITY of SHELTON-REGULATED</v>
          </cell>
          <cell r="D488" t="str">
            <v>ROLLOFF</v>
          </cell>
          <cell r="E488" t="str">
            <v>ROHAUL40T</v>
          </cell>
          <cell r="F488" t="str">
            <v>40YD ROLL OFF TEMP HAUL</v>
          </cell>
          <cell r="G488" t="str">
            <v>ONCALL</v>
          </cell>
          <cell r="H488">
            <v>165.74</v>
          </cell>
        </row>
        <row r="489">
          <cell r="A489" t="str">
            <v>CITY OF SHELTON-UNREGULATEDROLLOFFROHAUL40T</v>
          </cell>
          <cell r="B489" t="str">
            <v>CITY OF SHELTON-UNREGULATED</v>
          </cell>
          <cell r="C489" t="str">
            <v>CITY OF SHELTON-UNREGULATED</v>
          </cell>
          <cell r="D489" t="str">
            <v>ROLLOFF</v>
          </cell>
          <cell r="E489" t="str">
            <v>ROHAUL40T</v>
          </cell>
          <cell r="F489" t="str">
            <v>40YD ROLL OFF TEMP HAUL</v>
          </cell>
          <cell r="G489" t="str">
            <v>ONCALL</v>
          </cell>
          <cell r="H489">
            <v>165.74</v>
          </cell>
        </row>
        <row r="490">
          <cell r="A490" t="str">
            <v>KITSAP CO -REGULATEDROLLOFFROHAUL40T</v>
          </cell>
          <cell r="B490" t="str">
            <v>KITSAP CO -REGULATED</v>
          </cell>
          <cell r="C490" t="str">
            <v>KITSAP CO -REGULATED</v>
          </cell>
          <cell r="D490" t="str">
            <v>ROLLOFF</v>
          </cell>
          <cell r="E490" t="str">
            <v>ROHAUL40T</v>
          </cell>
          <cell r="F490" t="str">
            <v>40YD ROLL OFF TEMP HAUL</v>
          </cell>
          <cell r="G490" t="str">
            <v>ONCALL</v>
          </cell>
          <cell r="H490">
            <v>165.74</v>
          </cell>
        </row>
        <row r="491">
          <cell r="A491" t="str">
            <v>KITSAP CO-UNREGULATEDROLLOFFROHAUL40T</v>
          </cell>
          <cell r="B491" t="str">
            <v>KITSAP CO-UNREGULATED</v>
          </cell>
          <cell r="C491" t="str">
            <v>KITSAP CO-UNREGULATED</v>
          </cell>
          <cell r="D491" t="str">
            <v>ROLLOFF</v>
          </cell>
          <cell r="E491" t="str">
            <v>ROHAUL40T</v>
          </cell>
          <cell r="F491" t="str">
            <v>40YD ROLL OFF TEMP HAUL</v>
          </cell>
          <cell r="G491" t="str">
            <v>ONCALL</v>
          </cell>
          <cell r="H491">
            <v>165.74</v>
          </cell>
        </row>
        <row r="492">
          <cell r="A492" t="str">
            <v>MASON CO-REGULATEDROLLOFFROHAUL40T</v>
          </cell>
          <cell r="B492" t="str">
            <v>MASON CO-REGULATED</v>
          </cell>
          <cell r="C492" t="str">
            <v>MASON CO-REGULATED</v>
          </cell>
          <cell r="D492" t="str">
            <v>ROLLOFF</v>
          </cell>
          <cell r="E492" t="str">
            <v>ROHAUL40T</v>
          </cell>
          <cell r="F492" t="str">
            <v>40YD ROLL OFF TEMP HAUL</v>
          </cell>
          <cell r="G492" t="str">
            <v>ONCALL</v>
          </cell>
          <cell r="H492">
            <v>165.74</v>
          </cell>
        </row>
        <row r="493">
          <cell r="A493" t="str">
            <v>MASON CO-UNREGULATEDROLLOFFROHAUL40T</v>
          </cell>
          <cell r="B493" t="str">
            <v>MASON CO-UNREGULATED</v>
          </cell>
          <cell r="C493" t="str">
            <v>MASON CO-UNREGULATED</v>
          </cell>
          <cell r="D493" t="str">
            <v>ROLLOFF</v>
          </cell>
          <cell r="E493" t="str">
            <v>ROHAUL40T</v>
          </cell>
          <cell r="F493" t="str">
            <v>40YD ROLL OFF TEMP HAUL</v>
          </cell>
          <cell r="G493" t="str">
            <v>ONCALL</v>
          </cell>
          <cell r="H493">
            <v>165.74</v>
          </cell>
        </row>
        <row r="494">
          <cell r="A494" t="str">
            <v>CITY of SHELTON-REGULATEDROLLOFFROLID</v>
          </cell>
          <cell r="B494" t="str">
            <v>CITY of SHELTON-REGULATED</v>
          </cell>
          <cell r="C494" t="str">
            <v>CITY of SHELTON-REGULATED</v>
          </cell>
          <cell r="D494" t="str">
            <v>ROLLOFF</v>
          </cell>
          <cell r="E494" t="str">
            <v>ROLID</v>
          </cell>
          <cell r="F494" t="str">
            <v>ROLL OFF-LID</v>
          </cell>
          <cell r="G494" t="str">
            <v>MONTHLY ARREARS</v>
          </cell>
          <cell r="H494">
            <v>14.56</v>
          </cell>
        </row>
        <row r="495">
          <cell r="A495" t="str">
            <v>KITSAP CO -REGULATEDROLLOFFROLID</v>
          </cell>
          <cell r="B495" t="str">
            <v>KITSAP CO -REGULATED</v>
          </cell>
          <cell r="C495" t="str">
            <v>KITSAP CO -REGULATED</v>
          </cell>
          <cell r="D495" t="str">
            <v>ROLLOFF</v>
          </cell>
          <cell r="E495" t="str">
            <v>ROLID</v>
          </cell>
          <cell r="F495" t="str">
            <v>ROLL OFF-LID</v>
          </cell>
          <cell r="G495" t="str">
            <v>MONTHLY ARREARS</v>
          </cell>
          <cell r="H495">
            <v>14.56</v>
          </cell>
        </row>
        <row r="496">
          <cell r="A496" t="str">
            <v>MASON CO-REGULATEDROLLOFFROLID</v>
          </cell>
          <cell r="B496" t="str">
            <v>MASON CO-REGULATED</v>
          </cell>
          <cell r="C496" t="str">
            <v>MASON CO-REGULATED</v>
          </cell>
          <cell r="D496" t="str">
            <v>ROLLOFF</v>
          </cell>
          <cell r="E496" t="str">
            <v>ROLID</v>
          </cell>
          <cell r="F496" t="str">
            <v>ROLL OFF-LID</v>
          </cell>
          <cell r="G496" t="str">
            <v>MONTHLY ARREARS</v>
          </cell>
          <cell r="H496">
            <v>14.56</v>
          </cell>
        </row>
        <row r="497">
          <cell r="A497" t="str">
            <v>MASON CO-UNREGULATEDROLLOFFROLID</v>
          </cell>
          <cell r="B497" t="str">
            <v>MASON CO-UNREGULATED</v>
          </cell>
          <cell r="C497" t="str">
            <v>MASON CO-UNREGULATED</v>
          </cell>
          <cell r="D497" t="str">
            <v>ROLLOFF</v>
          </cell>
          <cell r="E497" t="str">
            <v>ROLID</v>
          </cell>
          <cell r="F497" t="str">
            <v>ROLL OFF-LID</v>
          </cell>
          <cell r="G497" t="str">
            <v>MONTHLY ARREARS</v>
          </cell>
          <cell r="H497">
            <v>14.56</v>
          </cell>
        </row>
        <row r="498">
          <cell r="A498" t="str">
            <v>CITY OF SHELTON-UNREGULATEDROLLOFFROLIDRECY</v>
          </cell>
          <cell r="B498" t="str">
            <v>CITY OF SHELTON-UNREGULATED</v>
          </cell>
          <cell r="C498" t="str">
            <v>CITY OF SHELTON-UNREGULATED</v>
          </cell>
          <cell r="D498" t="str">
            <v>ROLLOFF</v>
          </cell>
          <cell r="E498" t="str">
            <v>ROLIDRECY</v>
          </cell>
          <cell r="F498" t="str">
            <v>ROLL OFF LID-RECYCLE</v>
          </cell>
          <cell r="G498" t="str">
            <v>MONTHLY ARREARS</v>
          </cell>
          <cell r="H498">
            <v>14.56</v>
          </cell>
        </row>
        <row r="499">
          <cell r="A499" t="str">
            <v>KITSAP CO-UNREGULATEDROLLOFFROLIDRECY</v>
          </cell>
          <cell r="B499" t="str">
            <v>KITSAP CO-UNREGULATED</v>
          </cell>
          <cell r="C499" t="str">
            <v>KITSAP CO-UNREGULATED</v>
          </cell>
          <cell r="D499" t="str">
            <v>ROLLOFF</v>
          </cell>
          <cell r="E499" t="str">
            <v>ROLIDRECY</v>
          </cell>
          <cell r="F499" t="str">
            <v>ROLL OFF LID-RECYCLE</v>
          </cell>
          <cell r="G499" t="str">
            <v>MONTHLY ARREARS</v>
          </cell>
          <cell r="H499">
            <v>14.56</v>
          </cell>
        </row>
        <row r="500">
          <cell r="A500" t="str">
            <v>MASON CO-UNREGULATEDROLLOFFROLIDRECY</v>
          </cell>
          <cell r="B500" t="str">
            <v>MASON CO-UNREGULATED</v>
          </cell>
          <cell r="C500" t="str">
            <v>MASON CO-UNREGULATED</v>
          </cell>
          <cell r="D500" t="str">
            <v>ROLLOFF</v>
          </cell>
          <cell r="E500" t="str">
            <v>ROLIDRECY</v>
          </cell>
          <cell r="F500" t="str">
            <v>ROLL OFF LID-RECYCLE</v>
          </cell>
          <cell r="G500" t="str">
            <v>MONTHLY ARREARS</v>
          </cell>
          <cell r="H500">
            <v>14.56</v>
          </cell>
        </row>
        <row r="501">
          <cell r="A501" t="str">
            <v>CITY OF SHELTON-CONTRACTRESIDENTIALROLLOUT 5-25</v>
          </cell>
          <cell r="B501" t="str">
            <v>CITY OF SHELTON-CONTRACT</v>
          </cell>
          <cell r="C501" t="str">
            <v>CITY OF SHELTON-CONTRACT</v>
          </cell>
          <cell r="D501" t="str">
            <v>RESIDENTIAL</v>
          </cell>
          <cell r="E501" t="str">
            <v>ROLLOUT 5-25</v>
          </cell>
          <cell r="F501" t="str">
            <v>ROLL OUT FEE 5 - 25 FT</v>
          </cell>
          <cell r="G501" t="str">
            <v>MONTHLY ARREARS</v>
          </cell>
          <cell r="H501">
            <v>3.62</v>
          </cell>
        </row>
        <row r="502">
          <cell r="A502" t="str">
            <v>CITY of SHELTON-REGULATEDRESIDENTIALROLLOUT 5-25</v>
          </cell>
          <cell r="B502" t="str">
            <v>CITY of SHELTON-REGULATED</v>
          </cell>
          <cell r="C502" t="str">
            <v>CITY of SHELTON-REGULATED</v>
          </cell>
          <cell r="D502" t="str">
            <v>RESIDENTIAL</v>
          </cell>
          <cell r="E502" t="str">
            <v>ROLLOUT 5-25</v>
          </cell>
          <cell r="F502" t="str">
            <v>ROLL OUT FEE 5 - 25 FT</v>
          </cell>
          <cell r="G502" t="str">
            <v>MONTHLY ARREARS</v>
          </cell>
          <cell r="H502">
            <v>2.66</v>
          </cell>
        </row>
        <row r="503">
          <cell r="A503" t="str">
            <v>CITY OF SHELTON-UNREGULATEDRESIDENTIALROLLOUT 5-25</v>
          </cell>
          <cell r="B503" t="str">
            <v>CITY OF SHELTON-UNREGULATED</v>
          </cell>
          <cell r="C503" t="str">
            <v>CITY OF SHELTON-UNREGULATED</v>
          </cell>
          <cell r="D503" t="str">
            <v>RESIDENTIAL</v>
          </cell>
          <cell r="E503" t="str">
            <v>ROLLOUT 5-25</v>
          </cell>
          <cell r="F503" t="str">
            <v>ROLL OUT FEE 5 - 25 FT</v>
          </cell>
          <cell r="G503" t="str">
            <v>MONTHLY ARREARS</v>
          </cell>
          <cell r="H503">
            <v>4.5</v>
          </cell>
        </row>
        <row r="504">
          <cell r="A504" t="str">
            <v>KITSAP CO -REGULATEDRESIDENTIALROLLOUT 5-25</v>
          </cell>
          <cell r="B504" t="str">
            <v>KITSAP CO -REGULATED</v>
          </cell>
          <cell r="C504" t="str">
            <v>KITSAP CO -REGULATED</v>
          </cell>
          <cell r="D504" t="str">
            <v>RESIDENTIAL</v>
          </cell>
          <cell r="E504" t="str">
            <v>ROLLOUT 5-25</v>
          </cell>
          <cell r="F504" t="str">
            <v>ROLL OUT FEE 5 - 25 FT</v>
          </cell>
          <cell r="G504" t="str">
            <v>MONTHLY ARREARS</v>
          </cell>
          <cell r="H504">
            <v>2.66</v>
          </cell>
        </row>
        <row r="505">
          <cell r="A505" t="str">
            <v>KITSAP CO-UNREGULATEDRESIDENTIALROLLOUT 5-25</v>
          </cell>
          <cell r="B505" t="str">
            <v>KITSAP CO-UNREGULATED</v>
          </cell>
          <cell r="C505" t="str">
            <v>KITSAP CO-UNREGULATED</v>
          </cell>
          <cell r="D505" t="str">
            <v>RESIDENTIAL</v>
          </cell>
          <cell r="E505" t="str">
            <v>ROLLOUT 5-25</v>
          </cell>
          <cell r="F505" t="str">
            <v>ROLL OUT FEE 5 - 25 FT</v>
          </cell>
          <cell r="G505" t="str">
            <v>MONTHLY ARREARS</v>
          </cell>
          <cell r="H505">
            <v>2.66</v>
          </cell>
        </row>
        <row r="506">
          <cell r="A506" t="str">
            <v>MASON CO-REGULATEDRESIDENTIALROLLOUT 5-25</v>
          </cell>
          <cell r="B506" t="str">
            <v>MASON CO-REGULATED</v>
          </cell>
          <cell r="C506" t="str">
            <v>MASON CO-REGULATED</v>
          </cell>
          <cell r="D506" t="str">
            <v>RESIDENTIAL</v>
          </cell>
          <cell r="E506" t="str">
            <v>ROLLOUT 5-25</v>
          </cell>
          <cell r="F506" t="str">
            <v>ROLL OUT FEE 5 - 25 FT</v>
          </cell>
          <cell r="G506" t="str">
            <v>MONTHLY ARREARS</v>
          </cell>
          <cell r="H506">
            <v>2.66</v>
          </cell>
        </row>
        <row r="507">
          <cell r="A507" t="str">
            <v>MASON CO-UNREGULATEDRESIDENTIALROLLOUT 5-25</v>
          </cell>
          <cell r="B507" t="str">
            <v>MASON CO-UNREGULATED</v>
          </cell>
          <cell r="C507" t="str">
            <v>MASON CO-UNREGULATED</v>
          </cell>
          <cell r="D507" t="str">
            <v>RESIDENTIAL</v>
          </cell>
          <cell r="E507" t="str">
            <v>ROLLOUT 5-25</v>
          </cell>
          <cell r="F507" t="str">
            <v>ROLL OUT FEE 5 - 25 FT</v>
          </cell>
          <cell r="G507" t="str">
            <v>MONTHLY ARREARS</v>
          </cell>
          <cell r="H507">
            <v>2.66</v>
          </cell>
        </row>
        <row r="508">
          <cell r="A508" t="str">
            <v>CITY of SHELTON-REGULATEDRESIDENTIALROLLOUT OVER 25</v>
          </cell>
          <cell r="B508" t="str">
            <v>CITY of SHELTON-REGULATED</v>
          </cell>
          <cell r="C508" t="str">
            <v>CITY of SHELTON-REGULATED</v>
          </cell>
          <cell r="D508" t="str">
            <v>RESIDENTIAL</v>
          </cell>
          <cell r="E508" t="str">
            <v>ROLLOUT OVER 25</v>
          </cell>
          <cell r="F508" t="str">
            <v>ROLLOUT OVER 25 FT</v>
          </cell>
          <cell r="G508" t="str">
            <v>MONTHLY ARREARS</v>
          </cell>
          <cell r="H508">
            <v>0.27</v>
          </cell>
        </row>
        <row r="509">
          <cell r="A509" t="str">
            <v>KITSAP CO -REGULATEDRESIDENTIALROLLOUT OVER 25</v>
          </cell>
          <cell r="B509" t="str">
            <v>KITSAP CO -REGULATED</v>
          </cell>
          <cell r="C509" t="str">
            <v>KITSAP CO -REGULATED</v>
          </cell>
          <cell r="D509" t="str">
            <v>RESIDENTIAL</v>
          </cell>
          <cell r="E509" t="str">
            <v>ROLLOUT OVER 25</v>
          </cell>
          <cell r="F509" t="str">
            <v>ROLLOUT OVER 25 FT</v>
          </cell>
          <cell r="G509" t="str">
            <v>MONTHLY ARREARS</v>
          </cell>
          <cell r="H509">
            <v>0.27</v>
          </cell>
        </row>
        <row r="510">
          <cell r="A510" t="str">
            <v>MASON CO-REGULATEDRESIDENTIALROLLOUT OVER 25</v>
          </cell>
          <cell r="B510" t="str">
            <v>MASON CO-REGULATED</v>
          </cell>
          <cell r="C510" t="str">
            <v>MASON CO-REGULATED</v>
          </cell>
          <cell r="D510" t="str">
            <v>RESIDENTIAL</v>
          </cell>
          <cell r="E510" t="str">
            <v>ROLLOUT OVER 25</v>
          </cell>
          <cell r="F510" t="str">
            <v>ROLLOUT OVER 25 FT</v>
          </cell>
          <cell r="G510" t="str">
            <v>MONTHLY ARREARS</v>
          </cell>
          <cell r="H510">
            <v>0.27</v>
          </cell>
        </row>
        <row r="511">
          <cell r="A511" t="str">
            <v>CITY OF SHELTON-CONTRACTCOMMERCIAL - REARLOADROLLOUTOC</v>
          </cell>
          <cell r="B511" t="str">
            <v>CITY OF SHELTON-CONTRACT</v>
          </cell>
          <cell r="C511" t="str">
            <v>CITY OF SHELTON-CONTRACT</v>
          </cell>
          <cell r="D511" t="str">
            <v>COMMERCIAL - REARLOAD</v>
          </cell>
          <cell r="E511" t="str">
            <v>ROLLOUTOC</v>
          </cell>
          <cell r="F511" t="str">
            <v>ROLL OUT</v>
          </cell>
          <cell r="G511" t="str">
            <v>ONCALL</v>
          </cell>
          <cell r="H511">
            <v>3.62</v>
          </cell>
        </row>
        <row r="512">
          <cell r="A512" t="str">
            <v>CITY of SHELTON-REGULATEDCOMMERCIAL - REARLOADROLLOUTOC</v>
          </cell>
          <cell r="B512" t="str">
            <v>CITY of SHELTON-REGULATED</v>
          </cell>
          <cell r="C512" t="str">
            <v>CITY of SHELTON-REGULATED</v>
          </cell>
          <cell r="D512" t="str">
            <v>COMMERCIAL - REARLOAD</v>
          </cell>
          <cell r="E512" t="str">
            <v>ROLLOUTOC</v>
          </cell>
          <cell r="F512" t="str">
            <v>ROLL OUT</v>
          </cell>
          <cell r="G512" t="str">
            <v>ONCALL</v>
          </cell>
          <cell r="H512">
            <v>3.6</v>
          </cell>
        </row>
        <row r="513">
          <cell r="A513" t="str">
            <v>CITY OF SHELTON-UNREGULATEDCOMMERCIAL - REARLOADROLLOUTOC</v>
          </cell>
          <cell r="B513" t="str">
            <v>CITY OF SHELTON-UNREGULATED</v>
          </cell>
          <cell r="C513" t="str">
            <v>CITY OF SHELTON-UNREGULATED</v>
          </cell>
          <cell r="D513" t="str">
            <v>COMMERCIAL - REARLOAD</v>
          </cell>
          <cell r="E513" t="str">
            <v>ROLLOUTOC</v>
          </cell>
          <cell r="F513" t="str">
            <v>ROLL OUT</v>
          </cell>
          <cell r="G513" t="str">
            <v>ONCALL</v>
          </cell>
          <cell r="H513">
            <v>4.5</v>
          </cell>
        </row>
        <row r="514">
          <cell r="A514" t="str">
            <v>KITSAP CO -REGULATEDCOMMERCIAL - REARLOADROLLOUTOC</v>
          </cell>
          <cell r="B514" t="str">
            <v>KITSAP CO -REGULATED</v>
          </cell>
          <cell r="C514" t="str">
            <v>KITSAP CO -REGULATED</v>
          </cell>
          <cell r="D514" t="str">
            <v>COMMERCIAL - REARLOAD</v>
          </cell>
          <cell r="E514" t="str">
            <v>ROLLOUTOC</v>
          </cell>
          <cell r="F514" t="str">
            <v>ROLL OUT</v>
          </cell>
          <cell r="G514" t="str">
            <v>ONCALL</v>
          </cell>
          <cell r="H514">
            <v>3.6</v>
          </cell>
        </row>
        <row r="515">
          <cell r="A515" t="str">
            <v>KITSAP CO-UNREGULATEDCOMMERCIAL - REARLOADROLLOUTOC</v>
          </cell>
          <cell r="B515" t="str">
            <v>KITSAP CO-UNREGULATED</v>
          </cell>
          <cell r="C515" t="str">
            <v>KITSAP CO-UNREGULATED</v>
          </cell>
          <cell r="D515" t="str">
            <v>COMMERCIAL - REARLOAD</v>
          </cell>
          <cell r="E515" t="str">
            <v>ROLLOUTOC</v>
          </cell>
          <cell r="F515" t="str">
            <v>ROLL OUT</v>
          </cell>
          <cell r="G515" t="str">
            <v>ONCALL</v>
          </cell>
          <cell r="H515">
            <v>3.6</v>
          </cell>
        </row>
        <row r="516">
          <cell r="A516" t="str">
            <v>MASON CO-REGULATEDCOMMERCIAL - REARLOADROLLOUTOC</v>
          </cell>
          <cell r="B516" t="str">
            <v>MASON CO-REGULATED</v>
          </cell>
          <cell r="C516" t="str">
            <v>MASON CO-REGULATED</v>
          </cell>
          <cell r="D516" t="str">
            <v>COMMERCIAL - REARLOAD</v>
          </cell>
          <cell r="E516" t="str">
            <v>ROLLOUTOC</v>
          </cell>
          <cell r="F516" t="str">
            <v>ROLL OUT</v>
          </cell>
          <cell r="G516" t="str">
            <v>ONCALL</v>
          </cell>
          <cell r="H516">
            <v>3.6</v>
          </cell>
        </row>
        <row r="517">
          <cell r="A517" t="str">
            <v>MASON CO-UNREGULATEDCOMMERCIAL - REARLOADROLLOUTOC</v>
          </cell>
          <cell r="B517" t="str">
            <v>MASON CO-UNREGULATED</v>
          </cell>
          <cell r="C517" t="str">
            <v>MASON CO-UNREGULATED</v>
          </cell>
          <cell r="D517" t="str">
            <v>COMMERCIAL - REARLOAD</v>
          </cell>
          <cell r="E517" t="str">
            <v>ROLLOUTOC</v>
          </cell>
          <cell r="F517" t="str">
            <v>ROLL OUT</v>
          </cell>
          <cell r="G517" t="str">
            <v>ONCALL</v>
          </cell>
          <cell r="H517">
            <v>3.6</v>
          </cell>
        </row>
        <row r="518">
          <cell r="A518" t="str">
            <v>CITY OF SHELTON-UNREGULATEDCOMMERCIAL RECYCLEROLLOUTOCC</v>
          </cell>
          <cell r="B518" t="str">
            <v>CITY OF SHELTON-UNREGULATED</v>
          </cell>
          <cell r="C518" t="str">
            <v>CITY OF SHELTON-UNREGULATED</v>
          </cell>
          <cell r="D518" t="str">
            <v>COMMERCIAL RECYCLE</v>
          </cell>
          <cell r="E518" t="str">
            <v>ROLLOUTOCC</v>
          </cell>
          <cell r="F518" t="str">
            <v>ROLL OUT FEE - RECYCLE</v>
          </cell>
          <cell r="G518" t="str">
            <v>ONCALL</v>
          </cell>
          <cell r="H518">
            <v>4.16</v>
          </cell>
        </row>
        <row r="519">
          <cell r="A519" t="str">
            <v>KITSAP CO -REGULATEDCOMMERCIAL RECYCLEROLLOUTOCC</v>
          </cell>
          <cell r="B519" t="str">
            <v>KITSAP CO -REGULATED</v>
          </cell>
          <cell r="C519" t="str">
            <v>KITSAP CO -REGULATED</v>
          </cell>
          <cell r="D519" t="str">
            <v>COMMERCIAL RECYCLE</v>
          </cell>
          <cell r="E519" t="str">
            <v>ROLLOUTOCC</v>
          </cell>
          <cell r="F519" t="str">
            <v>ROLL OUT FEE - RECYCLE</v>
          </cell>
          <cell r="G519" t="str">
            <v>ONCALL</v>
          </cell>
          <cell r="H519">
            <v>0</v>
          </cell>
        </row>
        <row r="520">
          <cell r="A520" t="str">
            <v>KITSAP CO-UNREGULATEDCOMMERCIAL RECYCLEROLLOUTOCC</v>
          </cell>
          <cell r="B520" t="str">
            <v>KITSAP CO-UNREGULATED</v>
          </cell>
          <cell r="C520" t="str">
            <v>KITSAP CO-UNREGULATED</v>
          </cell>
          <cell r="D520" t="str">
            <v>COMMERCIAL RECYCLE</v>
          </cell>
          <cell r="E520" t="str">
            <v>ROLLOUTOCC</v>
          </cell>
          <cell r="F520" t="str">
            <v>ROLL OUT FEE - RECYCLE</v>
          </cell>
          <cell r="G520" t="str">
            <v>ONCALL</v>
          </cell>
          <cell r="H520">
            <v>4.16</v>
          </cell>
        </row>
        <row r="521">
          <cell r="A521" t="str">
            <v>MASON CO-REGULATEDCOMMERCIAL RECYCLEROLLOUTOCC</v>
          </cell>
          <cell r="B521" t="str">
            <v>MASON CO-REGULATED</v>
          </cell>
          <cell r="C521" t="str">
            <v>MASON CO-REGULATED</v>
          </cell>
          <cell r="D521" t="str">
            <v>COMMERCIAL RECYCLE</v>
          </cell>
          <cell r="E521" t="str">
            <v>ROLLOUTOCC</v>
          </cell>
          <cell r="F521" t="str">
            <v>ROLL OUT FEE - RECYCLE</v>
          </cell>
          <cell r="G521" t="str">
            <v>ONCALL</v>
          </cell>
          <cell r="H521">
            <v>0</v>
          </cell>
        </row>
        <row r="522">
          <cell r="A522" t="str">
            <v>MASON CO-UNREGULATEDCOMMERCIAL RECYCLEROLLOUTOCC</v>
          </cell>
          <cell r="B522" t="str">
            <v>MASON CO-UNREGULATED</v>
          </cell>
          <cell r="C522" t="str">
            <v>MASON CO-UNREGULATED</v>
          </cell>
          <cell r="D522" t="str">
            <v>COMMERCIAL RECYCLE</v>
          </cell>
          <cell r="E522" t="str">
            <v>ROLLOUTOCC</v>
          </cell>
          <cell r="F522" t="str">
            <v>ROLL OUT FEE - RECYCLE</v>
          </cell>
          <cell r="G522" t="str">
            <v>ONCALL</v>
          </cell>
          <cell r="H522">
            <v>4.16</v>
          </cell>
        </row>
        <row r="523">
          <cell r="A523" t="str">
            <v>CITY of SHELTON-REGULATEDROLLOFFROMILE</v>
          </cell>
          <cell r="B523" t="str">
            <v>CITY of SHELTON-REGULATED</v>
          </cell>
          <cell r="C523" t="str">
            <v>CITY of SHELTON-REGULATED</v>
          </cell>
          <cell r="D523" t="str">
            <v>ROLLOFF</v>
          </cell>
          <cell r="E523" t="str">
            <v>ROMILE</v>
          </cell>
          <cell r="F523" t="str">
            <v>ROLL OFF-MILEAGE</v>
          </cell>
          <cell r="G523" t="str">
            <v>ONCALL</v>
          </cell>
          <cell r="H523">
            <v>2.4300000000000002</v>
          </cell>
        </row>
        <row r="524">
          <cell r="A524" t="str">
            <v>KITSAP CO -REGULATEDROLLOFFROMILE</v>
          </cell>
          <cell r="B524" t="str">
            <v>KITSAP CO -REGULATED</v>
          </cell>
          <cell r="C524" t="str">
            <v>KITSAP CO -REGULATED</v>
          </cell>
          <cell r="D524" t="str">
            <v>ROLLOFF</v>
          </cell>
          <cell r="E524" t="str">
            <v>ROMILE</v>
          </cell>
          <cell r="F524" t="str">
            <v>ROLL OFF-MILEAGE</v>
          </cell>
          <cell r="G524" t="str">
            <v>ONCALL</v>
          </cell>
          <cell r="H524">
            <v>2.4300000000000002</v>
          </cell>
        </row>
        <row r="525">
          <cell r="A525" t="str">
            <v>MASON CO-REGULATEDROLLOFFROMILE</v>
          </cell>
          <cell r="B525" t="str">
            <v>MASON CO-REGULATED</v>
          </cell>
          <cell r="C525" t="str">
            <v>MASON CO-REGULATED</v>
          </cell>
          <cell r="D525" t="str">
            <v>ROLLOFF</v>
          </cell>
          <cell r="E525" t="str">
            <v>ROMILE</v>
          </cell>
          <cell r="F525" t="str">
            <v>ROLL OFF-MILEAGE</v>
          </cell>
          <cell r="G525" t="str">
            <v>ONCALL</v>
          </cell>
          <cell r="H525">
            <v>2.4300000000000002</v>
          </cell>
        </row>
        <row r="526">
          <cell r="A526" t="str">
            <v>CITY OF SHELTON-UNREGULATEDROLLOFFROMILERECY</v>
          </cell>
          <cell r="B526" t="str">
            <v>CITY OF SHELTON-UNREGULATED</v>
          </cell>
          <cell r="C526" t="str">
            <v>CITY OF SHELTON-UNREGULATED</v>
          </cell>
          <cell r="D526" t="str">
            <v>ROLLOFF</v>
          </cell>
          <cell r="E526" t="str">
            <v>ROMILERECY</v>
          </cell>
          <cell r="F526" t="str">
            <v>ROLL OFF MILEAGE RECYCLE</v>
          </cell>
          <cell r="G526" t="str">
            <v>MONTHLY ARREARS</v>
          </cell>
          <cell r="H526">
            <v>2.4300000000000002</v>
          </cell>
        </row>
        <row r="527">
          <cell r="A527" t="str">
            <v>KITSAP CO-UNREGULATEDROLLOFFROMILERECY</v>
          </cell>
          <cell r="B527" t="str">
            <v>KITSAP CO-UNREGULATED</v>
          </cell>
          <cell r="C527" t="str">
            <v>KITSAP CO-UNREGULATED</v>
          </cell>
          <cell r="D527" t="str">
            <v>ROLLOFF</v>
          </cell>
          <cell r="E527" t="str">
            <v>ROMILERECY</v>
          </cell>
          <cell r="F527" t="str">
            <v>ROLL OFF MILEAGE RECYCLE</v>
          </cell>
          <cell r="G527" t="str">
            <v>MONTHLY ARREARS</v>
          </cell>
          <cell r="H527">
            <v>2.4300000000000002</v>
          </cell>
        </row>
        <row r="528">
          <cell r="A528" t="str">
            <v>MASON CO-UNREGULATEDROLLOFFROMILERECY</v>
          </cell>
          <cell r="B528" t="str">
            <v>MASON CO-UNREGULATED</v>
          </cell>
          <cell r="C528" t="str">
            <v>MASON CO-UNREGULATED</v>
          </cell>
          <cell r="D528" t="str">
            <v>ROLLOFF</v>
          </cell>
          <cell r="E528" t="str">
            <v>ROMILERECY</v>
          </cell>
          <cell r="F528" t="str">
            <v>ROLL OFF MILEAGE RECYCLE</v>
          </cell>
          <cell r="G528" t="str">
            <v>MONTHLY ARREARS</v>
          </cell>
          <cell r="H528">
            <v>2.4300000000000002</v>
          </cell>
        </row>
        <row r="529">
          <cell r="A529" t="str">
            <v>CITY of SHELTON-REGULATEDROLLOFFRORENT10D</v>
          </cell>
          <cell r="B529" t="str">
            <v>CITY of SHELTON-REGULATED</v>
          </cell>
          <cell r="C529" t="str">
            <v>CITY of SHELTON-REGULATED</v>
          </cell>
          <cell r="D529" t="str">
            <v>ROLLOFF</v>
          </cell>
          <cell r="E529" t="str">
            <v>RORENT10D</v>
          </cell>
          <cell r="F529" t="str">
            <v>10YD ROLL OFF DAILY RENT</v>
          </cell>
          <cell r="G529" t="str">
            <v>MONTHLY ARREARS</v>
          </cell>
          <cell r="H529">
            <v>139.5</v>
          </cell>
        </row>
        <row r="530">
          <cell r="A530" t="str">
            <v>CITY OF SHELTON-UNREGULATEDROLLOFFRORENT10D</v>
          </cell>
          <cell r="B530" t="str">
            <v>CITY OF SHELTON-UNREGULATED</v>
          </cell>
          <cell r="C530" t="str">
            <v>CITY OF SHELTON-UNREGULATED</v>
          </cell>
          <cell r="D530" t="str">
            <v>ROLLOFF</v>
          </cell>
          <cell r="E530" t="str">
            <v>RORENT10D</v>
          </cell>
          <cell r="F530" t="str">
            <v>10YD ROLL OFF DAILY RENT</v>
          </cell>
          <cell r="G530" t="str">
            <v>MONTHLY ARREARS</v>
          </cell>
          <cell r="H530">
            <v>135</v>
          </cell>
        </row>
        <row r="531">
          <cell r="A531" t="str">
            <v>KITSAP CO -REGULATEDROLLOFFRORENT10D</v>
          </cell>
          <cell r="B531" t="str">
            <v>KITSAP CO -REGULATED</v>
          </cell>
          <cell r="C531" t="str">
            <v>KITSAP CO -REGULATED</v>
          </cell>
          <cell r="D531" t="str">
            <v>ROLLOFF</v>
          </cell>
          <cell r="E531" t="str">
            <v>RORENT10D</v>
          </cell>
          <cell r="F531" t="str">
            <v>10YD ROLL OFF DAILY RENT</v>
          </cell>
          <cell r="G531" t="str">
            <v>MONTHLY ARREARS</v>
          </cell>
          <cell r="H531">
            <v>139.5</v>
          </cell>
        </row>
        <row r="532">
          <cell r="A532" t="str">
            <v>KITSAP CO-UNREGULATEDROLLOFFRORENT10D</v>
          </cell>
          <cell r="B532" t="str">
            <v>KITSAP CO-UNREGULATED</v>
          </cell>
          <cell r="C532" t="str">
            <v>KITSAP CO-UNREGULATED</v>
          </cell>
          <cell r="D532" t="str">
            <v>ROLLOFF</v>
          </cell>
          <cell r="E532" t="str">
            <v>RORENT10D</v>
          </cell>
          <cell r="F532" t="str">
            <v>10YD ROLL OFF DAILY RENT</v>
          </cell>
          <cell r="G532" t="str">
            <v>MONTHLY ARREARS</v>
          </cell>
          <cell r="H532">
            <v>135</v>
          </cell>
        </row>
        <row r="533">
          <cell r="A533" t="str">
            <v>MASON CO-REGULATEDROLLOFFRORENT10D</v>
          </cell>
          <cell r="B533" t="str">
            <v>MASON CO-REGULATED</v>
          </cell>
          <cell r="C533" t="str">
            <v>MASON CO-REGULATED</v>
          </cell>
          <cell r="D533" t="str">
            <v>ROLLOFF</v>
          </cell>
          <cell r="E533" t="str">
            <v>RORENT10D</v>
          </cell>
          <cell r="F533" t="str">
            <v>10YD ROLL OFF DAILY RENT</v>
          </cell>
          <cell r="G533" t="str">
            <v>MONTHLY ARREARS</v>
          </cell>
          <cell r="H533">
            <v>139.5</v>
          </cell>
        </row>
        <row r="534">
          <cell r="A534" t="str">
            <v>MASON CO-UNREGULATEDROLLOFFRORENT10D</v>
          </cell>
          <cell r="B534" t="str">
            <v>MASON CO-UNREGULATED</v>
          </cell>
          <cell r="C534" t="str">
            <v>MASON CO-UNREGULATED</v>
          </cell>
          <cell r="D534" t="str">
            <v>ROLLOFF</v>
          </cell>
          <cell r="E534" t="str">
            <v>RORENT10D</v>
          </cell>
          <cell r="F534" t="str">
            <v>10YD ROLL OFF DAILY RENT</v>
          </cell>
          <cell r="G534" t="str">
            <v>MONTHLY ARREARS</v>
          </cell>
          <cell r="H534">
            <v>135</v>
          </cell>
        </row>
        <row r="535">
          <cell r="A535" t="str">
            <v>CITY OF SHELTON-UNREGULATEDROLLOFFRORENT10DRECY</v>
          </cell>
          <cell r="B535" t="str">
            <v>CITY OF SHELTON-UNREGULATED</v>
          </cell>
          <cell r="C535" t="str">
            <v>CITY OF SHELTON-UNREGULATED</v>
          </cell>
          <cell r="D535" t="str">
            <v>ROLLOFF</v>
          </cell>
          <cell r="E535" t="str">
            <v>RORENT10DRECY</v>
          </cell>
          <cell r="F535" t="str">
            <v>ROLL OFF RENT DAILY-RECYL</v>
          </cell>
          <cell r="G535" t="str">
            <v>MONTHLY ARREARS</v>
          </cell>
          <cell r="H535">
            <v>139.5</v>
          </cell>
        </row>
        <row r="536">
          <cell r="A536" t="str">
            <v>KITSAP CO-UNREGULATEDROLLOFFRORENT10DRECY</v>
          </cell>
          <cell r="B536" t="str">
            <v>KITSAP CO-UNREGULATED</v>
          </cell>
          <cell r="C536" t="str">
            <v>KITSAP CO-UNREGULATED</v>
          </cell>
          <cell r="D536" t="str">
            <v>ROLLOFF</v>
          </cell>
          <cell r="E536" t="str">
            <v>RORENT10DRECY</v>
          </cell>
          <cell r="F536" t="str">
            <v>ROLL OFF RENT DAILY-RECYL</v>
          </cell>
          <cell r="G536" t="str">
            <v>MONTHLY ARREARS</v>
          </cell>
          <cell r="H536">
            <v>139.5</v>
          </cell>
        </row>
        <row r="537">
          <cell r="A537" t="str">
            <v>MASON CO-UNREGULATEDROLLOFFRORENT10DRECY</v>
          </cell>
          <cell r="B537" t="str">
            <v>MASON CO-UNREGULATED</v>
          </cell>
          <cell r="C537" t="str">
            <v>MASON CO-UNREGULATED</v>
          </cell>
          <cell r="D537" t="str">
            <v>ROLLOFF</v>
          </cell>
          <cell r="E537" t="str">
            <v>RORENT10DRECY</v>
          </cell>
          <cell r="F537" t="str">
            <v>ROLL OFF RENT DAILY-RECYL</v>
          </cell>
          <cell r="G537" t="str">
            <v>MONTHLY ARREARS</v>
          </cell>
          <cell r="H537">
            <v>139.5</v>
          </cell>
        </row>
        <row r="538">
          <cell r="A538" t="str">
            <v>CITY of SHELTON-REGULATEDROLLOFFRORENT10M</v>
          </cell>
          <cell r="B538" t="str">
            <v>CITY of SHELTON-REGULATED</v>
          </cell>
          <cell r="C538" t="str">
            <v>CITY of SHELTON-REGULATED</v>
          </cell>
          <cell r="D538" t="str">
            <v>ROLLOFF</v>
          </cell>
          <cell r="E538" t="str">
            <v>RORENT10M</v>
          </cell>
          <cell r="F538" t="str">
            <v>10YD ROLL OFF MTHLY RENT</v>
          </cell>
          <cell r="G538" t="str">
            <v>MONTHLY ARREARS</v>
          </cell>
          <cell r="H538">
            <v>83.93</v>
          </cell>
        </row>
        <row r="539">
          <cell r="A539" t="str">
            <v>CITY OF SHELTON-UNREGULATEDROLLOFFRORENT10M</v>
          </cell>
          <cell r="B539" t="str">
            <v>CITY OF SHELTON-UNREGULATED</v>
          </cell>
          <cell r="C539" t="str">
            <v>CITY OF SHELTON-UNREGULATED</v>
          </cell>
          <cell r="D539" t="str">
            <v>ROLLOFF</v>
          </cell>
          <cell r="E539" t="str">
            <v>RORENT10M</v>
          </cell>
          <cell r="F539" t="str">
            <v>10YD ROLL OFF MTHLY RENT</v>
          </cell>
          <cell r="G539" t="str">
            <v>MONTHLY ARREARS</v>
          </cell>
          <cell r="H539">
            <v>83</v>
          </cell>
        </row>
        <row r="540">
          <cell r="A540" t="str">
            <v>KITSAP CO -REGULATEDROLLOFFRORENT10M</v>
          </cell>
          <cell r="B540" t="str">
            <v>KITSAP CO -REGULATED</v>
          </cell>
          <cell r="C540" t="str">
            <v>KITSAP CO -REGULATED</v>
          </cell>
          <cell r="D540" t="str">
            <v>ROLLOFF</v>
          </cell>
          <cell r="E540" t="str">
            <v>RORENT10M</v>
          </cell>
          <cell r="F540" t="str">
            <v>10YD ROLL OFF MTHLY RENT</v>
          </cell>
          <cell r="G540" t="str">
            <v>MONTHLY ARREARS</v>
          </cell>
          <cell r="H540">
            <v>83.93</v>
          </cell>
        </row>
        <row r="541">
          <cell r="A541" t="str">
            <v>KITSAP CO-UNREGULATEDROLLOFFRORENT10M</v>
          </cell>
          <cell r="B541" t="str">
            <v>KITSAP CO-UNREGULATED</v>
          </cell>
          <cell r="C541" t="str">
            <v>KITSAP CO-UNREGULATED</v>
          </cell>
          <cell r="D541" t="str">
            <v>ROLLOFF</v>
          </cell>
          <cell r="E541" t="str">
            <v>RORENT10M</v>
          </cell>
          <cell r="F541" t="str">
            <v>10YD ROLL OFF MTHLY RENT</v>
          </cell>
          <cell r="G541" t="str">
            <v>MONTHLY ARREARS</v>
          </cell>
          <cell r="H541">
            <v>83</v>
          </cell>
        </row>
        <row r="542">
          <cell r="A542" t="str">
            <v>MASON CO-REGULATEDROLLOFFRORENT10M</v>
          </cell>
          <cell r="B542" t="str">
            <v>MASON CO-REGULATED</v>
          </cell>
          <cell r="C542" t="str">
            <v>MASON CO-REGULATED</v>
          </cell>
          <cell r="D542" t="str">
            <v>ROLLOFF</v>
          </cell>
          <cell r="E542" t="str">
            <v>RORENT10M</v>
          </cell>
          <cell r="F542" t="str">
            <v>10YD ROLL OFF MTHLY RENT</v>
          </cell>
          <cell r="G542" t="str">
            <v>MONTHLY ARREARS</v>
          </cell>
          <cell r="H542">
            <v>83.93</v>
          </cell>
        </row>
        <row r="543">
          <cell r="A543" t="str">
            <v>MASON CO-UNREGULATEDROLLOFFRORENT10M</v>
          </cell>
          <cell r="B543" t="str">
            <v>MASON CO-UNREGULATED</v>
          </cell>
          <cell r="C543" t="str">
            <v>MASON CO-UNREGULATED</v>
          </cell>
          <cell r="D543" t="str">
            <v>ROLLOFF</v>
          </cell>
          <cell r="E543" t="str">
            <v>RORENT10M</v>
          </cell>
          <cell r="F543" t="str">
            <v>10YD ROLL OFF MTHLY RENT</v>
          </cell>
          <cell r="G543" t="str">
            <v>MONTHLY ARREARS</v>
          </cell>
          <cell r="H543">
            <v>83</v>
          </cell>
        </row>
        <row r="544">
          <cell r="A544" t="str">
            <v>CITY OF SHELTON-UNREGULATEDROLLOFFRORENT10MRECY</v>
          </cell>
          <cell r="B544" t="str">
            <v>CITY OF SHELTON-UNREGULATED</v>
          </cell>
          <cell r="C544" t="str">
            <v>CITY OF SHELTON-UNREGULATED</v>
          </cell>
          <cell r="D544" t="str">
            <v>ROLLOFF</v>
          </cell>
          <cell r="E544" t="str">
            <v>RORENT10MRECY</v>
          </cell>
          <cell r="F544" t="str">
            <v>ROLL OFF RENT MONTHLY-REC</v>
          </cell>
          <cell r="G544" t="str">
            <v>MONTHLY ARREARS</v>
          </cell>
          <cell r="H544">
            <v>83.93</v>
          </cell>
        </row>
        <row r="545">
          <cell r="A545" t="str">
            <v>KITSAP CO-UNREGULATEDROLLOFFRORENT10MRECY</v>
          </cell>
          <cell r="B545" t="str">
            <v>KITSAP CO-UNREGULATED</v>
          </cell>
          <cell r="C545" t="str">
            <v>KITSAP CO-UNREGULATED</v>
          </cell>
          <cell r="D545" t="str">
            <v>ROLLOFF</v>
          </cell>
          <cell r="E545" t="str">
            <v>RORENT10MRECY</v>
          </cell>
          <cell r="F545" t="str">
            <v>ROLL OFF RENT MONTHLY-REC</v>
          </cell>
          <cell r="G545" t="str">
            <v>MONTHLY ARREARS</v>
          </cell>
          <cell r="H545">
            <v>83.93</v>
          </cell>
        </row>
        <row r="546">
          <cell r="A546" t="str">
            <v>MASON CO-UNREGULATEDROLLOFFRORENT10MRECY</v>
          </cell>
          <cell r="B546" t="str">
            <v>MASON CO-UNREGULATED</v>
          </cell>
          <cell r="C546" t="str">
            <v>MASON CO-UNREGULATED</v>
          </cell>
          <cell r="D546" t="str">
            <v>ROLLOFF</v>
          </cell>
          <cell r="E546" t="str">
            <v>RORENT10MRECY</v>
          </cell>
          <cell r="F546" t="str">
            <v>ROLL OFF RENT MONTHLY-REC</v>
          </cell>
          <cell r="G546" t="str">
            <v>MONTHLY ARREARS</v>
          </cell>
          <cell r="H546">
            <v>83.93</v>
          </cell>
        </row>
        <row r="547">
          <cell r="A547" t="str">
            <v>CITY of SHELTON-REGULATEDROLLOFFRORENT12D</v>
          </cell>
          <cell r="B547" t="str">
            <v>CITY of SHELTON-REGULATED</v>
          </cell>
          <cell r="C547" t="str">
            <v>CITY of SHELTON-REGULATED</v>
          </cell>
          <cell r="D547" t="str">
            <v>ROLLOFF</v>
          </cell>
          <cell r="E547" t="str">
            <v>RORENT12D</v>
          </cell>
          <cell r="F547" t="str">
            <v>12YD ROLL OFF-DAILY RENT</v>
          </cell>
          <cell r="G547" t="str">
            <v>MONTHLY ARREARS</v>
          </cell>
          <cell r="H547">
            <v>178.2</v>
          </cell>
        </row>
        <row r="548">
          <cell r="A548" t="str">
            <v>KITSAP CO -REGULATEDROLLOFFRORENT12D</v>
          </cell>
          <cell r="B548" t="str">
            <v>KITSAP CO -REGULATED</v>
          </cell>
          <cell r="C548" t="str">
            <v>KITSAP CO -REGULATED</v>
          </cell>
          <cell r="D548" t="str">
            <v>ROLLOFF</v>
          </cell>
          <cell r="E548" t="str">
            <v>RORENT12D</v>
          </cell>
          <cell r="F548" t="str">
            <v>12YD ROLL OFF-DAILY RENT</v>
          </cell>
          <cell r="G548" t="str">
            <v>MONTHLY ARREARS</v>
          </cell>
          <cell r="H548">
            <v>224.1</v>
          </cell>
        </row>
        <row r="549">
          <cell r="A549" t="str">
            <v>MASON CO-REGULATEDROLLOFFRORENT12D</v>
          </cell>
          <cell r="B549" t="str">
            <v>MASON CO-REGULATED</v>
          </cell>
          <cell r="C549" t="str">
            <v>MASON CO-REGULATED</v>
          </cell>
          <cell r="D549" t="str">
            <v>ROLLOFF</v>
          </cell>
          <cell r="E549" t="str">
            <v>RORENT12D</v>
          </cell>
          <cell r="F549" t="str">
            <v>12YD ROLL OFF-DAILY RENT</v>
          </cell>
          <cell r="G549" t="str">
            <v>MONTHLY ARREARS</v>
          </cell>
          <cell r="H549">
            <v>178.2</v>
          </cell>
        </row>
        <row r="550">
          <cell r="A550" t="str">
            <v>CITY OF SHELTON-UNREGULATEDROLLOFFRORENT12DRECY</v>
          </cell>
          <cell r="B550" t="str">
            <v>CITY OF SHELTON-UNREGULATED</v>
          </cell>
          <cell r="C550" t="str">
            <v>CITY OF SHELTON-UNREGULATED</v>
          </cell>
          <cell r="D550" t="str">
            <v>ROLLOFF</v>
          </cell>
          <cell r="E550" t="str">
            <v>RORENT12DRECY</v>
          </cell>
          <cell r="F550" t="str">
            <v>ROLL OFF RENT DAILY-RECYL</v>
          </cell>
          <cell r="G550" t="str">
            <v>MONTHLY ARREARS</v>
          </cell>
          <cell r="H550">
            <v>178.2</v>
          </cell>
        </row>
        <row r="551">
          <cell r="A551" t="str">
            <v>KITSAP CO-UNREGULATEDROLLOFFRORENT12DRECY</v>
          </cell>
          <cell r="B551" t="str">
            <v>KITSAP CO-UNREGULATED</v>
          </cell>
          <cell r="C551" t="str">
            <v>KITSAP CO-UNREGULATED</v>
          </cell>
          <cell r="D551" t="str">
            <v>ROLLOFF</v>
          </cell>
          <cell r="E551" t="str">
            <v>RORENT12DRECY</v>
          </cell>
          <cell r="F551" t="str">
            <v>ROLL OFF RENT DAILY-RECYL</v>
          </cell>
          <cell r="G551" t="str">
            <v>MONTHLY ARREARS</v>
          </cell>
          <cell r="H551">
            <v>178.2</v>
          </cell>
        </row>
        <row r="552">
          <cell r="A552" t="str">
            <v>MASON CO-UNREGULATEDROLLOFFRORENT12DRECY</v>
          </cell>
          <cell r="B552" t="str">
            <v>MASON CO-UNREGULATED</v>
          </cell>
          <cell r="C552" t="str">
            <v>MASON CO-UNREGULATED</v>
          </cell>
          <cell r="D552" t="str">
            <v>ROLLOFF</v>
          </cell>
          <cell r="E552" t="str">
            <v>RORENT12DRECY</v>
          </cell>
          <cell r="F552" t="str">
            <v>ROLL OFF RENT DAILY-RECYL</v>
          </cell>
          <cell r="G552" t="str">
            <v>MONTHLY ARREARS</v>
          </cell>
          <cell r="H552">
            <v>178.2</v>
          </cell>
        </row>
        <row r="553">
          <cell r="A553" t="str">
            <v>CITY of SHELTON-REGULATEDROLLOFFRORENT12M</v>
          </cell>
          <cell r="B553" t="str">
            <v>CITY of SHELTON-REGULATED</v>
          </cell>
          <cell r="C553" t="str">
            <v>CITY of SHELTON-REGULATED</v>
          </cell>
          <cell r="D553" t="str">
            <v>ROLLOFF</v>
          </cell>
          <cell r="E553" t="str">
            <v>RORENT12M</v>
          </cell>
          <cell r="F553" t="str">
            <v>12YD ROLL OFF-MNTHLY RENT</v>
          </cell>
          <cell r="G553" t="str">
            <v>MONTHLY ARREARS</v>
          </cell>
          <cell r="H553">
            <v>86.75</v>
          </cell>
        </row>
        <row r="554">
          <cell r="A554" t="str">
            <v>KITSAP CO -REGULATEDROLLOFFRORENT12M</v>
          </cell>
          <cell r="B554" t="str">
            <v>KITSAP CO -REGULATED</v>
          </cell>
          <cell r="C554" t="str">
            <v>KITSAP CO -REGULATED</v>
          </cell>
          <cell r="D554" t="str">
            <v>ROLLOFF</v>
          </cell>
          <cell r="E554" t="str">
            <v>RORENT12M</v>
          </cell>
          <cell r="F554" t="str">
            <v>12YD ROLL OFF-MNTHLY RENT</v>
          </cell>
          <cell r="G554" t="str">
            <v>MONTHLY ARREARS</v>
          </cell>
          <cell r="H554">
            <v>86.75</v>
          </cell>
        </row>
        <row r="555">
          <cell r="A555" t="str">
            <v>MASON CO-REGULATEDROLLOFFRORENT12M</v>
          </cell>
          <cell r="B555" t="str">
            <v>MASON CO-REGULATED</v>
          </cell>
          <cell r="C555" t="str">
            <v>MASON CO-REGULATED</v>
          </cell>
          <cell r="D555" t="str">
            <v>ROLLOFF</v>
          </cell>
          <cell r="E555" t="str">
            <v>RORENT12M</v>
          </cell>
          <cell r="F555" t="str">
            <v>12YD ROLL OFF-MNTHLY RENT</v>
          </cell>
          <cell r="G555" t="str">
            <v>MONTHLY ARREARS</v>
          </cell>
          <cell r="H555">
            <v>86.75</v>
          </cell>
        </row>
        <row r="556">
          <cell r="A556" t="str">
            <v>CITY OF SHELTON-UNREGULATEDROLLOFFRORENT12MRECY</v>
          </cell>
          <cell r="B556" t="str">
            <v>CITY OF SHELTON-UNREGULATED</v>
          </cell>
          <cell r="C556" t="str">
            <v>CITY OF SHELTON-UNREGULATED</v>
          </cell>
          <cell r="D556" t="str">
            <v>ROLLOFF</v>
          </cell>
          <cell r="E556" t="str">
            <v>RORENT12MRECY</v>
          </cell>
          <cell r="F556" t="str">
            <v>ROLL OFF RENT MONTHLY-REC</v>
          </cell>
          <cell r="G556" t="str">
            <v>MONTHLY ARREARS</v>
          </cell>
          <cell r="H556">
            <v>86.75</v>
          </cell>
        </row>
        <row r="557">
          <cell r="A557" t="str">
            <v>KITSAP CO-UNREGULATEDROLLOFFRORENT12MRECY</v>
          </cell>
          <cell r="B557" t="str">
            <v>KITSAP CO-UNREGULATED</v>
          </cell>
          <cell r="C557" t="str">
            <v>KITSAP CO-UNREGULATED</v>
          </cell>
          <cell r="D557" t="str">
            <v>ROLLOFF</v>
          </cell>
          <cell r="E557" t="str">
            <v>RORENT12MRECY</v>
          </cell>
          <cell r="F557" t="str">
            <v>ROLL OFF RENT MONTHLY-REC</v>
          </cell>
          <cell r="G557" t="str">
            <v>MONTHLY ARREARS</v>
          </cell>
          <cell r="H557">
            <v>86.75</v>
          </cell>
        </row>
        <row r="558">
          <cell r="A558" t="str">
            <v>MASON CO-UNREGULATEDROLLOFFRORENT12MRECY</v>
          </cell>
          <cell r="B558" t="str">
            <v>MASON CO-UNREGULATED</v>
          </cell>
          <cell r="C558" t="str">
            <v>MASON CO-UNREGULATED</v>
          </cell>
          <cell r="D558" t="str">
            <v>ROLLOFF</v>
          </cell>
          <cell r="E558" t="str">
            <v>RORENT12MRECY</v>
          </cell>
          <cell r="F558" t="str">
            <v>ROLL OFF RENT MONTHLY-REC</v>
          </cell>
          <cell r="G558" t="str">
            <v>MONTHLY ARREARS</v>
          </cell>
          <cell r="H558">
            <v>86.75</v>
          </cell>
        </row>
        <row r="559">
          <cell r="A559" t="str">
            <v>CITY of SHELTON-REGULATEDROLLOFFRORENT20D</v>
          </cell>
          <cell r="B559" t="str">
            <v>CITY of SHELTON-REGULATED</v>
          </cell>
          <cell r="C559" t="str">
            <v>CITY of SHELTON-REGULATED</v>
          </cell>
          <cell r="D559" t="str">
            <v>ROLLOFF</v>
          </cell>
          <cell r="E559" t="str">
            <v>RORENT20D</v>
          </cell>
          <cell r="F559" t="str">
            <v>20YD ROLL OFF-DAILY RENT</v>
          </cell>
          <cell r="G559" t="str">
            <v>MONTHLY ARREARS</v>
          </cell>
          <cell r="H559">
            <v>180.3</v>
          </cell>
        </row>
        <row r="560">
          <cell r="A560" t="str">
            <v>KITSAP CO -REGULATEDROLLOFFRORENT20D</v>
          </cell>
          <cell r="B560" t="str">
            <v>KITSAP CO -REGULATED</v>
          </cell>
          <cell r="C560" t="str">
            <v>KITSAP CO -REGULATED</v>
          </cell>
          <cell r="D560" t="str">
            <v>ROLLOFF</v>
          </cell>
          <cell r="E560" t="str">
            <v>RORENT20D</v>
          </cell>
          <cell r="F560" t="str">
            <v>20YD ROLL OFF-DAILY RENT</v>
          </cell>
          <cell r="G560" t="str">
            <v>MONTHLY ARREARS</v>
          </cell>
          <cell r="H560">
            <v>180.3</v>
          </cell>
        </row>
        <row r="561">
          <cell r="A561" t="str">
            <v>MASON CO-REGULATEDROLLOFFRORENT20D</v>
          </cell>
          <cell r="B561" t="str">
            <v>MASON CO-REGULATED</v>
          </cell>
          <cell r="C561" t="str">
            <v>MASON CO-REGULATED</v>
          </cell>
          <cell r="D561" t="str">
            <v>ROLLOFF</v>
          </cell>
          <cell r="E561" t="str">
            <v>RORENT20D</v>
          </cell>
          <cell r="F561" t="str">
            <v>20YD ROLL OFF-DAILY RENT</v>
          </cell>
          <cell r="G561" t="str">
            <v>MONTHLY ARREARS</v>
          </cell>
          <cell r="H561">
            <v>180.3</v>
          </cell>
        </row>
        <row r="562">
          <cell r="A562" t="str">
            <v>CITY OF SHELTON-UNREGULATEDROLLOFFRORENT20DRECY</v>
          </cell>
          <cell r="B562" t="str">
            <v>CITY OF SHELTON-UNREGULATED</v>
          </cell>
          <cell r="C562" t="str">
            <v>CITY OF SHELTON-UNREGULATED</v>
          </cell>
          <cell r="D562" t="str">
            <v>ROLLOFF</v>
          </cell>
          <cell r="E562" t="str">
            <v>RORENT20DRECY</v>
          </cell>
          <cell r="F562" t="str">
            <v>ROLL OFF RENT DAILY-RECYL</v>
          </cell>
          <cell r="G562" t="str">
            <v>MONTHLY ARREARS</v>
          </cell>
          <cell r="H562">
            <v>180.3</v>
          </cell>
        </row>
        <row r="563">
          <cell r="A563" t="str">
            <v>KITSAP CO-UNREGULATEDROLLOFFRORENT20DRECY</v>
          </cell>
          <cell r="B563" t="str">
            <v>KITSAP CO-UNREGULATED</v>
          </cell>
          <cell r="C563" t="str">
            <v>KITSAP CO-UNREGULATED</v>
          </cell>
          <cell r="D563" t="str">
            <v>ROLLOFF</v>
          </cell>
          <cell r="E563" t="str">
            <v>RORENT20DRECY</v>
          </cell>
          <cell r="F563" t="str">
            <v>ROLL OFF RENT DAILY-RECYL</v>
          </cell>
          <cell r="G563" t="str">
            <v>MONTHLY ARREARS</v>
          </cell>
          <cell r="H563">
            <v>180.3</v>
          </cell>
        </row>
        <row r="564">
          <cell r="A564" t="str">
            <v>MASON CO-UNREGULATEDROLLOFFRORENT20DRECY</v>
          </cell>
          <cell r="B564" t="str">
            <v>MASON CO-UNREGULATED</v>
          </cell>
          <cell r="C564" t="str">
            <v>MASON CO-UNREGULATED</v>
          </cell>
          <cell r="D564" t="str">
            <v>ROLLOFF</v>
          </cell>
          <cell r="E564" t="str">
            <v>RORENT20DRECY</v>
          </cell>
          <cell r="F564" t="str">
            <v>ROLL OFF RENT DAILY-RECYL</v>
          </cell>
          <cell r="G564" t="str">
            <v>MONTHLY ARREARS</v>
          </cell>
          <cell r="H564">
            <v>180.3</v>
          </cell>
        </row>
        <row r="565">
          <cell r="A565" t="str">
            <v>CITY of SHELTON-REGULATEDROLLOFFRORENT20M</v>
          </cell>
          <cell r="B565" t="str">
            <v>CITY of SHELTON-REGULATED</v>
          </cell>
          <cell r="C565" t="str">
            <v>CITY of SHELTON-REGULATED</v>
          </cell>
          <cell r="D565" t="str">
            <v>ROLLOFF</v>
          </cell>
          <cell r="E565" t="str">
            <v>RORENT20M</v>
          </cell>
          <cell r="F565" t="str">
            <v>20YD ROLL OFF-MNTHLY RENT</v>
          </cell>
          <cell r="G565" t="str">
            <v>MONTHLY ARREARS</v>
          </cell>
          <cell r="H565">
            <v>97.48</v>
          </cell>
        </row>
        <row r="566">
          <cell r="A566" t="str">
            <v>KITSAP CO -REGULATEDROLLOFFRORENT20M</v>
          </cell>
          <cell r="B566" t="str">
            <v>KITSAP CO -REGULATED</v>
          </cell>
          <cell r="C566" t="str">
            <v>KITSAP CO -REGULATED</v>
          </cell>
          <cell r="D566" t="str">
            <v>ROLLOFF</v>
          </cell>
          <cell r="E566" t="str">
            <v>RORENT20M</v>
          </cell>
          <cell r="F566" t="str">
            <v>20YD ROLL OFF-MNTHLY RENT</v>
          </cell>
          <cell r="G566" t="str">
            <v>MONTHLY ARREARS</v>
          </cell>
          <cell r="H566">
            <v>97.48</v>
          </cell>
        </row>
        <row r="567">
          <cell r="A567" t="str">
            <v>MASON CO-REGULATEDROLLOFFRORENT20M</v>
          </cell>
          <cell r="B567" t="str">
            <v>MASON CO-REGULATED</v>
          </cell>
          <cell r="C567" t="str">
            <v>MASON CO-REGULATED</v>
          </cell>
          <cell r="D567" t="str">
            <v>ROLLOFF</v>
          </cell>
          <cell r="E567" t="str">
            <v>RORENT20M</v>
          </cell>
          <cell r="F567" t="str">
            <v>20YD ROLL OFF-MNTHLY RENT</v>
          </cell>
          <cell r="G567" t="str">
            <v>MONTHLY ARREARS</v>
          </cell>
          <cell r="H567">
            <v>97.48</v>
          </cell>
        </row>
        <row r="568">
          <cell r="A568" t="str">
            <v>CITY OF SHELTON-UNREGULATEDROLLOFFRORENT20MRECY</v>
          </cell>
          <cell r="B568" t="str">
            <v>CITY OF SHELTON-UNREGULATED</v>
          </cell>
          <cell r="C568" t="str">
            <v>CITY OF SHELTON-UNREGULATED</v>
          </cell>
          <cell r="D568" t="str">
            <v>ROLLOFF</v>
          </cell>
          <cell r="E568" t="str">
            <v>RORENT20MRECY</v>
          </cell>
          <cell r="F568" t="str">
            <v>ROLL OFF RENT MONTHLY-REC</v>
          </cell>
          <cell r="G568" t="str">
            <v>MONTHLY ARREARS</v>
          </cell>
          <cell r="H568">
            <v>97.48</v>
          </cell>
        </row>
        <row r="569">
          <cell r="A569" t="str">
            <v>KITSAP CO-UNREGULATEDROLLOFFRORENT20MRECY</v>
          </cell>
          <cell r="B569" t="str">
            <v>KITSAP CO-UNREGULATED</v>
          </cell>
          <cell r="C569" t="str">
            <v>KITSAP CO-UNREGULATED</v>
          </cell>
          <cell r="D569" t="str">
            <v>ROLLOFF</v>
          </cell>
          <cell r="E569" t="str">
            <v>RORENT20MRECY</v>
          </cell>
          <cell r="F569" t="str">
            <v>ROLL OFF RENT MONTHLY-REC</v>
          </cell>
          <cell r="G569" t="str">
            <v>MONTHLY ARREARS</v>
          </cell>
          <cell r="H569">
            <v>97.48</v>
          </cell>
        </row>
        <row r="570">
          <cell r="A570" t="str">
            <v>MASON CO-UNREGULATEDROLLOFFRORENT20MRECY</v>
          </cell>
          <cell r="B570" t="str">
            <v>MASON CO-UNREGULATED</v>
          </cell>
          <cell r="C570" t="str">
            <v>MASON CO-UNREGULATED</v>
          </cell>
          <cell r="D570" t="str">
            <v>ROLLOFF</v>
          </cell>
          <cell r="E570" t="str">
            <v>RORENT20MRECY</v>
          </cell>
          <cell r="F570" t="str">
            <v>ROLL OFF RENT MONTHLY-REC</v>
          </cell>
          <cell r="G570" t="str">
            <v>MONTHLY ARREARS</v>
          </cell>
          <cell r="H570">
            <v>97.48</v>
          </cell>
        </row>
        <row r="571">
          <cell r="A571" t="str">
            <v>CITY of SHELTON-REGULATEDROLLOFFRORENT40D</v>
          </cell>
          <cell r="B571" t="str">
            <v>CITY of SHELTON-REGULATED</v>
          </cell>
          <cell r="C571" t="str">
            <v>CITY of SHELTON-REGULATED</v>
          </cell>
          <cell r="D571" t="str">
            <v>ROLLOFF</v>
          </cell>
          <cell r="E571" t="str">
            <v>RORENT40D</v>
          </cell>
          <cell r="F571" t="str">
            <v>40YD ROLL OFF-DAILY RENT</v>
          </cell>
          <cell r="G571" t="str">
            <v>MONTHLY ARREARS</v>
          </cell>
          <cell r="H571">
            <v>283.8</v>
          </cell>
        </row>
        <row r="572">
          <cell r="A572" t="str">
            <v>KITSAP CO -REGULATEDROLLOFFRORENT40D</v>
          </cell>
          <cell r="B572" t="str">
            <v>KITSAP CO -REGULATED</v>
          </cell>
          <cell r="C572" t="str">
            <v>KITSAP CO -REGULATED</v>
          </cell>
          <cell r="D572" t="str">
            <v>ROLLOFF</v>
          </cell>
          <cell r="E572" t="str">
            <v>RORENT40D</v>
          </cell>
          <cell r="F572" t="str">
            <v>40YD ROLL OFF-DAILY RENT</v>
          </cell>
          <cell r="G572" t="str">
            <v>MONTHLY ARREARS</v>
          </cell>
          <cell r="H572">
            <v>283.8</v>
          </cell>
        </row>
        <row r="573">
          <cell r="A573" t="str">
            <v>MASON CO-REGULATEDROLLOFFRORENT40D</v>
          </cell>
          <cell r="B573" t="str">
            <v>MASON CO-REGULATED</v>
          </cell>
          <cell r="C573" t="str">
            <v>MASON CO-REGULATED</v>
          </cell>
          <cell r="D573" t="str">
            <v>ROLLOFF</v>
          </cell>
          <cell r="E573" t="str">
            <v>RORENT40D</v>
          </cell>
          <cell r="F573" t="str">
            <v>40YD ROLL OFF-DAILY RENT</v>
          </cell>
          <cell r="G573" t="str">
            <v>MONTHLY ARREARS</v>
          </cell>
          <cell r="H573">
            <v>283.8</v>
          </cell>
        </row>
        <row r="574">
          <cell r="A574" t="str">
            <v>CITY OF SHELTON-UNREGULATEDROLLOFFRORENT40DRECY</v>
          </cell>
          <cell r="B574" t="str">
            <v>CITY OF SHELTON-UNREGULATED</v>
          </cell>
          <cell r="C574" t="str">
            <v>CITY OF SHELTON-UNREGULATED</v>
          </cell>
          <cell r="D574" t="str">
            <v>ROLLOFF</v>
          </cell>
          <cell r="E574" t="str">
            <v>RORENT40DRECY</v>
          </cell>
          <cell r="F574" t="str">
            <v>ROLL OFF RENT DAILY-RECYL</v>
          </cell>
          <cell r="G574" t="str">
            <v>MONTHLY ARREARS</v>
          </cell>
          <cell r="H574">
            <v>283.8</v>
          </cell>
        </row>
        <row r="575">
          <cell r="A575" t="str">
            <v>KITSAP CO-UNREGULATEDROLLOFFRORENT40DRECY</v>
          </cell>
          <cell r="B575" t="str">
            <v>KITSAP CO-UNREGULATED</v>
          </cell>
          <cell r="C575" t="str">
            <v>KITSAP CO-UNREGULATED</v>
          </cell>
          <cell r="D575" t="str">
            <v>ROLLOFF</v>
          </cell>
          <cell r="E575" t="str">
            <v>RORENT40DRECY</v>
          </cell>
          <cell r="F575" t="str">
            <v>ROLL OFF RENT DAILY-RECYL</v>
          </cell>
          <cell r="G575" t="str">
            <v>MONTHLY ARREARS</v>
          </cell>
          <cell r="H575">
            <v>283.8</v>
          </cell>
        </row>
        <row r="576">
          <cell r="A576" t="str">
            <v>MASON CO-UNREGULATEDROLLOFFRORENT40DRECY</v>
          </cell>
          <cell r="B576" t="str">
            <v>MASON CO-UNREGULATED</v>
          </cell>
          <cell r="C576" t="str">
            <v>MASON CO-UNREGULATED</v>
          </cell>
          <cell r="D576" t="str">
            <v>ROLLOFF</v>
          </cell>
          <cell r="E576" t="str">
            <v>RORENT40DRECY</v>
          </cell>
          <cell r="F576" t="str">
            <v>ROLL OFF RENT DAILY-RECYL</v>
          </cell>
          <cell r="G576" t="str">
            <v>MONTHLY ARREARS</v>
          </cell>
          <cell r="H576">
            <v>283.8</v>
          </cell>
        </row>
        <row r="577">
          <cell r="A577" t="str">
            <v>CITY of SHELTON-REGULATEDROLLOFFRORENT40M</v>
          </cell>
          <cell r="B577" t="str">
            <v>CITY of SHELTON-REGULATED</v>
          </cell>
          <cell r="C577" t="str">
            <v>CITY of SHELTON-REGULATED</v>
          </cell>
          <cell r="D577" t="str">
            <v>ROLLOFF</v>
          </cell>
          <cell r="E577" t="str">
            <v>RORENT40M</v>
          </cell>
          <cell r="F577" t="str">
            <v>40YD ROLL OFF-MNTHLY RENT</v>
          </cell>
          <cell r="G577" t="str">
            <v>MONTHLY ARREARS</v>
          </cell>
          <cell r="H577">
            <v>165.74</v>
          </cell>
        </row>
        <row r="578">
          <cell r="A578" t="str">
            <v>CITY OF SHELTON-UNREGULATEDROLLOFFRORENT40M</v>
          </cell>
          <cell r="B578" t="str">
            <v>CITY OF SHELTON-UNREGULATED</v>
          </cell>
          <cell r="C578" t="str">
            <v>CITY OF SHELTON-UNREGULATED</v>
          </cell>
          <cell r="D578" t="str">
            <v>ROLLOFF</v>
          </cell>
          <cell r="E578" t="str">
            <v>RORENT40M</v>
          </cell>
          <cell r="F578" t="str">
            <v>40YD ROLL OFF-MNTHLY RENT</v>
          </cell>
          <cell r="G578" t="str">
            <v>MONTHLY ARREARS</v>
          </cell>
          <cell r="H578">
            <v>165.74</v>
          </cell>
        </row>
        <row r="579">
          <cell r="A579" t="str">
            <v>KITSAP CO -REGULATEDROLLOFFRORENT40M</v>
          </cell>
          <cell r="B579" t="str">
            <v>KITSAP CO -REGULATED</v>
          </cell>
          <cell r="C579" t="str">
            <v>KITSAP CO -REGULATED</v>
          </cell>
          <cell r="D579" t="str">
            <v>ROLLOFF</v>
          </cell>
          <cell r="E579" t="str">
            <v>RORENT40M</v>
          </cell>
          <cell r="F579" t="str">
            <v>40YD ROLL OFF-MNTHLY RENT</v>
          </cell>
          <cell r="G579" t="str">
            <v>MONTHLY ARREARS</v>
          </cell>
          <cell r="H579">
            <v>165.74</v>
          </cell>
        </row>
        <row r="580">
          <cell r="A580" t="str">
            <v>KITSAP CO-UNREGULATEDROLLOFFRORENT40M</v>
          </cell>
          <cell r="B580" t="str">
            <v>KITSAP CO-UNREGULATED</v>
          </cell>
          <cell r="C580" t="str">
            <v>KITSAP CO-UNREGULATED</v>
          </cell>
          <cell r="D580" t="str">
            <v>ROLLOFF</v>
          </cell>
          <cell r="E580" t="str">
            <v>RORENT40M</v>
          </cell>
          <cell r="F580" t="str">
            <v>40YD ROLL OFF-MNTHLY RENT</v>
          </cell>
          <cell r="G580" t="str">
            <v>MONTHLY ARREARS</v>
          </cell>
          <cell r="H580">
            <v>165.74</v>
          </cell>
        </row>
        <row r="581">
          <cell r="A581" t="str">
            <v>MASON CO-REGULATEDROLLOFFRORENT40M</v>
          </cell>
          <cell r="B581" t="str">
            <v>MASON CO-REGULATED</v>
          </cell>
          <cell r="C581" t="str">
            <v>MASON CO-REGULATED</v>
          </cell>
          <cell r="D581" t="str">
            <v>ROLLOFF</v>
          </cell>
          <cell r="E581" t="str">
            <v>RORENT40M</v>
          </cell>
          <cell r="F581" t="str">
            <v>40YD ROLL OFF-MNTHLY RENT</v>
          </cell>
          <cell r="G581" t="str">
            <v>MONTHLY ARREARS</v>
          </cell>
          <cell r="H581">
            <v>165.74</v>
          </cell>
        </row>
        <row r="582">
          <cell r="A582" t="str">
            <v>MASON CO-UNREGULATEDROLLOFFRORENT40M</v>
          </cell>
          <cell r="B582" t="str">
            <v>MASON CO-UNREGULATED</v>
          </cell>
          <cell r="C582" t="str">
            <v>MASON CO-UNREGULATED</v>
          </cell>
          <cell r="D582" t="str">
            <v>ROLLOFF</v>
          </cell>
          <cell r="E582" t="str">
            <v>RORENT40M</v>
          </cell>
          <cell r="F582" t="str">
            <v>40YD ROLL OFF-MNTHLY RENT</v>
          </cell>
          <cell r="G582" t="str">
            <v>MONTHLY ARREARS</v>
          </cell>
          <cell r="H582">
            <v>165.74</v>
          </cell>
        </row>
        <row r="583">
          <cell r="A583" t="str">
            <v>CITY OF SHELTON-UNREGULATEDROLLOFFRORENT40MRECY</v>
          </cell>
          <cell r="B583" t="str">
            <v>CITY OF SHELTON-UNREGULATED</v>
          </cell>
          <cell r="C583" t="str">
            <v>CITY OF SHELTON-UNREGULATED</v>
          </cell>
          <cell r="D583" t="str">
            <v>ROLLOFF</v>
          </cell>
          <cell r="E583" t="str">
            <v>RORENT40MRECY</v>
          </cell>
          <cell r="F583" t="str">
            <v>ROLL OFF RENT MONTHLY-REC</v>
          </cell>
          <cell r="G583" t="str">
            <v>MONTHLY ARREARS</v>
          </cell>
          <cell r="H583">
            <v>165.74</v>
          </cell>
        </row>
        <row r="584">
          <cell r="A584" t="str">
            <v>KITSAP CO-UNREGULATEDROLLOFFRORENT40MRECY</v>
          </cell>
          <cell r="B584" t="str">
            <v>KITSAP CO-UNREGULATED</v>
          </cell>
          <cell r="C584" t="str">
            <v>KITSAP CO-UNREGULATED</v>
          </cell>
          <cell r="D584" t="str">
            <v>ROLLOFF</v>
          </cell>
          <cell r="E584" t="str">
            <v>RORENT40MRECY</v>
          </cell>
          <cell r="F584" t="str">
            <v>ROLL OFF RENT MONTHLY-REC</v>
          </cell>
          <cell r="G584" t="str">
            <v>MONTHLY ARREARS</v>
          </cell>
          <cell r="H584">
            <v>165.74</v>
          </cell>
        </row>
        <row r="585">
          <cell r="A585" t="str">
            <v>MASON CO-UNREGULATEDROLLOFFRORENT40MRECY</v>
          </cell>
          <cell r="B585" t="str">
            <v>MASON CO-UNREGULATED</v>
          </cell>
          <cell r="C585" t="str">
            <v>MASON CO-UNREGULATED</v>
          </cell>
          <cell r="D585" t="str">
            <v>ROLLOFF</v>
          </cell>
          <cell r="E585" t="str">
            <v>RORENT40MRECY</v>
          </cell>
          <cell r="F585" t="str">
            <v>ROLL OFF RENT MONTHLY-REC</v>
          </cell>
          <cell r="G585" t="str">
            <v>MONTHLY ARREARS</v>
          </cell>
          <cell r="H585">
            <v>165.74</v>
          </cell>
        </row>
        <row r="586">
          <cell r="A586" t="str">
            <v>CITY of SHELTON-REGULATEDROLLOFFROTARP</v>
          </cell>
          <cell r="B586" t="str">
            <v>CITY of SHELTON-REGULATED</v>
          </cell>
          <cell r="C586" t="str">
            <v>CITY of SHELTON-REGULATED</v>
          </cell>
          <cell r="D586" t="str">
            <v>ROLLOFF</v>
          </cell>
          <cell r="E586" t="str">
            <v>ROTARP</v>
          </cell>
          <cell r="F586" t="str">
            <v>TARPING CHARGE</v>
          </cell>
          <cell r="G586" t="str">
            <v>ONCALL</v>
          </cell>
          <cell r="H586">
            <v>11.12</v>
          </cell>
        </row>
        <row r="587">
          <cell r="A587" t="str">
            <v>KITSAP CO -REGULATEDROLLOFFROTARP</v>
          </cell>
          <cell r="B587" t="str">
            <v>KITSAP CO -REGULATED</v>
          </cell>
          <cell r="C587" t="str">
            <v>KITSAP CO -REGULATED</v>
          </cell>
          <cell r="D587" t="str">
            <v>ROLLOFF</v>
          </cell>
          <cell r="E587" t="str">
            <v>ROTARP</v>
          </cell>
          <cell r="F587" t="str">
            <v>TARPING CHARGE</v>
          </cell>
          <cell r="G587" t="str">
            <v>ONCALL</v>
          </cell>
          <cell r="H587">
            <v>11.12</v>
          </cell>
        </row>
        <row r="588">
          <cell r="A588" t="str">
            <v>MASON CO-REGULATEDROLLOFFROTARP</v>
          </cell>
          <cell r="B588" t="str">
            <v>MASON CO-REGULATED</v>
          </cell>
          <cell r="C588" t="str">
            <v>MASON CO-REGULATED</v>
          </cell>
          <cell r="D588" t="str">
            <v>ROLLOFF</v>
          </cell>
          <cell r="E588" t="str">
            <v>ROTARP</v>
          </cell>
          <cell r="F588" t="str">
            <v>TARPING CHARGE</v>
          </cell>
          <cell r="G588" t="str">
            <v>ONCALL</v>
          </cell>
          <cell r="H588">
            <v>11.12</v>
          </cell>
        </row>
        <row r="589">
          <cell r="A589" t="str">
            <v>CITY of SHELTON-REGULATEDROLLOFFROWAIT</v>
          </cell>
          <cell r="B589" t="str">
            <v>CITY of SHELTON-REGULATED</v>
          </cell>
          <cell r="C589" t="str">
            <v>CITY of SHELTON-REGULATED</v>
          </cell>
          <cell r="D589" t="str">
            <v>ROLLOFF</v>
          </cell>
          <cell r="E589" t="str">
            <v>ROWAIT</v>
          </cell>
          <cell r="F589" t="str">
            <v>TIME/STANDBY CHARGE</v>
          </cell>
          <cell r="G589" t="str">
            <v>ONCALL</v>
          </cell>
          <cell r="H589">
            <v>0</v>
          </cell>
        </row>
        <row r="590">
          <cell r="A590" t="str">
            <v>CITY OF SHELTON-UNREGULATEDROLLOFFROWAIT</v>
          </cell>
          <cell r="B590" t="str">
            <v>CITY OF SHELTON-UNREGULATED</v>
          </cell>
          <cell r="C590" t="str">
            <v>CITY OF SHELTON-UNREGULATED</v>
          </cell>
          <cell r="D590" t="str">
            <v>ROLLOFF</v>
          </cell>
          <cell r="E590" t="str">
            <v>ROWAIT</v>
          </cell>
          <cell r="F590" t="str">
            <v>TIME/STANDBY CHARGE</v>
          </cell>
          <cell r="G590" t="str">
            <v>ONCALL</v>
          </cell>
          <cell r="H590">
            <v>0</v>
          </cell>
        </row>
        <row r="591">
          <cell r="A591" t="str">
            <v>KITSAP CO -REGULATEDROLLOFFROWAIT</v>
          </cell>
          <cell r="B591" t="str">
            <v>KITSAP CO -REGULATED</v>
          </cell>
          <cell r="C591" t="str">
            <v>KITSAP CO -REGULATED</v>
          </cell>
          <cell r="D591" t="str">
            <v>ROLLOFF</v>
          </cell>
          <cell r="E591" t="str">
            <v>ROWAIT</v>
          </cell>
          <cell r="F591" t="str">
            <v>TIME/STANDBY CHARGE</v>
          </cell>
          <cell r="G591" t="str">
            <v>ONCALL</v>
          </cell>
          <cell r="H591">
            <v>0</v>
          </cell>
        </row>
        <row r="592">
          <cell r="A592" t="str">
            <v>KITSAP CO-UNREGULATEDROLLOFFROWAIT</v>
          </cell>
          <cell r="B592" t="str">
            <v>KITSAP CO-UNREGULATED</v>
          </cell>
          <cell r="C592" t="str">
            <v>KITSAP CO-UNREGULATED</v>
          </cell>
          <cell r="D592" t="str">
            <v>ROLLOFF</v>
          </cell>
          <cell r="E592" t="str">
            <v>ROWAIT</v>
          </cell>
          <cell r="F592" t="str">
            <v>TIME/STANDBY CHARGE</v>
          </cell>
          <cell r="G592" t="str">
            <v>ONCALL</v>
          </cell>
          <cell r="H592">
            <v>0</v>
          </cell>
        </row>
        <row r="593">
          <cell r="A593" t="str">
            <v>MASON CO-REGULATEDROLLOFFROWAIT</v>
          </cell>
          <cell r="B593" t="str">
            <v>MASON CO-REGULATED</v>
          </cell>
          <cell r="C593" t="str">
            <v>MASON CO-REGULATED</v>
          </cell>
          <cell r="D593" t="str">
            <v>ROLLOFF</v>
          </cell>
          <cell r="E593" t="str">
            <v>ROWAIT</v>
          </cell>
          <cell r="F593" t="str">
            <v>TIME/STANDBY CHARGE</v>
          </cell>
          <cell r="G593" t="str">
            <v>ONCALL</v>
          </cell>
          <cell r="H593">
            <v>0</v>
          </cell>
        </row>
        <row r="594">
          <cell r="A594" t="str">
            <v>MASON CO-UNREGULATEDROLLOFFROWAIT</v>
          </cell>
          <cell r="B594" t="str">
            <v>MASON CO-UNREGULATED</v>
          </cell>
          <cell r="C594" t="str">
            <v>MASON CO-UNREGULATED</v>
          </cell>
          <cell r="D594" t="str">
            <v>ROLLOFF</v>
          </cell>
          <cell r="E594" t="str">
            <v>ROWAIT</v>
          </cell>
          <cell r="F594" t="str">
            <v>TIME/STANDBY CHARGE</v>
          </cell>
          <cell r="G594" t="str">
            <v>ONCALL</v>
          </cell>
          <cell r="H594">
            <v>155.09</v>
          </cell>
        </row>
        <row r="595">
          <cell r="A595" t="str">
            <v>CITY OF SHELTON-CONTRACTRESIDENTIALRTRNCART300-RES</v>
          </cell>
          <cell r="B595" t="str">
            <v>CITY OF SHELTON-CONTRACT</v>
          </cell>
          <cell r="C595" t="str">
            <v>CITY OF SHELTON-CONTRACT</v>
          </cell>
          <cell r="D595" t="str">
            <v>RESIDENTIAL</v>
          </cell>
          <cell r="E595" t="str">
            <v>RTRNCART300-RES</v>
          </cell>
          <cell r="F595" t="str">
            <v>RETURN TRIP 300 GL</v>
          </cell>
          <cell r="G595" t="str">
            <v>ONCALL</v>
          </cell>
          <cell r="H595">
            <v>16.89</v>
          </cell>
        </row>
        <row r="596">
          <cell r="A596" t="str">
            <v>CITY OF SHELTON-UNREGULATEDRESIDENTIALRTRNCART300-RES</v>
          </cell>
          <cell r="B596" t="str">
            <v>CITY OF SHELTON-UNREGULATED</v>
          </cell>
          <cell r="C596" t="str">
            <v>CITY OF SHELTON-UNREGULATED</v>
          </cell>
          <cell r="D596" t="str">
            <v>RESIDENTIAL</v>
          </cell>
          <cell r="E596" t="str">
            <v>RTRNCART300-RES</v>
          </cell>
          <cell r="F596" t="str">
            <v>RETURN TRIP 300 GL</v>
          </cell>
          <cell r="G596" t="str">
            <v>ONCALL</v>
          </cell>
          <cell r="H596">
            <v>20.43</v>
          </cell>
        </row>
        <row r="597">
          <cell r="A597" t="str">
            <v>CITY OF SHELTON-CONTRACTRESIDENTIALRTRNCART35-RES</v>
          </cell>
          <cell r="B597" t="str">
            <v>CITY OF SHELTON-CONTRACT</v>
          </cell>
          <cell r="C597" t="str">
            <v>CITY OF SHELTON-CONTRACT</v>
          </cell>
          <cell r="D597" t="str">
            <v>RESIDENTIAL</v>
          </cell>
          <cell r="E597" t="str">
            <v>RTRNCART35-RES</v>
          </cell>
          <cell r="F597" t="str">
            <v>RETURN TRIP 35 GL</v>
          </cell>
          <cell r="G597" t="str">
            <v>ONCALL</v>
          </cell>
          <cell r="H597">
            <v>10.9</v>
          </cell>
        </row>
        <row r="598">
          <cell r="A598" t="str">
            <v>CITY OF SHELTON-UNREGULATEDRESIDENTIALRTRNCART35-RES</v>
          </cell>
          <cell r="B598" t="str">
            <v>CITY OF SHELTON-UNREGULATED</v>
          </cell>
          <cell r="C598" t="str">
            <v>CITY OF SHELTON-UNREGULATED</v>
          </cell>
          <cell r="D598" t="str">
            <v>RESIDENTIAL</v>
          </cell>
          <cell r="E598" t="str">
            <v>RTRNCART35-RES</v>
          </cell>
          <cell r="F598" t="str">
            <v>RETURN TRIP 35 GL</v>
          </cell>
          <cell r="G598" t="str">
            <v>ONCALL</v>
          </cell>
          <cell r="H598">
            <v>10.59</v>
          </cell>
        </row>
        <row r="599">
          <cell r="A599" t="str">
            <v>CITY OF SHELTON-CONTRACTRESIDENTIALRTRNCART64-RES</v>
          </cell>
          <cell r="B599" t="str">
            <v>CITY OF SHELTON-CONTRACT</v>
          </cell>
          <cell r="C599" t="str">
            <v>CITY OF SHELTON-CONTRACT</v>
          </cell>
          <cell r="D599" t="str">
            <v>RESIDENTIAL</v>
          </cell>
          <cell r="E599" t="str">
            <v>RTRNCART64-RES</v>
          </cell>
          <cell r="F599" t="str">
            <v>RETURN TRIP 64 GL</v>
          </cell>
          <cell r="G599" t="str">
            <v>ONCALL</v>
          </cell>
          <cell r="H599">
            <v>13.39</v>
          </cell>
        </row>
        <row r="600">
          <cell r="A600" t="str">
            <v>CITY OF SHELTON-UNREGULATEDRESIDENTIALRTRNCART64-RES</v>
          </cell>
          <cell r="B600" t="str">
            <v>CITY OF SHELTON-UNREGULATED</v>
          </cell>
          <cell r="C600" t="str">
            <v>CITY OF SHELTON-UNREGULATED</v>
          </cell>
          <cell r="D600" t="str">
            <v>RESIDENTIAL</v>
          </cell>
          <cell r="E600" t="str">
            <v>RTRNCART64-RES</v>
          </cell>
          <cell r="F600" t="str">
            <v>RETURN TRIP 64 GL</v>
          </cell>
          <cell r="G600" t="str">
            <v>ONCALL</v>
          </cell>
          <cell r="H600">
            <v>16.190000000000001</v>
          </cell>
        </row>
        <row r="601">
          <cell r="A601" t="str">
            <v>CITY OF SHELTON-CONTRACTRESIDENTIALRTRNCART96-RES</v>
          </cell>
          <cell r="B601" t="str">
            <v>CITY OF SHELTON-CONTRACT</v>
          </cell>
          <cell r="C601" t="str">
            <v>CITY OF SHELTON-CONTRACT</v>
          </cell>
          <cell r="D601" t="str">
            <v>RESIDENTIAL</v>
          </cell>
          <cell r="E601" t="str">
            <v>RTRNCART96-RES</v>
          </cell>
          <cell r="F601" t="str">
            <v>RETURN TRIP 96 GL</v>
          </cell>
          <cell r="G601" t="str">
            <v>ONCALL</v>
          </cell>
          <cell r="H601">
            <v>16.09</v>
          </cell>
        </row>
        <row r="602">
          <cell r="A602" t="str">
            <v>CITY OF SHELTON-UNREGULATEDRESIDENTIALRTRNCART96-RES</v>
          </cell>
          <cell r="B602" t="str">
            <v>CITY OF SHELTON-UNREGULATED</v>
          </cell>
          <cell r="C602" t="str">
            <v>CITY OF SHELTON-UNREGULATED</v>
          </cell>
          <cell r="D602" t="str">
            <v>RESIDENTIAL</v>
          </cell>
          <cell r="E602" t="str">
            <v>RTRNCART96-RES</v>
          </cell>
          <cell r="F602" t="str">
            <v>RETURN TRIP 96 GL</v>
          </cell>
          <cell r="G602" t="str">
            <v>ONCALL</v>
          </cell>
          <cell r="H602">
            <v>19.440000000000001</v>
          </cell>
        </row>
        <row r="603">
          <cell r="A603" t="str">
            <v>CITY OF SHELTON-CONTRACTRESIDENTIALRTRNCART96GW-RES</v>
          </cell>
          <cell r="B603" t="str">
            <v>CITY OF SHELTON-CONTRACT</v>
          </cell>
          <cell r="C603" t="str">
            <v>CITY OF SHELTON-CONTRACT</v>
          </cell>
          <cell r="D603" t="str">
            <v>RESIDENTIAL</v>
          </cell>
          <cell r="E603" t="str">
            <v>RTRNCART96GW-RES</v>
          </cell>
          <cell r="F603" t="str">
            <v>RETURN TRIP YARDWASTE</v>
          </cell>
          <cell r="G603" t="str">
            <v>ONCALL</v>
          </cell>
          <cell r="H603">
            <v>4.41</v>
          </cell>
        </row>
        <row r="604">
          <cell r="A604" t="str">
            <v>CITY OF SHELTON-UNREGULATEDRESIDENTIALRTRNCART96GW-RES</v>
          </cell>
          <cell r="B604" t="str">
            <v>CITY OF SHELTON-UNREGULATED</v>
          </cell>
          <cell r="C604" t="str">
            <v>CITY OF SHELTON-UNREGULATED</v>
          </cell>
          <cell r="D604" t="str">
            <v>RESIDENTIAL</v>
          </cell>
          <cell r="E604" t="str">
            <v>RTRNCART96GW-RES</v>
          </cell>
          <cell r="F604" t="str">
            <v>RETURN TRIP YARDWASTE</v>
          </cell>
          <cell r="G604" t="str">
            <v>ONCALL</v>
          </cell>
          <cell r="H604">
            <v>5.5</v>
          </cell>
        </row>
        <row r="605">
          <cell r="A605" t="str">
            <v>MASON CO-UNREGULATEDROLLOFFSHELTON</v>
          </cell>
          <cell r="B605" t="str">
            <v>MASON CO-UNREGULATED</v>
          </cell>
          <cell r="C605" t="str">
            <v>MASON CO-UNREGULATED</v>
          </cell>
          <cell r="D605" t="str">
            <v>ROLLOFF</v>
          </cell>
          <cell r="E605" t="str">
            <v>SHELTON</v>
          </cell>
          <cell r="F605" t="str">
            <v>SHELTON TRANSFER BOX HAUL</v>
          </cell>
          <cell r="G605" t="str">
            <v>MONTHLY ARREARS</v>
          </cell>
          <cell r="H605">
            <v>48.5</v>
          </cell>
        </row>
        <row r="606">
          <cell r="A606" t="str">
            <v>CITY OF SHELTON-CONTRACTCOMMERCIAL - REARLOADSL096.0GEO001CGW</v>
          </cell>
          <cell r="B606" t="str">
            <v>CITY OF SHELTON-CONTRACT</v>
          </cell>
          <cell r="C606" t="str">
            <v>CITY OF SHELTON-CONTRACT</v>
          </cell>
          <cell r="D606" t="str">
            <v>COMMERCIAL - REARLOAD</v>
          </cell>
          <cell r="E606" t="str">
            <v>SL096.0GEO001CGW</v>
          </cell>
          <cell r="F606" t="str">
            <v>96 GL EOW COM GREENWASTE</v>
          </cell>
          <cell r="G606" t="str">
            <v>MONTHLY ARREARS</v>
          </cell>
          <cell r="H606">
            <v>4.41</v>
          </cell>
        </row>
        <row r="607">
          <cell r="A607" t="str">
            <v>CITY OF SHELTON-UNREGULATEDCOMMERCIAL - REARLOADSL096.0GEO001CGW</v>
          </cell>
          <cell r="B607" t="str">
            <v>CITY OF SHELTON-UNREGULATED</v>
          </cell>
          <cell r="C607" t="str">
            <v>CITY OF SHELTON-UNREGULATED</v>
          </cell>
          <cell r="D607" t="str">
            <v>COMMERCIAL - REARLOAD</v>
          </cell>
          <cell r="E607" t="str">
            <v>SL096.0GEO001CGW</v>
          </cell>
          <cell r="F607" t="str">
            <v>96 GL EOW COM GREENWASTE</v>
          </cell>
          <cell r="G607" t="str">
            <v>MONTHLY ARREARS</v>
          </cell>
          <cell r="H607">
            <v>5.5</v>
          </cell>
        </row>
        <row r="608">
          <cell r="A608" t="str">
            <v>CITY OF SHELTON-CONTRACTRESIDENTIALSL096.0GEO001GW</v>
          </cell>
          <cell r="B608" t="str">
            <v>CITY OF SHELTON-CONTRACT</v>
          </cell>
          <cell r="C608" t="str">
            <v>CITY OF SHELTON-CONTRACT</v>
          </cell>
          <cell r="D608" t="str">
            <v>RESIDENTIAL</v>
          </cell>
          <cell r="E608" t="str">
            <v>SL096.0GEO001GW</v>
          </cell>
          <cell r="F608" t="str">
            <v>SL 96 GL EOW GREENWASTE 1</v>
          </cell>
          <cell r="G608" t="str">
            <v>BI-MONTHLY SPLIT EVEN</v>
          </cell>
          <cell r="H608">
            <v>4.41</v>
          </cell>
        </row>
        <row r="609">
          <cell r="A609" t="str">
            <v>CITY OF SHELTON-UNREGULATEDRESIDENTIALSL096.0GEO001GW</v>
          </cell>
          <cell r="B609" t="str">
            <v>CITY OF SHELTON-UNREGULATED</v>
          </cell>
          <cell r="C609" t="str">
            <v>CITY OF SHELTON-UNREGULATED</v>
          </cell>
          <cell r="D609" t="str">
            <v>RESIDENTIAL</v>
          </cell>
          <cell r="E609" t="str">
            <v>SL096.0GEO001GW</v>
          </cell>
          <cell r="F609" t="str">
            <v>SL 96 GL EOW GREENWASTE 1</v>
          </cell>
          <cell r="G609" t="str">
            <v>BI-MONTHLY SPLIT EVEN</v>
          </cell>
          <cell r="H609">
            <v>2.75</v>
          </cell>
        </row>
        <row r="610">
          <cell r="A610" t="str">
            <v>CITY of SHELTON-REGULATEDRESIDENTIALSTAIR-RES</v>
          </cell>
          <cell r="B610" t="str">
            <v>CITY of SHELTON-REGULATED</v>
          </cell>
          <cell r="C610" t="str">
            <v>CITY of SHELTON-REGULATED</v>
          </cell>
          <cell r="D610" t="str">
            <v>RESIDENTIAL</v>
          </cell>
          <cell r="E610" t="str">
            <v>STAIR-RES</v>
          </cell>
          <cell r="F610" t="str">
            <v>PER STAIR - RES</v>
          </cell>
          <cell r="G610" t="str">
            <v>ONCALL</v>
          </cell>
          <cell r="H610">
            <v>0.1</v>
          </cell>
        </row>
        <row r="611">
          <cell r="A611" t="str">
            <v>KITSAP CO -REGULATEDRESIDENTIALSTAIR-RES</v>
          </cell>
          <cell r="B611" t="str">
            <v>KITSAP CO -REGULATED</v>
          </cell>
          <cell r="C611" t="str">
            <v>KITSAP CO -REGULATED</v>
          </cell>
          <cell r="D611" t="str">
            <v>RESIDENTIAL</v>
          </cell>
          <cell r="E611" t="str">
            <v>STAIR-RES</v>
          </cell>
          <cell r="F611" t="str">
            <v>PER STAIR - RES</v>
          </cell>
          <cell r="G611" t="str">
            <v>ONCALL</v>
          </cell>
          <cell r="H611">
            <v>0.1</v>
          </cell>
        </row>
        <row r="612">
          <cell r="A612" t="str">
            <v>KITSAP CO-UNREGULATEDRESIDENTIALSTAIR-RES</v>
          </cell>
          <cell r="B612" t="str">
            <v>KITSAP CO-UNREGULATED</v>
          </cell>
          <cell r="C612" t="str">
            <v>KITSAP CO-UNREGULATED</v>
          </cell>
          <cell r="D612" t="str">
            <v>RESIDENTIAL</v>
          </cell>
          <cell r="E612" t="str">
            <v>STAIR-RES</v>
          </cell>
          <cell r="F612" t="str">
            <v>PER STAIR - RES</v>
          </cell>
          <cell r="G612" t="str">
            <v>ONCALL</v>
          </cell>
          <cell r="H612">
            <v>0.1</v>
          </cell>
        </row>
        <row r="613">
          <cell r="A613" t="str">
            <v>MASON CO-REGULATEDRESIDENTIALSTAIR-RES</v>
          </cell>
          <cell r="B613" t="str">
            <v>MASON CO-REGULATED</v>
          </cell>
          <cell r="C613" t="str">
            <v>MASON CO-REGULATED</v>
          </cell>
          <cell r="D613" t="str">
            <v>RESIDENTIAL</v>
          </cell>
          <cell r="E613" t="str">
            <v>STAIR-RES</v>
          </cell>
          <cell r="F613" t="str">
            <v>PER STAIR - RES</v>
          </cell>
          <cell r="G613" t="str">
            <v>ONCALL</v>
          </cell>
          <cell r="H613">
            <v>0.1</v>
          </cell>
        </row>
        <row r="614">
          <cell r="A614" t="str">
            <v>MASON CO-UNREGULATEDRESIDENTIALSTAIR-RES</v>
          </cell>
          <cell r="B614" t="str">
            <v>MASON CO-UNREGULATED</v>
          </cell>
          <cell r="C614" t="str">
            <v>MASON CO-UNREGULATED</v>
          </cell>
          <cell r="D614" t="str">
            <v>RESIDENTIAL</v>
          </cell>
          <cell r="E614" t="str">
            <v>STAIR-RES</v>
          </cell>
          <cell r="F614" t="str">
            <v>PER STAIR - RES</v>
          </cell>
          <cell r="G614" t="str">
            <v>ONCALL</v>
          </cell>
          <cell r="H614">
            <v>0.1</v>
          </cell>
        </row>
        <row r="615">
          <cell r="A615" t="str">
            <v>CITY of SHELTON-REGULATEDRESIDENTIALSTMCLNRECY</v>
          </cell>
          <cell r="B615" t="str">
            <v>CITY of SHELTON-REGULATED</v>
          </cell>
          <cell r="C615" t="str">
            <v>CITY of SHELTON-REGULATED</v>
          </cell>
          <cell r="D615" t="str">
            <v>RESIDENTIAL</v>
          </cell>
          <cell r="E615" t="str">
            <v>STMCLNRECY</v>
          </cell>
          <cell r="F615" t="str">
            <v>STEAM CLEANING RECY</v>
          </cell>
          <cell r="G615" t="str">
            <v>ONCALL</v>
          </cell>
          <cell r="H615">
            <v>15</v>
          </cell>
        </row>
        <row r="616">
          <cell r="A616" t="str">
            <v>KITSAP CO -REGULATEDRESIDENTIALSTMCLNRECY</v>
          </cell>
          <cell r="B616" t="str">
            <v>KITSAP CO -REGULATED</v>
          </cell>
          <cell r="C616" t="str">
            <v>KITSAP CO -REGULATED</v>
          </cell>
          <cell r="D616" t="str">
            <v>RESIDENTIAL</v>
          </cell>
          <cell r="E616" t="str">
            <v>STMCLNRECY</v>
          </cell>
          <cell r="F616" t="str">
            <v>STEAM CLEANING RECY</v>
          </cell>
          <cell r="G616" t="str">
            <v>ONCALL</v>
          </cell>
          <cell r="H616">
            <v>15.17</v>
          </cell>
        </row>
        <row r="617">
          <cell r="A617" t="str">
            <v>KITSAP CO-UNREGULATEDRESIDENTIALSTMCLNRECY</v>
          </cell>
          <cell r="B617" t="str">
            <v>KITSAP CO-UNREGULATED</v>
          </cell>
          <cell r="C617" t="str">
            <v>KITSAP CO-UNREGULATED</v>
          </cell>
          <cell r="D617" t="str">
            <v>RESIDENTIAL</v>
          </cell>
          <cell r="E617" t="str">
            <v>STMCLNRECY</v>
          </cell>
          <cell r="F617" t="str">
            <v>STEAM CLEANING RECY</v>
          </cell>
          <cell r="G617" t="str">
            <v>ONCALL</v>
          </cell>
          <cell r="H617">
            <v>15.17</v>
          </cell>
        </row>
        <row r="618">
          <cell r="A618" t="str">
            <v>MASON CO-REGULATEDRESIDENTIALSTMCLNRECY</v>
          </cell>
          <cell r="B618" t="str">
            <v>MASON CO-REGULATED</v>
          </cell>
          <cell r="C618" t="str">
            <v>MASON CO-REGULATED</v>
          </cell>
          <cell r="D618" t="str">
            <v>RESIDENTIAL</v>
          </cell>
          <cell r="E618" t="str">
            <v>STMCLNRECY</v>
          </cell>
          <cell r="F618" t="str">
            <v>STEAM CLEANING RECY</v>
          </cell>
          <cell r="G618" t="str">
            <v>ONCALL</v>
          </cell>
          <cell r="H618">
            <v>15</v>
          </cell>
        </row>
        <row r="619">
          <cell r="A619" t="str">
            <v>MASON CO-UNREGULATEDRESIDENTIALSTMCLNRECY</v>
          </cell>
          <cell r="B619" t="str">
            <v>MASON CO-UNREGULATED</v>
          </cell>
          <cell r="C619" t="str">
            <v>MASON CO-UNREGULATED</v>
          </cell>
          <cell r="D619" t="str">
            <v>RESIDENTIAL</v>
          </cell>
          <cell r="E619" t="str">
            <v>STMCLNRECY</v>
          </cell>
          <cell r="F619" t="str">
            <v>STEAM CLEANING RECY</v>
          </cell>
          <cell r="G619" t="str">
            <v>ONCALL</v>
          </cell>
          <cell r="H619">
            <v>15</v>
          </cell>
        </row>
        <row r="620">
          <cell r="A620" t="str">
            <v>CITY of SHELTON-REGULATEDRESIDENTIALSTMCLNREF</v>
          </cell>
          <cell r="B620" t="str">
            <v>CITY of SHELTON-REGULATED</v>
          </cell>
          <cell r="C620" t="str">
            <v>CITY of SHELTON-REGULATED</v>
          </cell>
          <cell r="D620" t="str">
            <v>RESIDENTIAL</v>
          </cell>
          <cell r="E620" t="str">
            <v>STMCLNREF</v>
          </cell>
          <cell r="F620" t="str">
            <v>STEAM CLEANING REFUSE</v>
          </cell>
          <cell r="G620" t="str">
            <v>ONCALL</v>
          </cell>
          <cell r="H620">
            <v>15</v>
          </cell>
        </row>
        <row r="621">
          <cell r="A621" t="str">
            <v>KITSAP CO -REGULATEDRESIDENTIALSTMCLNREF</v>
          </cell>
          <cell r="B621" t="str">
            <v>KITSAP CO -REGULATED</v>
          </cell>
          <cell r="C621" t="str">
            <v>KITSAP CO -REGULATED</v>
          </cell>
          <cell r="D621" t="str">
            <v>RESIDENTIAL</v>
          </cell>
          <cell r="E621" t="str">
            <v>STMCLNREF</v>
          </cell>
          <cell r="F621" t="str">
            <v>STEAM CLEANING REFUSE</v>
          </cell>
          <cell r="G621" t="str">
            <v>ONCALL</v>
          </cell>
          <cell r="H621">
            <v>15.17</v>
          </cell>
        </row>
        <row r="622">
          <cell r="A622" t="str">
            <v>KITSAP CO-UNREGULATEDRESIDENTIALSTMCLNREF</v>
          </cell>
          <cell r="B622" t="str">
            <v>KITSAP CO-UNREGULATED</v>
          </cell>
          <cell r="C622" t="str">
            <v>KITSAP CO-UNREGULATED</v>
          </cell>
          <cell r="D622" t="str">
            <v>RESIDENTIAL</v>
          </cell>
          <cell r="E622" t="str">
            <v>STMCLNREF</v>
          </cell>
          <cell r="F622" t="str">
            <v>STEAM CLEANING REFUSE</v>
          </cell>
          <cell r="G622" t="str">
            <v>ONCALL</v>
          </cell>
          <cell r="H622">
            <v>15.17</v>
          </cell>
        </row>
        <row r="623">
          <cell r="A623" t="str">
            <v>MASON CO-REGULATEDRESIDENTIALSTMCLNREF</v>
          </cell>
          <cell r="B623" t="str">
            <v>MASON CO-REGULATED</v>
          </cell>
          <cell r="C623" t="str">
            <v>MASON CO-REGULATED</v>
          </cell>
          <cell r="D623" t="str">
            <v>RESIDENTIAL</v>
          </cell>
          <cell r="E623" t="str">
            <v>STMCLNREF</v>
          </cell>
          <cell r="F623" t="str">
            <v>STEAM CLEANING REFUSE</v>
          </cell>
          <cell r="G623" t="str">
            <v>ONCALL</v>
          </cell>
          <cell r="H623">
            <v>15</v>
          </cell>
        </row>
        <row r="624">
          <cell r="A624" t="str">
            <v>MASON CO-UNREGULATEDRESIDENTIALSTMCLNREF</v>
          </cell>
          <cell r="B624" t="str">
            <v>MASON CO-UNREGULATED</v>
          </cell>
          <cell r="C624" t="str">
            <v>MASON CO-UNREGULATED</v>
          </cell>
          <cell r="D624" t="str">
            <v>RESIDENTIAL</v>
          </cell>
          <cell r="E624" t="str">
            <v>STMCLNREF</v>
          </cell>
          <cell r="F624" t="str">
            <v>STEAM CLEANING REFUSE</v>
          </cell>
          <cell r="G624" t="str">
            <v>ONCALL</v>
          </cell>
          <cell r="H624">
            <v>15</v>
          </cell>
        </row>
        <row r="625">
          <cell r="A625" t="str">
            <v>CITY of SHELTON-REGULATEDSTORAGESTODEL</v>
          </cell>
          <cell r="B625" t="str">
            <v>CITY of SHELTON-REGULATED</v>
          </cell>
          <cell r="C625" t="str">
            <v>CITY of SHELTON-REGULATED</v>
          </cell>
          <cell r="D625" t="str">
            <v>STORAGE</v>
          </cell>
          <cell r="E625" t="str">
            <v>STODEL</v>
          </cell>
          <cell r="F625" t="str">
            <v>STORAGE CONT DELIVERY</v>
          </cell>
          <cell r="G625" t="str">
            <v>ONCALL</v>
          </cell>
          <cell r="H625">
            <v>56.75</v>
          </cell>
        </row>
        <row r="626">
          <cell r="A626" t="str">
            <v>KITSAP CO -REGULATEDSTORAGESTODEL</v>
          </cell>
          <cell r="B626" t="str">
            <v>KITSAP CO -REGULATED</v>
          </cell>
          <cell r="C626" t="str">
            <v>KITSAP CO -REGULATED</v>
          </cell>
          <cell r="D626" t="str">
            <v>STORAGE</v>
          </cell>
          <cell r="E626" t="str">
            <v>STODEL</v>
          </cell>
          <cell r="F626" t="str">
            <v>STORAGE CONT DELIVERY</v>
          </cell>
          <cell r="G626" t="str">
            <v>ONCALL</v>
          </cell>
          <cell r="H626">
            <v>56.75</v>
          </cell>
        </row>
        <row r="627">
          <cell r="A627" t="str">
            <v>MASON CO-REGULATEDSTORAGESTODEL</v>
          </cell>
          <cell r="B627" t="str">
            <v>MASON CO-REGULATED</v>
          </cell>
          <cell r="C627" t="str">
            <v>MASON CO-REGULATED</v>
          </cell>
          <cell r="D627" t="str">
            <v>STORAGE</v>
          </cell>
          <cell r="E627" t="str">
            <v>STODEL</v>
          </cell>
          <cell r="F627" t="str">
            <v>STORAGE CONT DELIVERY</v>
          </cell>
          <cell r="G627" t="str">
            <v>ONCALL</v>
          </cell>
          <cell r="H627">
            <v>56.75</v>
          </cell>
        </row>
        <row r="628">
          <cell r="A628" t="str">
            <v>CITY of SHELTON-REGULATEDRESIDENTIALSUNKENR</v>
          </cell>
          <cell r="B628" t="str">
            <v>CITY of SHELTON-REGULATED</v>
          </cell>
          <cell r="C628" t="str">
            <v>CITY of SHELTON-REGULATED</v>
          </cell>
          <cell r="D628" t="str">
            <v>RESIDENTIAL</v>
          </cell>
          <cell r="E628" t="str">
            <v>SUNKENR</v>
          </cell>
          <cell r="F628" t="str">
            <v>SUNKEN CAN CHARGE</v>
          </cell>
          <cell r="G628" t="str">
            <v>BI-MONTHLY SPLIT EVEN</v>
          </cell>
          <cell r="H628">
            <v>0.16500000000000001</v>
          </cell>
        </row>
        <row r="629">
          <cell r="A629" t="str">
            <v>KITSAP CO -REGULATEDRESIDENTIALSUNKENR</v>
          </cell>
          <cell r="B629" t="str">
            <v>KITSAP CO -REGULATED</v>
          </cell>
          <cell r="C629" t="str">
            <v>KITSAP CO -REGULATED</v>
          </cell>
          <cell r="D629" t="str">
            <v>RESIDENTIAL</v>
          </cell>
          <cell r="E629" t="str">
            <v>SUNKENR</v>
          </cell>
          <cell r="F629" t="str">
            <v>SUNKEN CAN CHARGE</v>
          </cell>
          <cell r="G629" t="str">
            <v>BI-MONTHLY SPLIT EVEN</v>
          </cell>
          <cell r="H629">
            <v>0.16500000000000001</v>
          </cell>
        </row>
        <row r="630">
          <cell r="A630" t="str">
            <v>MASON CO-REGULATEDRESIDENTIALSUNKENR</v>
          </cell>
          <cell r="B630" t="str">
            <v>MASON CO-REGULATED</v>
          </cell>
          <cell r="C630" t="str">
            <v>MASON CO-REGULATED</v>
          </cell>
          <cell r="D630" t="str">
            <v>RESIDENTIAL</v>
          </cell>
          <cell r="E630" t="str">
            <v>SUNKENR</v>
          </cell>
          <cell r="F630" t="str">
            <v>SUNKEN CAN CHARGE</v>
          </cell>
          <cell r="G630" t="str">
            <v>BI-MONTHLY SPLIT EVEN</v>
          </cell>
          <cell r="H630">
            <v>0.16500000000000001</v>
          </cell>
        </row>
        <row r="631">
          <cell r="A631" t="str">
            <v>CITY of SHELTON-REGULATEDCOMMERCIAL RECYCLETARPRECY</v>
          </cell>
          <cell r="B631" t="str">
            <v>CITY of SHELTON-REGULATED</v>
          </cell>
          <cell r="C631" t="str">
            <v>CITY of SHELTON-REGULATED</v>
          </cell>
          <cell r="D631" t="str">
            <v>COMMERCIAL RECYCLE</v>
          </cell>
          <cell r="E631" t="str">
            <v>TARPRECY</v>
          </cell>
          <cell r="F631" t="str">
            <v>TARPING FEE RECY</v>
          </cell>
          <cell r="G631" t="str">
            <v>ONCALL</v>
          </cell>
          <cell r="H631">
            <v>0</v>
          </cell>
        </row>
        <row r="632">
          <cell r="A632" t="str">
            <v>CITY OF SHELTON-UNREGULATEDCOMMERCIAL RECYCLETARPRECY</v>
          </cell>
          <cell r="B632" t="str">
            <v>CITY OF SHELTON-UNREGULATED</v>
          </cell>
          <cell r="C632" t="str">
            <v>CITY OF SHELTON-UNREGULATED</v>
          </cell>
          <cell r="D632" t="str">
            <v>COMMERCIAL RECYCLE</v>
          </cell>
          <cell r="E632" t="str">
            <v>TARPRECY</v>
          </cell>
          <cell r="F632" t="str">
            <v>TARPING FEE RECY</v>
          </cell>
          <cell r="G632" t="str">
            <v>ONCALL</v>
          </cell>
          <cell r="H632">
            <v>11.68</v>
          </cell>
        </row>
        <row r="633">
          <cell r="A633" t="str">
            <v>KITSAP CO -REGULATEDCOMMERCIAL RECYCLETARPRECY</v>
          </cell>
          <cell r="B633" t="str">
            <v>KITSAP CO -REGULATED</v>
          </cell>
          <cell r="C633" t="str">
            <v>KITSAP CO -REGULATED</v>
          </cell>
          <cell r="D633" t="str">
            <v>COMMERCIAL RECYCLE</v>
          </cell>
          <cell r="E633" t="str">
            <v>TARPRECY</v>
          </cell>
          <cell r="F633" t="str">
            <v>TARPING FEE RECY</v>
          </cell>
          <cell r="G633" t="str">
            <v>ONCALL</v>
          </cell>
          <cell r="H633">
            <v>0</v>
          </cell>
        </row>
        <row r="634">
          <cell r="A634" t="str">
            <v>KITSAP CO-UNREGULATEDCOMMERCIAL RECYCLETARPRECY</v>
          </cell>
          <cell r="B634" t="str">
            <v>KITSAP CO-UNREGULATED</v>
          </cell>
          <cell r="C634" t="str">
            <v>KITSAP CO-UNREGULATED</v>
          </cell>
          <cell r="D634" t="str">
            <v>COMMERCIAL RECYCLE</v>
          </cell>
          <cell r="E634" t="str">
            <v>TARPRECY</v>
          </cell>
          <cell r="F634" t="str">
            <v>TARPING FEE RECY</v>
          </cell>
          <cell r="G634" t="str">
            <v>ONCALL</v>
          </cell>
          <cell r="H634">
            <v>11.68</v>
          </cell>
        </row>
        <row r="635">
          <cell r="A635" t="str">
            <v>MASON CO-REGULATEDCOMMERCIAL RECYCLETARPRECY</v>
          </cell>
          <cell r="B635" t="str">
            <v>MASON CO-REGULATED</v>
          </cell>
          <cell r="C635" t="str">
            <v>MASON CO-REGULATED</v>
          </cell>
          <cell r="D635" t="str">
            <v>COMMERCIAL RECYCLE</v>
          </cell>
          <cell r="E635" t="str">
            <v>TARPRECY</v>
          </cell>
          <cell r="F635" t="str">
            <v>TARPING FEE RECY</v>
          </cell>
          <cell r="G635" t="str">
            <v>ONCALL</v>
          </cell>
          <cell r="H635">
            <v>0</v>
          </cell>
        </row>
        <row r="636">
          <cell r="A636" t="str">
            <v>MASON CO-UNREGULATEDCOMMERCIAL RECYCLETARPRECY</v>
          </cell>
          <cell r="B636" t="str">
            <v>MASON CO-UNREGULATED</v>
          </cell>
          <cell r="C636" t="str">
            <v>MASON CO-UNREGULATED</v>
          </cell>
          <cell r="D636" t="str">
            <v>COMMERCIAL RECYCLE</v>
          </cell>
          <cell r="E636" t="str">
            <v>TARPRECY</v>
          </cell>
          <cell r="F636" t="str">
            <v>TARPING FEE RECY</v>
          </cell>
          <cell r="G636" t="str">
            <v>ONCALL</v>
          </cell>
          <cell r="H636">
            <v>11.68</v>
          </cell>
        </row>
        <row r="637">
          <cell r="A637" t="str">
            <v>CITY of SHELTON-REGULATEDCOMMERCIAL  FRONTLOADTARPREF</v>
          </cell>
          <cell r="B637" t="str">
            <v>CITY of SHELTON-REGULATED</v>
          </cell>
          <cell r="C637" t="str">
            <v>CITY of SHELTON-REGULATED</v>
          </cell>
          <cell r="D637" t="str">
            <v>COMMERCIAL  FRONTLOAD</v>
          </cell>
          <cell r="E637" t="str">
            <v>TARPREF</v>
          </cell>
          <cell r="F637" t="str">
            <v>TARPING FEE REFUSE</v>
          </cell>
          <cell r="G637" t="str">
            <v>ONCALL</v>
          </cell>
          <cell r="H637">
            <v>11.12</v>
          </cell>
        </row>
        <row r="638">
          <cell r="A638" t="str">
            <v>CITY OF SHELTON-UNREGULATEDCOMMERCIAL  FRONTLOADTARPREF</v>
          </cell>
          <cell r="B638" t="str">
            <v>CITY OF SHELTON-UNREGULATED</v>
          </cell>
          <cell r="C638" t="str">
            <v>CITY OF SHELTON-UNREGULATED</v>
          </cell>
          <cell r="D638" t="str">
            <v>COMMERCIAL  FRONTLOAD</v>
          </cell>
          <cell r="E638" t="str">
            <v>TARPREF</v>
          </cell>
          <cell r="F638" t="str">
            <v>TARPING FEE REFUSE</v>
          </cell>
          <cell r="G638" t="str">
            <v>ONCALL</v>
          </cell>
          <cell r="H638">
            <v>11</v>
          </cell>
        </row>
        <row r="639">
          <cell r="A639" t="str">
            <v>KITSAP CO -REGULATEDCOMMERCIAL  FRONTLOADTARPREF</v>
          </cell>
          <cell r="B639" t="str">
            <v>KITSAP CO -REGULATED</v>
          </cell>
          <cell r="C639" t="str">
            <v>KITSAP CO -REGULATED</v>
          </cell>
          <cell r="D639" t="str">
            <v>COMMERCIAL  FRONTLOAD</v>
          </cell>
          <cell r="E639" t="str">
            <v>TARPREF</v>
          </cell>
          <cell r="F639" t="str">
            <v>TARPING FEE REFUSE</v>
          </cell>
          <cell r="G639" t="str">
            <v>ONCALL</v>
          </cell>
          <cell r="H639">
            <v>11.12</v>
          </cell>
        </row>
        <row r="640">
          <cell r="A640" t="str">
            <v>KITSAP CO-UNREGULATEDCOMMERCIAL  FRONTLOADTARPREF</v>
          </cell>
          <cell r="B640" t="str">
            <v>KITSAP CO-UNREGULATED</v>
          </cell>
          <cell r="C640" t="str">
            <v>KITSAP CO-UNREGULATED</v>
          </cell>
          <cell r="D640" t="str">
            <v>COMMERCIAL  FRONTLOAD</v>
          </cell>
          <cell r="E640" t="str">
            <v>TARPREF</v>
          </cell>
          <cell r="F640" t="str">
            <v>TARPING FEE REFUSE</v>
          </cell>
          <cell r="G640" t="str">
            <v>ONCALL</v>
          </cell>
          <cell r="H640">
            <v>11</v>
          </cell>
        </row>
        <row r="641">
          <cell r="A641" t="str">
            <v>MASON CO-REGULATEDCOMMERCIAL  FRONTLOADTARPREF</v>
          </cell>
          <cell r="B641" t="str">
            <v>MASON CO-REGULATED</v>
          </cell>
          <cell r="C641" t="str">
            <v>MASON CO-REGULATED</v>
          </cell>
          <cell r="D641" t="str">
            <v>COMMERCIAL  FRONTLOAD</v>
          </cell>
          <cell r="E641" t="str">
            <v>TARPREF</v>
          </cell>
          <cell r="F641" t="str">
            <v>TARPING FEE REFUSE</v>
          </cell>
          <cell r="G641" t="str">
            <v>ONCALL</v>
          </cell>
          <cell r="H641">
            <v>11.12</v>
          </cell>
        </row>
        <row r="642">
          <cell r="A642" t="str">
            <v>MASON CO-UNREGULATEDCOMMERCIAL  FRONTLOADTARPREF</v>
          </cell>
          <cell r="B642" t="str">
            <v>MASON CO-UNREGULATED</v>
          </cell>
          <cell r="C642" t="str">
            <v>MASON CO-UNREGULATED</v>
          </cell>
          <cell r="D642" t="str">
            <v>COMMERCIAL  FRONTLOAD</v>
          </cell>
          <cell r="E642" t="str">
            <v>TARPREF</v>
          </cell>
          <cell r="F642" t="str">
            <v>TARPING FEE REFUSE</v>
          </cell>
          <cell r="G642" t="str">
            <v>ONCALL</v>
          </cell>
          <cell r="H642">
            <v>11</v>
          </cell>
        </row>
        <row r="643">
          <cell r="A643" t="str">
            <v>CITY of SHELTON-REGULATEDRESIDENTIALTRIPRCANS</v>
          </cell>
          <cell r="B643" t="str">
            <v>CITY of SHELTON-REGULATED</v>
          </cell>
          <cell r="C643" t="str">
            <v>CITY of SHELTON-REGULATED</v>
          </cell>
          <cell r="D643" t="str">
            <v>RESIDENTIAL</v>
          </cell>
          <cell r="E643" t="str">
            <v>TRIPRCANS</v>
          </cell>
          <cell r="F643" t="str">
            <v>RETURN TRIP CHARGE - CANS</v>
          </cell>
          <cell r="G643" t="str">
            <v>ONCALL</v>
          </cell>
          <cell r="H643">
            <v>8.75</v>
          </cell>
        </row>
        <row r="644">
          <cell r="A644" t="str">
            <v>KITSAP CO -REGULATEDRESIDENTIALTRIPRCANS</v>
          </cell>
          <cell r="B644" t="str">
            <v>KITSAP CO -REGULATED</v>
          </cell>
          <cell r="C644" t="str">
            <v>KITSAP CO -REGULATED</v>
          </cell>
          <cell r="D644" t="str">
            <v>RESIDENTIAL</v>
          </cell>
          <cell r="E644" t="str">
            <v>TRIPRCANS</v>
          </cell>
          <cell r="F644" t="str">
            <v>RETURN TRIP CHARGE - CANS</v>
          </cell>
          <cell r="G644" t="str">
            <v>ONCALL</v>
          </cell>
          <cell r="H644">
            <v>8.75</v>
          </cell>
        </row>
        <row r="645">
          <cell r="A645" t="str">
            <v>MASON CO-REGULATEDRESIDENTIALTRIPRCANS</v>
          </cell>
          <cell r="B645" t="str">
            <v>MASON CO-REGULATED</v>
          </cell>
          <cell r="C645" t="str">
            <v>MASON CO-REGULATED</v>
          </cell>
          <cell r="D645" t="str">
            <v>RESIDENTIAL</v>
          </cell>
          <cell r="E645" t="str">
            <v>TRIPRCANS</v>
          </cell>
          <cell r="F645" t="str">
            <v>RETURN TRIP CHARGE - CANS</v>
          </cell>
          <cell r="G645" t="str">
            <v>ONCALL</v>
          </cell>
          <cell r="H645">
            <v>8.75</v>
          </cell>
        </row>
        <row r="646">
          <cell r="A646" t="str">
            <v>KITSAP CO -REGULATEDRESIDENTIALTRIPRCARTS</v>
          </cell>
          <cell r="B646" t="str">
            <v>KITSAP CO -REGULATED</v>
          </cell>
          <cell r="C646" t="str">
            <v>KITSAP CO -REGULATED</v>
          </cell>
          <cell r="D646" t="str">
            <v>RESIDENTIAL</v>
          </cell>
          <cell r="E646" t="str">
            <v>TRIPRCARTS</v>
          </cell>
          <cell r="F646" t="str">
            <v>RESI TRIP CHARGE - CARTS</v>
          </cell>
          <cell r="G646" t="str">
            <v>ONCALL</v>
          </cell>
          <cell r="H646">
            <v>9.25</v>
          </cell>
        </row>
        <row r="647">
          <cell r="A647" t="str">
            <v>KITSAP CO-UNREGULATEDRESIDENTIALTRIPRCARTS</v>
          </cell>
          <cell r="B647" t="str">
            <v>KITSAP CO-UNREGULATED</v>
          </cell>
          <cell r="C647" t="str">
            <v>KITSAP CO-UNREGULATED</v>
          </cell>
          <cell r="D647" t="str">
            <v>RESIDENTIAL</v>
          </cell>
          <cell r="E647" t="str">
            <v>TRIPRCARTS</v>
          </cell>
          <cell r="F647" t="str">
            <v>RESI TRIP CHARGE - CARTS</v>
          </cell>
          <cell r="G647" t="str">
            <v>ONCALL</v>
          </cell>
          <cell r="H647">
            <v>9.25</v>
          </cell>
        </row>
        <row r="648">
          <cell r="A648" t="str">
            <v>MASON CO-REGULATEDRESIDENTIALTRIPRCARTS</v>
          </cell>
          <cell r="B648" t="str">
            <v>MASON CO-REGULATED</v>
          </cell>
          <cell r="C648" t="str">
            <v>MASON CO-REGULATED</v>
          </cell>
          <cell r="D648" t="str">
            <v>RESIDENTIAL</v>
          </cell>
          <cell r="E648" t="str">
            <v>TRIPRCARTS</v>
          </cell>
          <cell r="F648" t="str">
            <v>RESI TRIP CHARGE - CARTS</v>
          </cell>
          <cell r="G648" t="str">
            <v>ONCALL</v>
          </cell>
          <cell r="H648">
            <v>9.25</v>
          </cell>
        </row>
        <row r="649">
          <cell r="A649" t="str">
            <v>MASON CO-UNREGULATEDRESIDENTIALTRIPRCARTS</v>
          </cell>
          <cell r="B649" t="str">
            <v>MASON CO-UNREGULATED</v>
          </cell>
          <cell r="C649" t="str">
            <v>MASON CO-UNREGULATED</v>
          </cell>
          <cell r="D649" t="str">
            <v>RESIDENTIAL</v>
          </cell>
          <cell r="E649" t="str">
            <v>TRIPRCARTS</v>
          </cell>
          <cell r="F649" t="str">
            <v>RESI TRIP CHARGE - CARTS</v>
          </cell>
          <cell r="G649" t="str">
            <v>ONCALL</v>
          </cell>
          <cell r="H649">
            <v>9.25</v>
          </cell>
        </row>
        <row r="650">
          <cell r="A650" t="str">
            <v>MASON CO-UNREGULATEDROLLOFFUNION</v>
          </cell>
          <cell r="B650" t="str">
            <v>MASON CO-UNREGULATED</v>
          </cell>
          <cell r="C650" t="str">
            <v>MASON CO-UNREGULATED</v>
          </cell>
          <cell r="D650" t="str">
            <v>ROLLOFF</v>
          </cell>
          <cell r="E650" t="str">
            <v>UNION</v>
          </cell>
          <cell r="F650" t="str">
            <v>UNION TRANSFER BOX HAUL</v>
          </cell>
          <cell r="G650" t="str">
            <v>MONTHLY ARREARS</v>
          </cell>
          <cell r="H650">
            <v>187.6</v>
          </cell>
        </row>
        <row r="651">
          <cell r="A651" t="str">
            <v>CITY of SHELTON-REGULATEDCOMMERCIAL - REARLOADUNLOCKRECY</v>
          </cell>
          <cell r="B651" t="str">
            <v>CITY of SHELTON-REGULATED</v>
          </cell>
          <cell r="C651" t="str">
            <v>CITY of SHELTON-REGULATED</v>
          </cell>
          <cell r="D651" t="str">
            <v>COMMERCIAL - REARLOAD</v>
          </cell>
          <cell r="E651" t="str">
            <v>UNLOCKRECY</v>
          </cell>
          <cell r="F651" t="str">
            <v>UNLOCK / UNLATCH RECY</v>
          </cell>
          <cell r="G651" t="str">
            <v>MONTHLY ARREARS</v>
          </cell>
          <cell r="H651">
            <v>2.5299999999999998</v>
          </cell>
        </row>
        <row r="652">
          <cell r="A652" t="str">
            <v>KITSAP CO -REGULATEDCOMMERCIAL - REARLOADUNLOCKRECY</v>
          </cell>
          <cell r="B652" t="str">
            <v>KITSAP CO -REGULATED</v>
          </cell>
          <cell r="C652" t="str">
            <v>KITSAP CO -REGULATED</v>
          </cell>
          <cell r="D652" t="str">
            <v>COMMERCIAL - REARLOAD</v>
          </cell>
          <cell r="E652" t="str">
            <v>UNLOCKRECY</v>
          </cell>
          <cell r="F652" t="str">
            <v>UNLOCK / UNLATCH RECY</v>
          </cell>
          <cell r="G652" t="str">
            <v>MONTHLY ARREARS</v>
          </cell>
          <cell r="H652">
            <v>2.5299999999999998</v>
          </cell>
        </row>
        <row r="653">
          <cell r="A653" t="str">
            <v>KITSAP CO-UNREGULATEDCOMMERCIAL - REARLOADUNLOCKRECY</v>
          </cell>
          <cell r="B653" t="str">
            <v>KITSAP CO-UNREGULATED</v>
          </cell>
          <cell r="C653" t="str">
            <v>KITSAP CO-UNREGULATED</v>
          </cell>
          <cell r="D653" t="str">
            <v>COMMERCIAL - REARLOAD</v>
          </cell>
          <cell r="E653" t="str">
            <v>UNLOCKRECY</v>
          </cell>
          <cell r="F653" t="str">
            <v>UNLOCK / UNLATCH RECY</v>
          </cell>
          <cell r="G653" t="str">
            <v>MONTHLY ARREARS</v>
          </cell>
          <cell r="H653">
            <v>2.5299999999999998</v>
          </cell>
        </row>
        <row r="654">
          <cell r="A654" t="str">
            <v>MASON CO-REGULATEDCOMMERCIAL - REARLOADUNLOCKRECY</v>
          </cell>
          <cell r="B654" t="str">
            <v>MASON CO-REGULATED</v>
          </cell>
          <cell r="C654" t="str">
            <v>MASON CO-REGULATED</v>
          </cell>
          <cell r="D654" t="str">
            <v>COMMERCIAL - REARLOAD</v>
          </cell>
          <cell r="E654" t="str">
            <v>UNLOCKRECY</v>
          </cell>
          <cell r="F654" t="str">
            <v>UNLOCK / UNLATCH RECY</v>
          </cell>
          <cell r="G654" t="str">
            <v>MONTHLY ARREARS</v>
          </cell>
          <cell r="H654">
            <v>2.5299999999999998</v>
          </cell>
        </row>
        <row r="655">
          <cell r="A655" t="str">
            <v>MASON CO-UNREGULATEDCOMMERCIAL - REARLOADUNLOCKRECY</v>
          </cell>
          <cell r="B655" t="str">
            <v>MASON CO-UNREGULATED</v>
          </cell>
          <cell r="C655" t="str">
            <v>MASON CO-UNREGULATED</v>
          </cell>
          <cell r="D655" t="str">
            <v>COMMERCIAL - REARLOAD</v>
          </cell>
          <cell r="E655" t="str">
            <v>UNLOCKRECY</v>
          </cell>
          <cell r="F655" t="str">
            <v>UNLOCK / UNLATCH RECY</v>
          </cell>
          <cell r="G655" t="str">
            <v>MONTHLY ARREARS</v>
          </cell>
          <cell r="H655">
            <v>2.5299999999999998</v>
          </cell>
        </row>
        <row r="656">
          <cell r="A656" t="str">
            <v>CITY OF SHELTON-CONTRACTCOMMERCIAL - REARLOADUNLOCKREF</v>
          </cell>
          <cell r="B656" t="str">
            <v>CITY OF SHELTON-CONTRACT</v>
          </cell>
          <cell r="C656" t="str">
            <v>CITY OF SHELTON-CONTRACT</v>
          </cell>
          <cell r="D656" t="str">
            <v>COMMERCIAL - REARLOAD</v>
          </cell>
          <cell r="E656" t="str">
            <v>UNLOCKREF</v>
          </cell>
          <cell r="F656" t="str">
            <v>UNLOCK / UNLATCH REFUSE</v>
          </cell>
          <cell r="G656" t="str">
            <v>MONTHLY ARREARS</v>
          </cell>
          <cell r="H656">
            <v>3.62</v>
          </cell>
        </row>
        <row r="657">
          <cell r="A657" t="str">
            <v>CITY of SHELTON-REGULATEDCOMMERCIAL - REARLOADUNLOCKREF</v>
          </cell>
          <cell r="B657" t="str">
            <v>CITY of SHELTON-REGULATED</v>
          </cell>
          <cell r="C657" t="str">
            <v>CITY of SHELTON-REGULATED</v>
          </cell>
          <cell r="D657" t="str">
            <v>COMMERCIAL - REARLOAD</v>
          </cell>
          <cell r="E657" t="str">
            <v>UNLOCKREF</v>
          </cell>
          <cell r="F657" t="str">
            <v>UNLOCK / UNLATCH REFUSE</v>
          </cell>
          <cell r="G657" t="str">
            <v>MONTHLY ARREARS</v>
          </cell>
          <cell r="H657">
            <v>2.5299999999999998</v>
          </cell>
        </row>
        <row r="658">
          <cell r="A658" t="str">
            <v>CITY OF SHELTON-UNREGULATEDCOMMERCIAL - REARLOADUNLOCKREF</v>
          </cell>
          <cell r="B658" t="str">
            <v>CITY OF SHELTON-UNREGULATED</v>
          </cell>
          <cell r="C658" t="str">
            <v>CITY OF SHELTON-UNREGULATED</v>
          </cell>
          <cell r="D658" t="str">
            <v>COMMERCIAL - REARLOAD</v>
          </cell>
          <cell r="E658" t="str">
            <v>UNLOCKREF</v>
          </cell>
          <cell r="F658" t="str">
            <v>UNLOCK / UNLATCH REFUSE</v>
          </cell>
          <cell r="G658" t="str">
            <v>MONTHLY ARREARS</v>
          </cell>
          <cell r="H658">
            <v>4.5</v>
          </cell>
        </row>
        <row r="659">
          <cell r="A659" t="str">
            <v>KITSAP CO -REGULATEDCOMMERCIAL - REARLOADUNLOCKREF</v>
          </cell>
          <cell r="B659" t="str">
            <v>KITSAP CO -REGULATED</v>
          </cell>
          <cell r="C659" t="str">
            <v>KITSAP CO -REGULATED</v>
          </cell>
          <cell r="D659" t="str">
            <v>COMMERCIAL - REARLOAD</v>
          </cell>
          <cell r="E659" t="str">
            <v>UNLOCKREF</v>
          </cell>
          <cell r="F659" t="str">
            <v>UNLOCK / UNLATCH REFUSE</v>
          </cell>
          <cell r="G659" t="str">
            <v>MONTHLY ARREARS</v>
          </cell>
          <cell r="H659">
            <v>2.5299999999999998</v>
          </cell>
        </row>
        <row r="660">
          <cell r="A660" t="str">
            <v>KITSAP CO-UNREGULATEDCOMMERCIAL - REARLOADUNLOCKREF</v>
          </cell>
          <cell r="B660" t="str">
            <v>KITSAP CO-UNREGULATED</v>
          </cell>
          <cell r="C660" t="str">
            <v>KITSAP CO-UNREGULATED</v>
          </cell>
          <cell r="D660" t="str">
            <v>COMMERCIAL - REARLOAD</v>
          </cell>
          <cell r="E660" t="str">
            <v>UNLOCKREF</v>
          </cell>
          <cell r="F660" t="str">
            <v>UNLOCK / UNLATCH REFUSE</v>
          </cell>
          <cell r="G660" t="str">
            <v>MONTHLY ARREARS</v>
          </cell>
          <cell r="H660">
            <v>2.5</v>
          </cell>
        </row>
        <row r="661">
          <cell r="A661" t="str">
            <v>MASON CO-REGULATEDCOMMERCIAL - REARLOADUNLOCKREF</v>
          </cell>
          <cell r="B661" t="str">
            <v>MASON CO-REGULATED</v>
          </cell>
          <cell r="C661" t="str">
            <v>MASON CO-REGULATED</v>
          </cell>
          <cell r="D661" t="str">
            <v>COMMERCIAL - REARLOAD</v>
          </cell>
          <cell r="E661" t="str">
            <v>UNLOCKREF</v>
          </cell>
          <cell r="F661" t="str">
            <v>UNLOCK / UNLATCH REFUSE</v>
          </cell>
          <cell r="G661" t="str">
            <v>MONTHLY ARREARS</v>
          </cell>
          <cell r="H661">
            <v>2.5299999999999998</v>
          </cell>
        </row>
        <row r="662">
          <cell r="A662" t="str">
            <v>MASON CO-UNREGULATEDCOMMERCIAL - REARLOADUNLOCKREF</v>
          </cell>
          <cell r="B662" t="str">
            <v>MASON CO-UNREGULATED</v>
          </cell>
          <cell r="C662" t="str">
            <v>MASON CO-UNREGULATED</v>
          </cell>
          <cell r="D662" t="str">
            <v>COMMERCIAL - REARLOAD</v>
          </cell>
          <cell r="E662" t="str">
            <v>UNLOCKREF</v>
          </cell>
          <cell r="F662" t="str">
            <v>UNLOCK / UNLATCH REFUSE</v>
          </cell>
          <cell r="G662" t="str">
            <v>MONTHLY ARREARS</v>
          </cell>
          <cell r="H662">
            <v>2.5</v>
          </cell>
        </row>
        <row r="663">
          <cell r="A663" t="str">
            <v>CITY OF SHELTON-CONTRACTRESIDENTIALUNLOCKRES</v>
          </cell>
          <cell r="B663" t="str">
            <v>CITY OF SHELTON-CONTRACT</v>
          </cell>
          <cell r="C663" t="str">
            <v>CITY OF SHELTON-CONTRACT</v>
          </cell>
          <cell r="D663" t="str">
            <v>RESIDENTIAL</v>
          </cell>
          <cell r="E663" t="str">
            <v>UNLOCKRES</v>
          </cell>
          <cell r="F663" t="str">
            <v>UNLOCK/UNLATCH REFUSE</v>
          </cell>
          <cell r="G663" t="str">
            <v>MONTHLY ARREARS</v>
          </cell>
          <cell r="H663">
            <v>3.62</v>
          </cell>
        </row>
        <row r="664">
          <cell r="A664" t="str">
            <v>CITY OF SHELTON-UNREGULATEDRESIDENTIALUNLOCKRES</v>
          </cell>
          <cell r="B664" t="str">
            <v>CITY OF SHELTON-UNREGULATED</v>
          </cell>
          <cell r="C664" t="str">
            <v>CITY OF SHELTON-UNREGULATED</v>
          </cell>
          <cell r="D664" t="str">
            <v>RESIDENTIAL</v>
          </cell>
          <cell r="E664" t="str">
            <v>UNLOCKRES</v>
          </cell>
          <cell r="F664" t="str">
            <v>UNLOCK/UNLATCH REFUSE</v>
          </cell>
          <cell r="G664" t="str">
            <v>MONTHLY ARREARS</v>
          </cell>
          <cell r="H664">
            <v>4.5</v>
          </cell>
        </row>
        <row r="665">
          <cell r="A665" t="str">
            <v>CITY of SHELTON-REGULATEDROLLOFFWASHOUT</v>
          </cell>
          <cell r="B665" t="str">
            <v>CITY of SHELTON-REGULATED</v>
          </cell>
          <cell r="C665" t="str">
            <v>CITY of SHELTON-REGULATED</v>
          </cell>
          <cell r="D665" t="str">
            <v>ROLLOFF</v>
          </cell>
          <cell r="E665" t="str">
            <v>WASHOUT</v>
          </cell>
          <cell r="F665" t="str">
            <v>WASHING FEE</v>
          </cell>
          <cell r="G665" t="str">
            <v>MONTHLY ARREARS</v>
          </cell>
          <cell r="H665">
            <v>10.11</v>
          </cell>
        </row>
        <row r="666">
          <cell r="A666" t="str">
            <v>CITY OF SHELTON-UNREGULATEDROLLOFFWASHOUT</v>
          </cell>
          <cell r="B666" t="str">
            <v>CITY OF SHELTON-UNREGULATED</v>
          </cell>
          <cell r="C666" t="str">
            <v>CITY OF SHELTON-UNREGULATED</v>
          </cell>
          <cell r="D666" t="str">
            <v>ROLLOFF</v>
          </cell>
          <cell r="E666" t="str">
            <v>WASHOUT</v>
          </cell>
          <cell r="F666" t="str">
            <v>WASHING FEE</v>
          </cell>
          <cell r="G666" t="str">
            <v>MONTHLY ARREARS</v>
          </cell>
          <cell r="H666">
            <v>10.11</v>
          </cell>
        </row>
        <row r="667">
          <cell r="A667" t="str">
            <v>KITSAP CO -REGULATEDROLLOFFWASHOUT</v>
          </cell>
          <cell r="B667" t="str">
            <v>KITSAP CO -REGULATED</v>
          </cell>
          <cell r="C667" t="str">
            <v>KITSAP CO -REGULATED</v>
          </cell>
          <cell r="D667" t="str">
            <v>ROLLOFF</v>
          </cell>
          <cell r="E667" t="str">
            <v>WASHOUT</v>
          </cell>
          <cell r="F667" t="str">
            <v>WASHING FEE</v>
          </cell>
          <cell r="G667" t="str">
            <v>MONTHLY ARREARS</v>
          </cell>
          <cell r="H667">
            <v>10.11</v>
          </cell>
        </row>
        <row r="668">
          <cell r="A668" t="str">
            <v>KITSAP CO-UNREGULATEDROLLOFFWASHOUT</v>
          </cell>
          <cell r="B668" t="str">
            <v>KITSAP CO-UNREGULATED</v>
          </cell>
          <cell r="C668" t="str">
            <v>KITSAP CO-UNREGULATED</v>
          </cell>
          <cell r="D668" t="str">
            <v>ROLLOFF</v>
          </cell>
          <cell r="E668" t="str">
            <v>WASHOUT</v>
          </cell>
          <cell r="F668" t="str">
            <v>WASHING FEE</v>
          </cell>
          <cell r="G668" t="str">
            <v>MONTHLY ARREARS</v>
          </cell>
          <cell r="H668">
            <v>10.11</v>
          </cell>
        </row>
        <row r="669">
          <cell r="A669" t="str">
            <v>MASON CO-REGULATEDROLLOFFWASHOUT</v>
          </cell>
          <cell r="B669" t="str">
            <v>MASON CO-REGULATED</v>
          </cell>
          <cell r="C669" t="str">
            <v>MASON CO-REGULATED</v>
          </cell>
          <cell r="D669" t="str">
            <v>ROLLOFF</v>
          </cell>
          <cell r="E669" t="str">
            <v>WASHOUT</v>
          </cell>
          <cell r="F669" t="str">
            <v>WASHING FEE</v>
          </cell>
          <cell r="G669" t="str">
            <v>MONTHLY ARREARS</v>
          </cell>
          <cell r="H669">
            <v>10.11</v>
          </cell>
        </row>
        <row r="670">
          <cell r="A670" t="str">
            <v>MASON CO-UNREGULATEDROLLOFFWASHOUT</v>
          </cell>
          <cell r="B670" t="str">
            <v>MASON CO-UNREGULATED</v>
          </cell>
          <cell r="C670" t="str">
            <v>MASON CO-UNREGULATED</v>
          </cell>
          <cell r="D670" t="str">
            <v>ROLLOFF</v>
          </cell>
          <cell r="E670" t="str">
            <v>WASHOUT</v>
          </cell>
          <cell r="F670" t="str">
            <v>WASHING FEE</v>
          </cell>
          <cell r="G670" t="str">
            <v>MONTHLY ARREARS</v>
          </cell>
          <cell r="H670">
            <v>10.11</v>
          </cell>
        </row>
        <row r="671">
          <cell r="A671" t="str">
            <v>CITY OF SHELTON-CONTRACTCOMMERCIAL RECYCLEWASHRECY</v>
          </cell>
          <cell r="B671" t="str">
            <v>CITY OF SHELTON-CONTRACT</v>
          </cell>
          <cell r="C671" t="str">
            <v>CITY OF SHELTON-CONTRACT</v>
          </cell>
          <cell r="D671" t="str">
            <v>COMMERCIAL RECYCLE</v>
          </cell>
          <cell r="E671" t="str">
            <v>WASHRECY</v>
          </cell>
          <cell r="F671" t="str">
            <v>WASHING AUTOMATED RECY</v>
          </cell>
          <cell r="G671" t="str">
            <v>ONCALL</v>
          </cell>
          <cell r="H671">
            <v>8.5299999999999994</v>
          </cell>
        </row>
        <row r="672">
          <cell r="A672" t="str">
            <v>CITY of SHELTON-REGULATEDCOMMERCIAL RECYCLEWASHRECY</v>
          </cell>
          <cell r="B672" t="str">
            <v>CITY of SHELTON-REGULATED</v>
          </cell>
          <cell r="C672" t="str">
            <v>CITY of SHELTON-REGULATED</v>
          </cell>
          <cell r="D672" t="str">
            <v>COMMERCIAL RECYCLE</v>
          </cell>
          <cell r="E672" t="str">
            <v>WASHRECY</v>
          </cell>
          <cell r="F672" t="str">
            <v>WASHING AUTOMATED RECY</v>
          </cell>
          <cell r="G672" t="str">
            <v>ONCALL</v>
          </cell>
          <cell r="H672">
            <v>0</v>
          </cell>
        </row>
        <row r="673">
          <cell r="A673" t="str">
            <v>CITY OF SHELTON-UNREGULATEDCOMMERCIAL RECYCLEWASHRECY</v>
          </cell>
          <cell r="B673" t="str">
            <v>CITY OF SHELTON-UNREGULATED</v>
          </cell>
          <cell r="C673" t="str">
            <v>CITY OF SHELTON-UNREGULATED</v>
          </cell>
          <cell r="D673" t="str">
            <v>COMMERCIAL RECYCLE</v>
          </cell>
          <cell r="E673" t="str">
            <v>WASHRECY</v>
          </cell>
          <cell r="F673" t="str">
            <v>WASHING AUTOMATED RECY</v>
          </cell>
          <cell r="G673" t="str">
            <v>ONCALL</v>
          </cell>
          <cell r="H673">
            <v>11.68</v>
          </cell>
        </row>
        <row r="674">
          <cell r="A674" t="str">
            <v>KITSAP CO -REGULATEDCOMMERCIAL RECYCLEWASHRECY</v>
          </cell>
          <cell r="B674" t="str">
            <v>KITSAP CO -REGULATED</v>
          </cell>
          <cell r="C674" t="str">
            <v>KITSAP CO -REGULATED</v>
          </cell>
          <cell r="D674" t="str">
            <v>COMMERCIAL RECYCLE</v>
          </cell>
          <cell r="E674" t="str">
            <v>WASHRECY</v>
          </cell>
          <cell r="F674" t="str">
            <v>WASHING AUTOMATED RECY</v>
          </cell>
          <cell r="G674" t="str">
            <v>ONCALL</v>
          </cell>
          <cell r="H674">
            <v>0</v>
          </cell>
        </row>
        <row r="675">
          <cell r="A675" t="str">
            <v>KITSAP CO-UNREGULATEDCOMMERCIAL RECYCLEWASHRECY</v>
          </cell>
          <cell r="B675" t="str">
            <v>KITSAP CO-UNREGULATED</v>
          </cell>
          <cell r="C675" t="str">
            <v>KITSAP CO-UNREGULATED</v>
          </cell>
          <cell r="D675" t="str">
            <v>COMMERCIAL RECYCLE</v>
          </cell>
          <cell r="E675" t="str">
            <v>WASHRECY</v>
          </cell>
          <cell r="F675" t="str">
            <v>WASHING AUTOMATED RECY</v>
          </cell>
          <cell r="G675" t="str">
            <v>ONCALL</v>
          </cell>
          <cell r="H675">
            <v>11.68</v>
          </cell>
        </row>
        <row r="676">
          <cell r="A676" t="str">
            <v>MASON CO-REGULATEDCOMMERCIAL RECYCLEWASHRECY</v>
          </cell>
          <cell r="B676" t="str">
            <v>MASON CO-REGULATED</v>
          </cell>
          <cell r="C676" t="str">
            <v>MASON CO-REGULATED</v>
          </cell>
          <cell r="D676" t="str">
            <v>COMMERCIAL RECYCLE</v>
          </cell>
          <cell r="E676" t="str">
            <v>WASHRECY</v>
          </cell>
          <cell r="F676" t="str">
            <v>WASHING AUTOMATED RECY</v>
          </cell>
          <cell r="G676" t="str">
            <v>ONCALL</v>
          </cell>
          <cell r="H676">
            <v>0</v>
          </cell>
        </row>
        <row r="677">
          <cell r="A677" t="str">
            <v>MASON CO-UNREGULATEDCOMMERCIAL RECYCLEWASHRECY</v>
          </cell>
          <cell r="B677" t="str">
            <v>MASON CO-UNREGULATED</v>
          </cell>
          <cell r="C677" t="str">
            <v>MASON CO-UNREGULATED</v>
          </cell>
          <cell r="D677" t="str">
            <v>COMMERCIAL RECYCLE</v>
          </cell>
          <cell r="E677" t="str">
            <v>WASHRECY</v>
          </cell>
          <cell r="F677" t="str">
            <v>WASHING AUTOMATED RECY</v>
          </cell>
          <cell r="G677" t="str">
            <v>ONCALL</v>
          </cell>
          <cell r="H677">
            <v>11.68</v>
          </cell>
        </row>
        <row r="678">
          <cell r="A678" t="str">
            <v>CITY of SHELTON-REGULATEDCOMMERCIAL - REARLOADWASHREF</v>
          </cell>
          <cell r="B678" t="str">
            <v>CITY of SHELTON-REGULATED</v>
          </cell>
          <cell r="C678" t="str">
            <v>CITY of SHELTON-REGULATED</v>
          </cell>
          <cell r="D678" t="str">
            <v>COMMERCIAL - REARLOAD</v>
          </cell>
          <cell r="E678" t="str">
            <v>WASHREF</v>
          </cell>
          <cell r="F678" t="str">
            <v>WASHING AUTOMATED REFUSE</v>
          </cell>
          <cell r="G678" t="str">
            <v>ONCALL</v>
          </cell>
          <cell r="H678">
            <v>10.62</v>
          </cell>
        </row>
        <row r="679">
          <cell r="A679" t="str">
            <v>KITSAP CO -REGULATEDCOMMERCIAL - REARLOADWASHREF</v>
          </cell>
          <cell r="B679" t="str">
            <v>KITSAP CO -REGULATED</v>
          </cell>
          <cell r="C679" t="str">
            <v>KITSAP CO -REGULATED</v>
          </cell>
          <cell r="D679" t="str">
            <v>COMMERCIAL - REARLOAD</v>
          </cell>
          <cell r="E679" t="str">
            <v>WASHREF</v>
          </cell>
          <cell r="F679" t="str">
            <v>WASHING AUTOMATED REFUSE</v>
          </cell>
          <cell r="G679" t="str">
            <v>ONCALL</v>
          </cell>
          <cell r="H679">
            <v>10.62</v>
          </cell>
        </row>
        <row r="680">
          <cell r="A680" t="str">
            <v>MASON CO-REGULATEDCOMMERCIAL - REARLOADWASHREF</v>
          </cell>
          <cell r="B680" t="str">
            <v>MASON CO-REGULATED</v>
          </cell>
          <cell r="C680" t="str">
            <v>MASON CO-REGULATED</v>
          </cell>
          <cell r="D680" t="str">
            <v>COMMERCIAL - REARLOAD</v>
          </cell>
          <cell r="E680" t="str">
            <v>WASHREF</v>
          </cell>
          <cell r="F680" t="str">
            <v>WASHING AUTOMATED REFUSE</v>
          </cell>
          <cell r="G680" t="str">
            <v>ONCALL</v>
          </cell>
          <cell r="H680">
            <v>10.62</v>
          </cell>
        </row>
        <row r="681">
          <cell r="A681" t="str">
            <v>CITY of SHELTON-REGULATEDRESIDENTIALWLKNRE1</v>
          </cell>
          <cell r="B681" t="str">
            <v>CITY of SHELTON-REGULATED</v>
          </cell>
          <cell r="C681" t="str">
            <v>CITY of SHELTON-REGULATED</v>
          </cell>
          <cell r="D681" t="str">
            <v>RESIDENTIAL</v>
          </cell>
          <cell r="E681" t="str">
            <v>WLKNRE1</v>
          </cell>
          <cell r="F681" t="str">
            <v>WALK IN 5'-25'-EOW</v>
          </cell>
          <cell r="G681" t="str">
            <v>BI-MONTHLY SPLIT EVEN</v>
          </cell>
          <cell r="H681">
            <v>1.28</v>
          </cell>
        </row>
        <row r="682">
          <cell r="A682" t="str">
            <v>KITSAP CO -REGULATEDRESIDENTIALWLKNRE1</v>
          </cell>
          <cell r="B682" t="str">
            <v>KITSAP CO -REGULATED</v>
          </cell>
          <cell r="C682" t="str">
            <v>KITSAP CO -REGULATED</v>
          </cell>
          <cell r="D682" t="str">
            <v>RESIDENTIAL</v>
          </cell>
          <cell r="E682" t="str">
            <v>WLKNRE1</v>
          </cell>
          <cell r="F682" t="str">
            <v>WALK IN 5'-25'-EOW</v>
          </cell>
          <cell r="G682" t="str">
            <v>BI-MONTHLY SPLIT EVEN</v>
          </cell>
          <cell r="H682">
            <v>1.2749999999999999</v>
          </cell>
        </row>
        <row r="683">
          <cell r="A683" t="str">
            <v>MASON CO-REGULATEDRESIDENTIALWLKNRE1</v>
          </cell>
          <cell r="B683" t="str">
            <v>MASON CO-REGULATED</v>
          </cell>
          <cell r="C683" t="str">
            <v>MASON CO-REGULATED</v>
          </cell>
          <cell r="D683" t="str">
            <v>RESIDENTIAL</v>
          </cell>
          <cell r="E683" t="str">
            <v>WLKNRE1</v>
          </cell>
          <cell r="F683" t="str">
            <v>WALK IN 5'-25'-EOW</v>
          </cell>
          <cell r="G683" t="str">
            <v>BI-MONTHLY SPLIT EVEN</v>
          </cell>
          <cell r="H683">
            <v>1.28</v>
          </cell>
        </row>
        <row r="684">
          <cell r="A684" t="str">
            <v>CITY OF SHELTON-UNREGULATEDCOMMERCIAL RECYCLEWLKNRE1RECY</v>
          </cell>
          <cell r="B684" t="str">
            <v>CITY OF SHELTON-UNREGULATED</v>
          </cell>
          <cell r="C684" t="str">
            <v>CITY OF SHELTON-UNREGULATED</v>
          </cell>
          <cell r="D684" t="str">
            <v>COMMERCIAL RECYCLE</v>
          </cell>
          <cell r="E684" t="str">
            <v>WLKNRE1RECY</v>
          </cell>
          <cell r="F684" t="str">
            <v>WALK IN 5-25FT EOW-RECYCL</v>
          </cell>
          <cell r="G684" t="str">
            <v>BI-MONTHLY SPLIT EVEN</v>
          </cell>
          <cell r="H684">
            <v>1.2549999999999999</v>
          </cell>
        </row>
        <row r="685">
          <cell r="A685" t="str">
            <v>KITSAP CO-UNREGULATEDCOMMERCIAL RECYCLEWLKNRE1RECY</v>
          </cell>
          <cell r="B685" t="str">
            <v>KITSAP CO-UNREGULATED</v>
          </cell>
          <cell r="C685" t="str">
            <v>KITSAP CO-UNREGULATED</v>
          </cell>
          <cell r="D685" t="str">
            <v>COMMERCIAL RECYCLE</v>
          </cell>
          <cell r="E685" t="str">
            <v>WLKNRE1RECY</v>
          </cell>
          <cell r="F685" t="str">
            <v>WALK IN 5-25FT EOW-RECYCL</v>
          </cell>
          <cell r="G685" t="str">
            <v>BI-MONTHLY SPLIT EVEN</v>
          </cell>
          <cell r="H685">
            <v>1.2549999999999999</v>
          </cell>
        </row>
        <row r="686">
          <cell r="A686" t="str">
            <v>MASON CO-UNREGULATEDCOMMERCIAL RECYCLEWLKNRE1RECY</v>
          </cell>
          <cell r="B686" t="str">
            <v>MASON CO-UNREGULATED</v>
          </cell>
          <cell r="C686" t="str">
            <v>MASON CO-UNREGULATED</v>
          </cell>
          <cell r="D686" t="str">
            <v>COMMERCIAL RECYCLE</v>
          </cell>
          <cell r="E686" t="str">
            <v>WLKNRE1RECY</v>
          </cell>
          <cell r="F686" t="str">
            <v>WALK IN 5-25FT EOW-RECYCL</v>
          </cell>
          <cell r="G686" t="str">
            <v>BI-MONTHLY SPLIT EVEN</v>
          </cell>
          <cell r="H686">
            <v>1.28</v>
          </cell>
        </row>
        <row r="687">
          <cell r="A687" t="str">
            <v>CITY of SHELTON-REGULATEDCOMMERCIAL RECYCLEWLKNRECY</v>
          </cell>
          <cell r="B687" t="str">
            <v>CITY of SHELTON-REGULATED</v>
          </cell>
          <cell r="C687" t="str">
            <v>CITY of SHELTON-REGULATED</v>
          </cell>
          <cell r="D687" t="str">
            <v>COMMERCIAL RECYCLE</v>
          </cell>
          <cell r="E687" t="str">
            <v>WLKNRECY</v>
          </cell>
          <cell r="F687" t="str">
            <v>WALK IN RECYCLE</v>
          </cell>
          <cell r="G687" t="str">
            <v>MONTHLY ADVANCED</v>
          </cell>
          <cell r="H687">
            <v>0</v>
          </cell>
        </row>
        <row r="688">
          <cell r="A688" t="str">
            <v>CITY OF SHELTON-UNREGULATEDCOMMERCIAL RECYCLEWLKNRECY</v>
          </cell>
          <cell r="B688" t="str">
            <v>CITY OF SHELTON-UNREGULATED</v>
          </cell>
          <cell r="C688" t="str">
            <v>CITY OF SHELTON-UNREGULATED</v>
          </cell>
          <cell r="D688" t="str">
            <v>COMMERCIAL RECYCLE</v>
          </cell>
          <cell r="E688" t="str">
            <v>WLKNRECY</v>
          </cell>
          <cell r="F688" t="str">
            <v>WALK IN RECYCLE</v>
          </cell>
          <cell r="G688" t="str">
            <v>MONTHLY ADVANCED</v>
          </cell>
          <cell r="H688">
            <v>2.93</v>
          </cell>
        </row>
        <row r="689">
          <cell r="A689" t="str">
            <v>KITSAP CO -REGULATEDCOMMERCIAL RECYCLEWLKNRECY</v>
          </cell>
          <cell r="B689" t="str">
            <v>KITSAP CO -REGULATED</v>
          </cell>
          <cell r="C689" t="str">
            <v>KITSAP CO -REGULATED</v>
          </cell>
          <cell r="D689" t="str">
            <v>COMMERCIAL RECYCLE</v>
          </cell>
          <cell r="E689" t="str">
            <v>WLKNRECY</v>
          </cell>
          <cell r="F689" t="str">
            <v>WALK IN RECYCLE</v>
          </cell>
          <cell r="G689" t="str">
            <v>MONTHLY ADVANCED</v>
          </cell>
          <cell r="H689">
            <v>0</v>
          </cell>
        </row>
        <row r="690">
          <cell r="A690" t="str">
            <v>KITSAP CO-UNREGULATEDCOMMERCIAL RECYCLEWLKNRECY</v>
          </cell>
          <cell r="B690" t="str">
            <v>KITSAP CO-UNREGULATED</v>
          </cell>
          <cell r="C690" t="str">
            <v>KITSAP CO-UNREGULATED</v>
          </cell>
          <cell r="D690" t="str">
            <v>COMMERCIAL RECYCLE</v>
          </cell>
          <cell r="E690" t="str">
            <v>WLKNRECY</v>
          </cell>
          <cell r="F690" t="str">
            <v>WALK IN RECYCLE</v>
          </cell>
          <cell r="G690" t="str">
            <v>MONTHLY ADVANCED</v>
          </cell>
          <cell r="H690">
            <v>2.93</v>
          </cell>
        </row>
        <row r="691">
          <cell r="A691" t="str">
            <v>MASON CO-REGULATEDCOMMERCIAL RECYCLEWLKNRECY</v>
          </cell>
          <cell r="B691" t="str">
            <v>MASON CO-REGULATED</v>
          </cell>
          <cell r="C691" t="str">
            <v>MASON CO-REGULATED</v>
          </cell>
          <cell r="D691" t="str">
            <v>COMMERCIAL RECYCLE</v>
          </cell>
          <cell r="E691" t="str">
            <v>WLKNRECY</v>
          </cell>
          <cell r="F691" t="str">
            <v>WALK IN RECYCLE</v>
          </cell>
          <cell r="G691" t="str">
            <v>MONTHLY ADVANCED</v>
          </cell>
          <cell r="H691">
            <v>0</v>
          </cell>
        </row>
        <row r="692">
          <cell r="A692" t="str">
            <v>MASON CO-UNREGULATEDCOMMERCIAL RECYCLEWLKNRECY</v>
          </cell>
          <cell r="B692" t="str">
            <v>MASON CO-UNREGULATED</v>
          </cell>
          <cell r="C692" t="str">
            <v>MASON CO-UNREGULATED</v>
          </cell>
          <cell r="D692" t="str">
            <v>COMMERCIAL RECYCLE</v>
          </cell>
          <cell r="E692" t="str">
            <v>WLKNRECY</v>
          </cell>
          <cell r="F692" t="str">
            <v>WALK IN RECYCLE</v>
          </cell>
          <cell r="G692" t="str">
            <v>MONTHLY ADVANCED</v>
          </cell>
          <cell r="H692">
            <v>2.93</v>
          </cell>
        </row>
        <row r="693">
          <cell r="A693" t="str">
            <v>CITY of SHELTON-REGULATEDRESIDENTIALWLKNRM1</v>
          </cell>
          <cell r="B693" t="str">
            <v>CITY of SHELTON-REGULATED</v>
          </cell>
          <cell r="C693" t="str">
            <v>CITY of SHELTON-REGULATED</v>
          </cell>
          <cell r="D693" t="str">
            <v>RESIDENTIAL</v>
          </cell>
          <cell r="E693" t="str">
            <v>WLKNRM1</v>
          </cell>
          <cell r="F693" t="str">
            <v>WALK IN 5'-25'-MTHLY</v>
          </cell>
          <cell r="G693" t="str">
            <v>BI-MONTHLY SPLIT EVEN</v>
          </cell>
          <cell r="H693">
            <v>0.59</v>
          </cell>
        </row>
        <row r="694">
          <cell r="A694" t="str">
            <v>KITSAP CO -REGULATEDRESIDENTIALWLKNRM1</v>
          </cell>
          <cell r="B694" t="str">
            <v>KITSAP CO -REGULATED</v>
          </cell>
          <cell r="C694" t="str">
            <v>KITSAP CO -REGULATED</v>
          </cell>
          <cell r="D694" t="str">
            <v>RESIDENTIAL</v>
          </cell>
          <cell r="E694" t="str">
            <v>WLKNRM1</v>
          </cell>
          <cell r="F694" t="str">
            <v>WALK IN 5'-25'-MTHLY</v>
          </cell>
          <cell r="G694" t="str">
            <v>BI-MONTHLY SPLIT EVEN</v>
          </cell>
          <cell r="H694">
            <v>0.64</v>
          </cell>
        </row>
        <row r="695">
          <cell r="A695" t="str">
            <v>MASON CO-REGULATEDRESIDENTIALWLKNRM1</v>
          </cell>
          <cell r="B695" t="str">
            <v>MASON CO-REGULATED</v>
          </cell>
          <cell r="C695" t="str">
            <v>MASON CO-REGULATED</v>
          </cell>
          <cell r="D695" t="str">
            <v>RESIDENTIAL</v>
          </cell>
          <cell r="E695" t="str">
            <v>WLKNRM1</v>
          </cell>
          <cell r="F695" t="str">
            <v>WALK IN 5'-25'-MTHLY</v>
          </cell>
          <cell r="G695" t="str">
            <v>BI-MONTHLY SPLIT EVEN</v>
          </cell>
          <cell r="H695">
            <v>0.59</v>
          </cell>
        </row>
        <row r="696">
          <cell r="A696" t="str">
            <v>CITY of SHELTON-REGULATEDRESIDENTIALWLKNRW1</v>
          </cell>
          <cell r="B696" t="str">
            <v>CITY of SHELTON-REGULATED</v>
          </cell>
          <cell r="C696" t="str">
            <v>CITY of SHELTON-REGULATED</v>
          </cell>
          <cell r="D696" t="str">
            <v>RESIDENTIAL</v>
          </cell>
          <cell r="E696" t="str">
            <v>WLKNRW1</v>
          </cell>
          <cell r="F696" t="str">
            <v>WALK IN 5'-25'</v>
          </cell>
          <cell r="G696" t="str">
            <v>BI-MONTHLY SPLIT EVEN</v>
          </cell>
          <cell r="H696">
            <v>2.5499999999999998</v>
          </cell>
        </row>
        <row r="697">
          <cell r="A697" t="str">
            <v>KITSAP CO -REGULATEDRESIDENTIALWLKNRW1</v>
          </cell>
          <cell r="B697" t="str">
            <v>KITSAP CO -REGULATED</v>
          </cell>
          <cell r="C697" t="str">
            <v>KITSAP CO -REGULATED</v>
          </cell>
          <cell r="D697" t="str">
            <v>RESIDENTIAL</v>
          </cell>
          <cell r="E697" t="str">
            <v>WLKNRW1</v>
          </cell>
          <cell r="F697" t="str">
            <v>WALK IN 5'-25'</v>
          </cell>
          <cell r="G697" t="str">
            <v>BI-MONTHLY SPLIT EVEN</v>
          </cell>
          <cell r="H697">
            <v>2.5499999999999998</v>
          </cell>
        </row>
        <row r="698">
          <cell r="A698" t="str">
            <v>MASON CO-REGULATEDRESIDENTIALWLKNRW1</v>
          </cell>
          <cell r="B698" t="str">
            <v>MASON CO-REGULATED</v>
          </cell>
          <cell r="C698" t="str">
            <v>MASON CO-REGULATED</v>
          </cell>
          <cell r="D698" t="str">
            <v>RESIDENTIAL</v>
          </cell>
          <cell r="E698" t="str">
            <v>WLKNRW1</v>
          </cell>
          <cell r="F698" t="str">
            <v>WALK IN 5'-25'</v>
          </cell>
          <cell r="G698" t="str">
            <v>BI-MONTHLY SPLIT EVEN</v>
          </cell>
          <cell r="H698">
            <v>2.5499999999999998</v>
          </cell>
        </row>
        <row r="699">
          <cell r="A699" t="str">
            <v>CITY of SHELTON-REGULATEDCOMMERCIAL RECYCLEWLKNRW1RECYMA</v>
          </cell>
          <cell r="B699" t="str">
            <v>CITY of SHELTON-REGULATED</v>
          </cell>
          <cell r="C699" t="str">
            <v>CITY of SHELTON-REGULATED</v>
          </cell>
          <cell r="D699" t="str">
            <v>COMMERCIAL RECYCLE</v>
          </cell>
          <cell r="E699" t="str">
            <v>WLKNRW1RECYMA</v>
          </cell>
          <cell r="F699" t="str">
            <v>WALK IN 5-25FT WEEKLY-REC</v>
          </cell>
          <cell r="G699" t="str">
            <v>MONTHLY ARREARS</v>
          </cell>
          <cell r="H699">
            <v>0</v>
          </cell>
        </row>
        <row r="700">
          <cell r="A700" t="str">
            <v>KITSAP CO -REGULATEDCOMMERCIAL RECYCLEWLKNRW1RECYMA</v>
          </cell>
          <cell r="B700" t="str">
            <v>KITSAP CO -REGULATED</v>
          </cell>
          <cell r="C700" t="str">
            <v>KITSAP CO -REGULATED</v>
          </cell>
          <cell r="D700" t="str">
            <v>COMMERCIAL RECYCLE</v>
          </cell>
          <cell r="E700" t="str">
            <v>WLKNRW1RECYMA</v>
          </cell>
          <cell r="F700" t="str">
            <v>WALK IN 5-25FT WEEKLY-REC</v>
          </cell>
          <cell r="G700" t="str">
            <v>MONTHLY ARREARS</v>
          </cell>
          <cell r="H700">
            <v>0</v>
          </cell>
        </row>
        <row r="701">
          <cell r="A701" t="str">
            <v>MASON CO-REGULATEDCOMMERCIAL RECYCLEWLKNRW1RECYMA</v>
          </cell>
          <cell r="B701" t="str">
            <v>MASON CO-REGULATED</v>
          </cell>
          <cell r="C701" t="str">
            <v>MASON CO-REGULATED</v>
          </cell>
          <cell r="D701" t="str">
            <v>COMMERCIAL RECYCLE</v>
          </cell>
          <cell r="E701" t="str">
            <v>WLKNRW1RECYMA</v>
          </cell>
          <cell r="F701" t="str">
            <v>WALK IN 5-25FT WEEKLY-REC</v>
          </cell>
          <cell r="G701" t="str">
            <v>MONTHLY ARREARS</v>
          </cell>
          <cell r="H701">
            <v>0</v>
          </cell>
        </row>
        <row r="702">
          <cell r="A702" t="str">
            <v>CITY of SHELTON-REGULATEDRESIDENTIALWLKNRW2</v>
          </cell>
          <cell r="B702" t="str">
            <v>CITY of SHELTON-REGULATED</v>
          </cell>
          <cell r="C702" t="str">
            <v>CITY of SHELTON-REGULATED</v>
          </cell>
          <cell r="D702" t="str">
            <v>RESIDENTIAL</v>
          </cell>
          <cell r="E702" t="str">
            <v>WLKNRW2</v>
          </cell>
          <cell r="F702" t="str">
            <v>WALK IN OVER 25'</v>
          </cell>
          <cell r="G702" t="str">
            <v>BI-MONTHLY SPLIT EVEN</v>
          </cell>
          <cell r="H702">
            <v>0.17</v>
          </cell>
        </row>
        <row r="703">
          <cell r="A703" t="str">
            <v>KITSAP CO -REGULATEDRESIDENTIALWLKNRW2</v>
          </cell>
          <cell r="B703" t="str">
            <v>KITSAP CO -REGULATED</v>
          </cell>
          <cell r="C703" t="str">
            <v>KITSAP CO -REGULATED</v>
          </cell>
          <cell r="D703" t="str">
            <v>RESIDENTIAL</v>
          </cell>
          <cell r="E703" t="str">
            <v>WLKNRW2</v>
          </cell>
          <cell r="F703" t="str">
            <v>WALK IN OVER 25'</v>
          </cell>
          <cell r="G703" t="str">
            <v>BI-MONTHLY SPLIT EVEN</v>
          </cell>
          <cell r="H703">
            <v>0.17</v>
          </cell>
        </row>
        <row r="704">
          <cell r="A704" t="str">
            <v>MASON CO-REGULATEDRESIDENTIALWLKNRW2</v>
          </cell>
          <cell r="B704" t="str">
            <v>MASON CO-REGULATED</v>
          </cell>
          <cell r="C704" t="str">
            <v>MASON CO-REGULATED</v>
          </cell>
          <cell r="D704" t="str">
            <v>RESIDENTIAL</v>
          </cell>
          <cell r="E704" t="str">
            <v>WLKNRW2</v>
          </cell>
          <cell r="F704" t="str">
            <v>WALK IN OVER 25'</v>
          </cell>
          <cell r="G704" t="str">
            <v>BI-MONTHLY SPLIT EVEN</v>
          </cell>
          <cell r="H704">
            <v>0.17</v>
          </cell>
        </row>
        <row r="705">
          <cell r="A705" t="str">
            <v>CITY of SHELTON-REGULATEDCOMMERCIAL  FRONTLOADWLKNRW2RECY</v>
          </cell>
          <cell r="B705" t="str">
            <v>CITY of SHELTON-REGULATED</v>
          </cell>
          <cell r="C705" t="str">
            <v>CITY of SHELTON-REGULATED</v>
          </cell>
          <cell r="D705" t="str">
            <v>COMMERCIAL  FRONTLOAD</v>
          </cell>
          <cell r="E705" t="str">
            <v>WLKNRW2RECY</v>
          </cell>
          <cell r="F705" t="str">
            <v>WALK IN OVER 25 ADDITIONA</v>
          </cell>
          <cell r="G705" t="str">
            <v>BI-MONTHLY SPLIT EVEN</v>
          </cell>
          <cell r="H705">
            <v>0.17</v>
          </cell>
        </row>
        <row r="706">
          <cell r="A706" t="str">
            <v>KITSAP CO -REGULATEDCOMMERCIAL  FRONTLOADWLKNRW2RECY</v>
          </cell>
          <cell r="B706" t="str">
            <v>KITSAP CO -REGULATED</v>
          </cell>
          <cell r="C706" t="str">
            <v>KITSAP CO -REGULATED</v>
          </cell>
          <cell r="D706" t="str">
            <v>COMMERCIAL  FRONTLOAD</v>
          </cell>
          <cell r="E706" t="str">
            <v>WLKNRW2RECY</v>
          </cell>
          <cell r="F706" t="str">
            <v>WALK IN OVER 25 ADDITIONA</v>
          </cell>
          <cell r="G706" t="str">
            <v>BI-MONTHLY SPLIT EVEN</v>
          </cell>
          <cell r="H706">
            <v>0.17</v>
          </cell>
        </row>
        <row r="707">
          <cell r="A707" t="str">
            <v>MASON CO-REGULATEDCOMMERCIAL  FRONTLOADWLKNRW2RECY</v>
          </cell>
          <cell r="B707" t="str">
            <v>MASON CO-REGULATED</v>
          </cell>
          <cell r="C707" t="str">
            <v>MASON CO-REGULATED</v>
          </cell>
          <cell r="D707" t="str">
            <v>COMMERCIAL  FRONTLOAD</v>
          </cell>
          <cell r="E707" t="str">
            <v>WLKNRW2RECY</v>
          </cell>
          <cell r="F707" t="str">
            <v>WALK IN OVER 25 ADDITIONA</v>
          </cell>
          <cell r="G707" t="str">
            <v>BI-MONTHLY SPLIT EVEN</v>
          </cell>
          <cell r="H707">
            <v>0.17</v>
          </cell>
        </row>
        <row r="708">
          <cell r="A708" t="str">
            <v>CITY of SHELTON-REGULATEDCOMMERCIAL  FRONTLOADWLKNRW2RECYMA</v>
          </cell>
          <cell r="B708" t="str">
            <v>CITY of SHELTON-REGULATED</v>
          </cell>
          <cell r="C708" t="str">
            <v>CITY of SHELTON-REGULATED</v>
          </cell>
          <cell r="D708" t="str">
            <v>COMMERCIAL  FRONTLOAD</v>
          </cell>
          <cell r="E708" t="str">
            <v>WLKNRW2RECYMA</v>
          </cell>
          <cell r="F708" t="str">
            <v>WALK IN OVER 25 ADDITIONA</v>
          </cell>
          <cell r="G708" t="str">
            <v>MONTHLY ARREARS</v>
          </cell>
          <cell r="H708">
            <v>0.34</v>
          </cell>
        </row>
        <row r="709">
          <cell r="A709" t="str">
            <v>KITSAP CO -REGULATEDCOMMERCIAL  FRONTLOADWLKNRW2RECYMA</v>
          </cell>
          <cell r="B709" t="str">
            <v>KITSAP CO -REGULATED</v>
          </cell>
          <cell r="C709" t="str">
            <v>KITSAP CO -REGULATED</v>
          </cell>
          <cell r="D709" t="str">
            <v>COMMERCIAL  FRONTLOAD</v>
          </cell>
          <cell r="E709" t="str">
            <v>WLKNRW2RECYMA</v>
          </cell>
          <cell r="F709" t="str">
            <v>WALK IN OVER 25 ADDITIONA</v>
          </cell>
          <cell r="G709" t="str">
            <v>MONTHLY ARREARS</v>
          </cell>
          <cell r="H709">
            <v>0.34</v>
          </cell>
        </row>
        <row r="710">
          <cell r="A710" t="str">
            <v>MASON CO-REGULATEDCOMMERCIAL  FRONTLOADWLKNRW2RECYMA</v>
          </cell>
          <cell r="B710" t="str">
            <v>MASON CO-REGULATED</v>
          </cell>
          <cell r="C710" t="str">
            <v>MASON CO-REGULATED</v>
          </cell>
          <cell r="D710" t="str">
            <v>COMMERCIAL  FRONTLOAD</v>
          </cell>
          <cell r="E710" t="str">
            <v>WLKNRW2RECYMA</v>
          </cell>
          <cell r="F710" t="str">
            <v>WALK IN OVER 25 ADDITIONA</v>
          </cell>
          <cell r="G710" t="str">
            <v>MONTHLY ARREARS</v>
          </cell>
          <cell r="H710">
            <v>0.34</v>
          </cell>
        </row>
        <row r="711">
          <cell r="A711" t="str">
            <v>000</v>
          </cell>
          <cell r="B711">
            <v>0</v>
          </cell>
          <cell r="C711">
            <v>0</v>
          </cell>
          <cell r="D711">
            <v>0</v>
          </cell>
          <cell r="E711">
            <v>0</v>
          </cell>
          <cell r="F711">
            <v>0</v>
          </cell>
          <cell r="G711">
            <v>0</v>
          </cell>
          <cell r="H711">
            <v>0</v>
          </cell>
        </row>
        <row r="712">
          <cell r="A712" t="str">
            <v>000</v>
          </cell>
          <cell r="B712">
            <v>0</v>
          </cell>
          <cell r="C712">
            <v>0</v>
          </cell>
          <cell r="D712">
            <v>0</v>
          </cell>
          <cell r="E712">
            <v>0</v>
          </cell>
          <cell r="F712">
            <v>0</v>
          </cell>
          <cell r="G712">
            <v>0</v>
          </cell>
          <cell r="H712">
            <v>0</v>
          </cell>
        </row>
        <row r="713">
          <cell r="A713" t="str">
            <v>000</v>
          </cell>
          <cell r="B713">
            <v>0</v>
          </cell>
          <cell r="C713">
            <v>0</v>
          </cell>
          <cell r="D713">
            <v>0</v>
          </cell>
          <cell r="E713">
            <v>0</v>
          </cell>
          <cell r="F713">
            <v>0</v>
          </cell>
          <cell r="G713">
            <v>0</v>
          </cell>
          <cell r="H713">
            <v>0</v>
          </cell>
        </row>
        <row r="714">
          <cell r="A714" t="str">
            <v>000</v>
          </cell>
          <cell r="B714">
            <v>0</v>
          </cell>
          <cell r="C714">
            <v>0</v>
          </cell>
          <cell r="D714">
            <v>0</v>
          </cell>
          <cell r="E714">
            <v>0</v>
          </cell>
          <cell r="F714">
            <v>0</v>
          </cell>
          <cell r="G714">
            <v>0</v>
          </cell>
          <cell r="H714">
            <v>0</v>
          </cell>
        </row>
        <row r="715">
          <cell r="A715" t="str">
            <v>000</v>
          </cell>
          <cell r="B715">
            <v>0</v>
          </cell>
          <cell r="C715">
            <v>0</v>
          </cell>
          <cell r="D715">
            <v>0</v>
          </cell>
          <cell r="E715">
            <v>0</v>
          </cell>
          <cell r="F715">
            <v>0</v>
          </cell>
          <cell r="G715">
            <v>0</v>
          </cell>
          <cell r="H715">
            <v>0</v>
          </cell>
        </row>
        <row r="716">
          <cell r="A716" t="str">
            <v>000</v>
          </cell>
          <cell r="B716">
            <v>0</v>
          </cell>
          <cell r="C716">
            <v>0</v>
          </cell>
          <cell r="D716">
            <v>0</v>
          </cell>
          <cell r="E716">
            <v>0</v>
          </cell>
          <cell r="F716">
            <v>0</v>
          </cell>
          <cell r="G716">
            <v>0</v>
          </cell>
          <cell r="H716">
            <v>0</v>
          </cell>
        </row>
        <row r="717">
          <cell r="A717" t="str">
            <v>000</v>
          </cell>
          <cell r="B717">
            <v>0</v>
          </cell>
          <cell r="C717">
            <v>0</v>
          </cell>
          <cell r="D717">
            <v>0</v>
          </cell>
          <cell r="E717">
            <v>0</v>
          </cell>
          <cell r="F717">
            <v>0</v>
          </cell>
          <cell r="G717">
            <v>0</v>
          </cell>
          <cell r="H717">
            <v>0</v>
          </cell>
        </row>
        <row r="718">
          <cell r="A718" t="str">
            <v>000</v>
          </cell>
          <cell r="B718">
            <v>0</v>
          </cell>
          <cell r="C718">
            <v>0</v>
          </cell>
          <cell r="D718">
            <v>0</v>
          </cell>
          <cell r="E718">
            <v>0</v>
          </cell>
          <cell r="F718">
            <v>0</v>
          </cell>
          <cell r="G718">
            <v>0</v>
          </cell>
          <cell r="H718">
            <v>0</v>
          </cell>
        </row>
        <row r="719">
          <cell r="A719" t="str">
            <v>000</v>
          </cell>
          <cell r="B719">
            <v>0</v>
          </cell>
          <cell r="C719">
            <v>0</v>
          </cell>
          <cell r="D719">
            <v>0</v>
          </cell>
          <cell r="E719">
            <v>0</v>
          </cell>
          <cell r="F719">
            <v>0</v>
          </cell>
          <cell r="G719">
            <v>0</v>
          </cell>
          <cell r="H719">
            <v>0</v>
          </cell>
        </row>
        <row r="720">
          <cell r="A720" t="str">
            <v>000</v>
          </cell>
          <cell r="B720">
            <v>0</v>
          </cell>
          <cell r="C720">
            <v>0</v>
          </cell>
          <cell r="D720">
            <v>0</v>
          </cell>
          <cell r="E720">
            <v>0</v>
          </cell>
          <cell r="F720">
            <v>0</v>
          </cell>
          <cell r="G720">
            <v>0</v>
          </cell>
          <cell r="H720">
            <v>0</v>
          </cell>
        </row>
        <row r="721">
          <cell r="A721" t="str">
            <v>000</v>
          </cell>
          <cell r="B721">
            <v>0</v>
          </cell>
          <cell r="C721">
            <v>0</v>
          </cell>
          <cell r="D721">
            <v>0</v>
          </cell>
          <cell r="E721">
            <v>0</v>
          </cell>
          <cell r="F721">
            <v>0</v>
          </cell>
          <cell r="G721">
            <v>0</v>
          </cell>
          <cell r="H721">
            <v>0</v>
          </cell>
        </row>
        <row r="722">
          <cell r="A722" t="str">
            <v>000</v>
          </cell>
          <cell r="B722">
            <v>0</v>
          </cell>
          <cell r="C722">
            <v>0</v>
          </cell>
          <cell r="D722">
            <v>0</v>
          </cell>
          <cell r="E722">
            <v>0</v>
          </cell>
          <cell r="F722">
            <v>0</v>
          </cell>
          <cell r="G722">
            <v>0</v>
          </cell>
          <cell r="H722">
            <v>0</v>
          </cell>
        </row>
        <row r="723">
          <cell r="A723" t="str">
            <v>000</v>
          </cell>
          <cell r="B723">
            <v>0</v>
          </cell>
          <cell r="C723">
            <v>0</v>
          </cell>
          <cell r="D723">
            <v>0</v>
          </cell>
          <cell r="E723">
            <v>0</v>
          </cell>
          <cell r="F723">
            <v>0</v>
          </cell>
          <cell r="G723">
            <v>0</v>
          </cell>
          <cell r="H723">
            <v>0</v>
          </cell>
        </row>
        <row r="724">
          <cell r="A724" t="str">
            <v>000</v>
          </cell>
          <cell r="B724">
            <v>0</v>
          </cell>
          <cell r="C724">
            <v>0</v>
          </cell>
          <cell r="D724">
            <v>0</v>
          </cell>
          <cell r="E724">
            <v>0</v>
          </cell>
          <cell r="F724">
            <v>0</v>
          </cell>
          <cell r="G724">
            <v>0</v>
          </cell>
          <cell r="H724">
            <v>0</v>
          </cell>
        </row>
        <row r="725">
          <cell r="A725" t="str">
            <v>000</v>
          </cell>
          <cell r="B725">
            <v>0</v>
          </cell>
          <cell r="C725">
            <v>0</v>
          </cell>
          <cell r="D725">
            <v>0</v>
          </cell>
          <cell r="E725">
            <v>0</v>
          </cell>
          <cell r="F725">
            <v>0</v>
          </cell>
          <cell r="G725">
            <v>0</v>
          </cell>
          <cell r="H725">
            <v>0</v>
          </cell>
        </row>
        <row r="726">
          <cell r="A726" t="str">
            <v>000</v>
          </cell>
          <cell r="B726">
            <v>0</v>
          </cell>
          <cell r="C726">
            <v>0</v>
          </cell>
          <cell r="D726">
            <v>0</v>
          </cell>
          <cell r="E726">
            <v>0</v>
          </cell>
          <cell r="F726">
            <v>0</v>
          </cell>
          <cell r="G726">
            <v>0</v>
          </cell>
          <cell r="H726">
            <v>0</v>
          </cell>
        </row>
        <row r="727">
          <cell r="A727" t="str">
            <v>000</v>
          </cell>
          <cell r="B727">
            <v>0</v>
          </cell>
          <cell r="C727">
            <v>0</v>
          </cell>
          <cell r="D727">
            <v>0</v>
          </cell>
          <cell r="E727">
            <v>0</v>
          </cell>
          <cell r="F727">
            <v>0</v>
          </cell>
          <cell r="G727">
            <v>0</v>
          </cell>
          <cell r="H727">
            <v>0</v>
          </cell>
        </row>
        <row r="728">
          <cell r="A728" t="str">
            <v>000</v>
          </cell>
          <cell r="B728">
            <v>0</v>
          </cell>
          <cell r="C728">
            <v>0</v>
          </cell>
          <cell r="D728">
            <v>0</v>
          </cell>
          <cell r="E728">
            <v>0</v>
          </cell>
          <cell r="F728">
            <v>0</v>
          </cell>
          <cell r="G728">
            <v>0</v>
          </cell>
          <cell r="H728">
            <v>0</v>
          </cell>
        </row>
        <row r="729">
          <cell r="A729" t="str">
            <v>000</v>
          </cell>
          <cell r="B729">
            <v>0</v>
          </cell>
          <cell r="C729">
            <v>0</v>
          </cell>
          <cell r="D729">
            <v>0</v>
          </cell>
          <cell r="E729">
            <v>0</v>
          </cell>
          <cell r="F729">
            <v>0</v>
          </cell>
          <cell r="G729">
            <v>0</v>
          </cell>
          <cell r="H729">
            <v>0</v>
          </cell>
        </row>
        <row r="730">
          <cell r="A730" t="str">
            <v>000</v>
          </cell>
          <cell r="B730">
            <v>0</v>
          </cell>
          <cell r="C730">
            <v>0</v>
          </cell>
          <cell r="D730">
            <v>0</v>
          </cell>
          <cell r="E730">
            <v>0</v>
          </cell>
          <cell r="F730">
            <v>0</v>
          </cell>
          <cell r="G730">
            <v>0</v>
          </cell>
          <cell r="H730">
            <v>0</v>
          </cell>
        </row>
        <row r="731">
          <cell r="A731" t="str">
            <v>000</v>
          </cell>
          <cell r="B731">
            <v>0</v>
          </cell>
          <cell r="C731">
            <v>0</v>
          </cell>
          <cell r="D731">
            <v>0</v>
          </cell>
          <cell r="E731">
            <v>0</v>
          </cell>
          <cell r="F731">
            <v>0</v>
          </cell>
          <cell r="G731">
            <v>0</v>
          </cell>
          <cell r="H731">
            <v>0</v>
          </cell>
        </row>
        <row r="732">
          <cell r="A732" t="str">
            <v>000</v>
          </cell>
          <cell r="B732">
            <v>0</v>
          </cell>
          <cell r="C732">
            <v>0</v>
          </cell>
          <cell r="D732">
            <v>0</v>
          </cell>
          <cell r="E732">
            <v>0</v>
          </cell>
          <cell r="F732">
            <v>0</v>
          </cell>
          <cell r="G732">
            <v>0</v>
          </cell>
          <cell r="H732">
            <v>0</v>
          </cell>
        </row>
        <row r="733">
          <cell r="A733" t="str">
            <v>000</v>
          </cell>
          <cell r="B733">
            <v>0</v>
          </cell>
          <cell r="C733">
            <v>0</v>
          </cell>
          <cell r="D733">
            <v>0</v>
          </cell>
          <cell r="E733">
            <v>0</v>
          </cell>
          <cell r="F733">
            <v>0</v>
          </cell>
          <cell r="G733">
            <v>0</v>
          </cell>
          <cell r="H733">
            <v>0</v>
          </cell>
        </row>
        <row r="734">
          <cell r="A734" t="str">
            <v>000</v>
          </cell>
          <cell r="B734">
            <v>0</v>
          </cell>
          <cell r="C734">
            <v>0</v>
          </cell>
          <cell r="D734">
            <v>0</v>
          </cell>
          <cell r="E734">
            <v>0</v>
          </cell>
          <cell r="F734">
            <v>0</v>
          </cell>
          <cell r="G734">
            <v>0</v>
          </cell>
          <cell r="H734">
            <v>0</v>
          </cell>
        </row>
        <row r="735">
          <cell r="A735" t="str">
            <v>000</v>
          </cell>
          <cell r="B735">
            <v>0</v>
          </cell>
          <cell r="C735">
            <v>0</v>
          </cell>
          <cell r="D735">
            <v>0</v>
          </cell>
          <cell r="E735">
            <v>0</v>
          </cell>
          <cell r="F735">
            <v>0</v>
          </cell>
          <cell r="G735">
            <v>0</v>
          </cell>
          <cell r="H735">
            <v>0</v>
          </cell>
        </row>
        <row r="736">
          <cell r="A736" t="str">
            <v>000</v>
          </cell>
          <cell r="B736">
            <v>0</v>
          </cell>
          <cell r="C736">
            <v>0</v>
          </cell>
          <cell r="D736">
            <v>0</v>
          </cell>
          <cell r="E736">
            <v>0</v>
          </cell>
          <cell r="F736">
            <v>0</v>
          </cell>
          <cell r="G736">
            <v>0</v>
          </cell>
          <cell r="H736">
            <v>0</v>
          </cell>
        </row>
        <row r="737">
          <cell r="A737" t="str">
            <v>000</v>
          </cell>
          <cell r="B737">
            <v>0</v>
          </cell>
          <cell r="C737">
            <v>0</v>
          </cell>
          <cell r="D737">
            <v>0</v>
          </cell>
          <cell r="E737">
            <v>0</v>
          </cell>
          <cell r="F737">
            <v>0</v>
          </cell>
          <cell r="G737">
            <v>0</v>
          </cell>
          <cell r="H737">
            <v>0</v>
          </cell>
        </row>
        <row r="738">
          <cell r="A738" t="str">
            <v>000</v>
          </cell>
          <cell r="B738">
            <v>0</v>
          </cell>
          <cell r="C738">
            <v>0</v>
          </cell>
          <cell r="D738">
            <v>0</v>
          </cell>
          <cell r="E738">
            <v>0</v>
          </cell>
          <cell r="F738">
            <v>0</v>
          </cell>
          <cell r="G738">
            <v>0</v>
          </cell>
          <cell r="H738">
            <v>0</v>
          </cell>
        </row>
        <row r="739">
          <cell r="A739" t="str">
            <v>000</v>
          </cell>
          <cell r="B739">
            <v>0</v>
          </cell>
          <cell r="C739">
            <v>0</v>
          </cell>
          <cell r="D739">
            <v>0</v>
          </cell>
          <cell r="E739">
            <v>0</v>
          </cell>
          <cell r="F739">
            <v>0</v>
          </cell>
          <cell r="G739">
            <v>0</v>
          </cell>
          <cell r="H739">
            <v>0</v>
          </cell>
        </row>
        <row r="740">
          <cell r="A740" t="str">
            <v>000</v>
          </cell>
          <cell r="B740">
            <v>0</v>
          </cell>
          <cell r="C740">
            <v>0</v>
          </cell>
          <cell r="D740">
            <v>0</v>
          </cell>
          <cell r="E740">
            <v>0</v>
          </cell>
          <cell r="F740">
            <v>0</v>
          </cell>
          <cell r="G740">
            <v>0</v>
          </cell>
          <cell r="H740">
            <v>0</v>
          </cell>
        </row>
        <row r="741">
          <cell r="A741" t="str">
            <v>000</v>
          </cell>
          <cell r="B741">
            <v>0</v>
          </cell>
          <cell r="C741">
            <v>0</v>
          </cell>
          <cell r="D741">
            <v>0</v>
          </cell>
          <cell r="E741">
            <v>0</v>
          </cell>
          <cell r="F741">
            <v>0</v>
          </cell>
          <cell r="G741">
            <v>0</v>
          </cell>
          <cell r="H741">
            <v>0</v>
          </cell>
        </row>
        <row r="742">
          <cell r="A742" t="str">
            <v>000</v>
          </cell>
          <cell r="B742">
            <v>0</v>
          </cell>
          <cell r="C742">
            <v>0</v>
          </cell>
          <cell r="D742">
            <v>0</v>
          </cell>
          <cell r="E742">
            <v>0</v>
          </cell>
          <cell r="F742">
            <v>0</v>
          </cell>
          <cell r="G742">
            <v>0</v>
          </cell>
          <cell r="H742">
            <v>0</v>
          </cell>
        </row>
        <row r="743">
          <cell r="A743" t="str">
            <v>000</v>
          </cell>
          <cell r="B743">
            <v>0</v>
          </cell>
          <cell r="C743">
            <v>0</v>
          </cell>
          <cell r="D743">
            <v>0</v>
          </cell>
          <cell r="E743">
            <v>0</v>
          </cell>
          <cell r="F743">
            <v>0</v>
          </cell>
          <cell r="G743">
            <v>0</v>
          </cell>
          <cell r="H743">
            <v>0</v>
          </cell>
        </row>
        <row r="744">
          <cell r="A744" t="str">
            <v>000</v>
          </cell>
          <cell r="B744">
            <v>0</v>
          </cell>
          <cell r="C744">
            <v>0</v>
          </cell>
          <cell r="D744">
            <v>0</v>
          </cell>
          <cell r="E744">
            <v>0</v>
          </cell>
          <cell r="F744">
            <v>0</v>
          </cell>
          <cell r="G744">
            <v>0</v>
          </cell>
          <cell r="H744">
            <v>0</v>
          </cell>
        </row>
        <row r="745">
          <cell r="A745" t="str">
            <v>000</v>
          </cell>
          <cell r="B745">
            <v>0</v>
          </cell>
          <cell r="C745">
            <v>0</v>
          </cell>
          <cell r="D745">
            <v>0</v>
          </cell>
          <cell r="E745">
            <v>0</v>
          </cell>
          <cell r="F745">
            <v>0</v>
          </cell>
          <cell r="G745">
            <v>0</v>
          </cell>
          <cell r="H745">
            <v>0</v>
          </cell>
        </row>
        <row r="746">
          <cell r="A746" t="str">
            <v>000</v>
          </cell>
          <cell r="B746">
            <v>0</v>
          </cell>
          <cell r="C746">
            <v>0</v>
          </cell>
          <cell r="D746">
            <v>0</v>
          </cell>
          <cell r="E746">
            <v>0</v>
          </cell>
          <cell r="F746">
            <v>0</v>
          </cell>
          <cell r="G746">
            <v>0</v>
          </cell>
          <cell r="H746">
            <v>0</v>
          </cell>
        </row>
        <row r="747">
          <cell r="A747" t="str">
            <v>000</v>
          </cell>
          <cell r="B747">
            <v>0</v>
          </cell>
          <cell r="C747">
            <v>0</v>
          </cell>
          <cell r="D747">
            <v>0</v>
          </cell>
          <cell r="E747">
            <v>0</v>
          </cell>
          <cell r="F747">
            <v>0</v>
          </cell>
          <cell r="G747">
            <v>0</v>
          </cell>
          <cell r="H747">
            <v>0</v>
          </cell>
        </row>
        <row r="748">
          <cell r="A748" t="str">
            <v>000</v>
          </cell>
          <cell r="B748">
            <v>0</v>
          </cell>
          <cell r="C748">
            <v>0</v>
          </cell>
          <cell r="D748">
            <v>0</v>
          </cell>
          <cell r="E748">
            <v>0</v>
          </cell>
          <cell r="F748">
            <v>0</v>
          </cell>
          <cell r="G748">
            <v>0</v>
          </cell>
          <cell r="H748">
            <v>0</v>
          </cell>
        </row>
        <row r="749">
          <cell r="A749" t="str">
            <v>000</v>
          </cell>
          <cell r="B749">
            <v>0</v>
          </cell>
          <cell r="C749">
            <v>0</v>
          </cell>
          <cell r="D749">
            <v>0</v>
          </cell>
          <cell r="E749">
            <v>0</v>
          </cell>
          <cell r="F749">
            <v>0</v>
          </cell>
          <cell r="G749">
            <v>0</v>
          </cell>
          <cell r="H749">
            <v>0</v>
          </cell>
        </row>
        <row r="750">
          <cell r="A750" t="str">
            <v>000</v>
          </cell>
          <cell r="B750">
            <v>0</v>
          </cell>
          <cell r="C750">
            <v>0</v>
          </cell>
          <cell r="D750">
            <v>0</v>
          </cell>
          <cell r="E750">
            <v>0</v>
          </cell>
          <cell r="F750">
            <v>0</v>
          </cell>
          <cell r="G750">
            <v>0</v>
          </cell>
          <cell r="H750">
            <v>0</v>
          </cell>
        </row>
        <row r="751">
          <cell r="A751" t="str">
            <v>000</v>
          </cell>
          <cell r="B751">
            <v>0</v>
          </cell>
          <cell r="C751">
            <v>0</v>
          </cell>
          <cell r="D751">
            <v>0</v>
          </cell>
          <cell r="E751">
            <v>0</v>
          </cell>
          <cell r="F751">
            <v>0</v>
          </cell>
          <cell r="G751">
            <v>0</v>
          </cell>
          <cell r="H751">
            <v>0</v>
          </cell>
        </row>
        <row r="752">
          <cell r="A752" t="str">
            <v>000</v>
          </cell>
          <cell r="B752">
            <v>0</v>
          </cell>
          <cell r="C752">
            <v>0</v>
          </cell>
          <cell r="D752">
            <v>0</v>
          </cell>
          <cell r="E752">
            <v>0</v>
          </cell>
          <cell r="F752">
            <v>0</v>
          </cell>
          <cell r="G752">
            <v>0</v>
          </cell>
          <cell r="H752">
            <v>0</v>
          </cell>
        </row>
        <row r="753">
          <cell r="A753" t="str">
            <v>000</v>
          </cell>
          <cell r="B753">
            <v>0</v>
          </cell>
          <cell r="C753">
            <v>0</v>
          </cell>
          <cell r="D753">
            <v>0</v>
          </cell>
          <cell r="E753">
            <v>0</v>
          </cell>
          <cell r="F753">
            <v>0</v>
          </cell>
          <cell r="G753">
            <v>0</v>
          </cell>
          <cell r="H753">
            <v>0</v>
          </cell>
        </row>
        <row r="754">
          <cell r="A754" t="str">
            <v>000</v>
          </cell>
          <cell r="B754">
            <v>0</v>
          </cell>
          <cell r="C754">
            <v>0</v>
          </cell>
          <cell r="D754">
            <v>0</v>
          </cell>
          <cell r="E754">
            <v>0</v>
          </cell>
          <cell r="F754">
            <v>0</v>
          </cell>
          <cell r="G754">
            <v>0</v>
          </cell>
          <cell r="H754">
            <v>0</v>
          </cell>
        </row>
        <row r="755">
          <cell r="A755" t="str">
            <v>000</v>
          </cell>
          <cell r="B755">
            <v>0</v>
          </cell>
          <cell r="C755">
            <v>0</v>
          </cell>
          <cell r="D755">
            <v>0</v>
          </cell>
          <cell r="E755">
            <v>0</v>
          </cell>
          <cell r="F755">
            <v>0</v>
          </cell>
          <cell r="G755">
            <v>0</v>
          </cell>
          <cell r="H755">
            <v>0</v>
          </cell>
        </row>
        <row r="756">
          <cell r="A756" t="str">
            <v>000</v>
          </cell>
          <cell r="B756">
            <v>0</v>
          </cell>
          <cell r="C756">
            <v>0</v>
          </cell>
          <cell r="D756">
            <v>0</v>
          </cell>
          <cell r="E756">
            <v>0</v>
          </cell>
          <cell r="F756">
            <v>0</v>
          </cell>
          <cell r="G756">
            <v>0</v>
          </cell>
          <cell r="H756">
            <v>0</v>
          </cell>
        </row>
        <row r="757">
          <cell r="A757" t="str">
            <v>000</v>
          </cell>
          <cell r="B757">
            <v>0</v>
          </cell>
          <cell r="C757">
            <v>0</v>
          </cell>
          <cell r="D757">
            <v>0</v>
          </cell>
          <cell r="E757">
            <v>0</v>
          </cell>
          <cell r="F757">
            <v>0</v>
          </cell>
          <cell r="G757">
            <v>0</v>
          </cell>
          <cell r="H757">
            <v>0</v>
          </cell>
        </row>
        <row r="758">
          <cell r="A758" t="str">
            <v>000</v>
          </cell>
          <cell r="B758">
            <v>0</v>
          </cell>
          <cell r="C758">
            <v>0</v>
          </cell>
          <cell r="D758">
            <v>0</v>
          </cell>
          <cell r="E758">
            <v>0</v>
          </cell>
          <cell r="F758">
            <v>0</v>
          </cell>
          <cell r="G758">
            <v>0</v>
          </cell>
          <cell r="H758">
            <v>0</v>
          </cell>
        </row>
        <row r="759">
          <cell r="A759" t="str">
            <v>000</v>
          </cell>
          <cell r="B759">
            <v>0</v>
          </cell>
          <cell r="C759">
            <v>0</v>
          </cell>
          <cell r="D759">
            <v>0</v>
          </cell>
          <cell r="E759">
            <v>0</v>
          </cell>
          <cell r="F759">
            <v>0</v>
          </cell>
          <cell r="G759">
            <v>0</v>
          </cell>
          <cell r="H759">
            <v>0</v>
          </cell>
        </row>
        <row r="760">
          <cell r="A760" t="str">
            <v>000</v>
          </cell>
          <cell r="B760">
            <v>0</v>
          </cell>
          <cell r="C760">
            <v>0</v>
          </cell>
          <cell r="D760">
            <v>0</v>
          </cell>
          <cell r="E760">
            <v>0</v>
          </cell>
          <cell r="F760">
            <v>0</v>
          </cell>
          <cell r="G760">
            <v>0</v>
          </cell>
          <cell r="H760">
            <v>0</v>
          </cell>
        </row>
        <row r="761">
          <cell r="A761" t="str">
            <v>000</v>
          </cell>
          <cell r="B761">
            <v>0</v>
          </cell>
          <cell r="C761">
            <v>0</v>
          </cell>
          <cell r="D761">
            <v>0</v>
          </cell>
          <cell r="E761">
            <v>0</v>
          </cell>
          <cell r="F761">
            <v>0</v>
          </cell>
          <cell r="G761">
            <v>0</v>
          </cell>
          <cell r="H761">
            <v>0</v>
          </cell>
        </row>
        <row r="762">
          <cell r="A762" t="str">
            <v>000</v>
          </cell>
          <cell r="B762">
            <v>0</v>
          </cell>
          <cell r="C762">
            <v>0</v>
          </cell>
          <cell r="D762">
            <v>0</v>
          </cell>
          <cell r="E762">
            <v>0</v>
          </cell>
          <cell r="F762">
            <v>0</v>
          </cell>
          <cell r="G762">
            <v>0</v>
          </cell>
          <cell r="H762">
            <v>0</v>
          </cell>
        </row>
        <row r="763">
          <cell r="A763" t="str">
            <v>000</v>
          </cell>
          <cell r="B763">
            <v>0</v>
          </cell>
          <cell r="C763">
            <v>0</v>
          </cell>
          <cell r="D763">
            <v>0</v>
          </cell>
          <cell r="E763">
            <v>0</v>
          </cell>
          <cell r="F763">
            <v>0</v>
          </cell>
          <cell r="G763">
            <v>0</v>
          </cell>
          <cell r="H763">
            <v>0</v>
          </cell>
        </row>
        <row r="764">
          <cell r="A764" t="str">
            <v>000</v>
          </cell>
          <cell r="B764">
            <v>0</v>
          </cell>
          <cell r="C764">
            <v>0</v>
          </cell>
          <cell r="D764">
            <v>0</v>
          </cell>
          <cell r="E764">
            <v>0</v>
          </cell>
          <cell r="F764">
            <v>0</v>
          </cell>
          <cell r="G764">
            <v>0</v>
          </cell>
          <cell r="H764">
            <v>0</v>
          </cell>
        </row>
        <row r="765">
          <cell r="A765" t="str">
            <v>000</v>
          </cell>
          <cell r="B765">
            <v>0</v>
          </cell>
          <cell r="C765">
            <v>0</v>
          </cell>
          <cell r="D765">
            <v>0</v>
          </cell>
          <cell r="E765">
            <v>0</v>
          </cell>
          <cell r="F765">
            <v>0</v>
          </cell>
          <cell r="G765">
            <v>0</v>
          </cell>
          <cell r="H765">
            <v>0</v>
          </cell>
        </row>
        <row r="766">
          <cell r="A766" t="str">
            <v>000</v>
          </cell>
          <cell r="B766">
            <v>0</v>
          </cell>
          <cell r="C766">
            <v>0</v>
          </cell>
          <cell r="D766">
            <v>0</v>
          </cell>
          <cell r="E766">
            <v>0</v>
          </cell>
          <cell r="F766">
            <v>0</v>
          </cell>
          <cell r="G766">
            <v>0</v>
          </cell>
          <cell r="H766">
            <v>0</v>
          </cell>
        </row>
        <row r="767">
          <cell r="A767" t="str">
            <v>000</v>
          </cell>
          <cell r="B767">
            <v>0</v>
          </cell>
          <cell r="C767">
            <v>0</v>
          </cell>
          <cell r="D767">
            <v>0</v>
          </cell>
          <cell r="E767">
            <v>0</v>
          </cell>
          <cell r="F767">
            <v>0</v>
          </cell>
          <cell r="G767">
            <v>0</v>
          </cell>
          <cell r="H767">
            <v>0</v>
          </cell>
        </row>
        <row r="768">
          <cell r="A768" t="str">
            <v>000</v>
          </cell>
          <cell r="B768">
            <v>0</v>
          </cell>
          <cell r="C768">
            <v>0</v>
          </cell>
          <cell r="D768">
            <v>0</v>
          </cell>
          <cell r="E768">
            <v>0</v>
          </cell>
          <cell r="F768">
            <v>0</v>
          </cell>
          <cell r="G768">
            <v>0</v>
          </cell>
          <cell r="H768">
            <v>0</v>
          </cell>
        </row>
        <row r="769">
          <cell r="A769" t="str">
            <v>000</v>
          </cell>
          <cell r="B769">
            <v>0</v>
          </cell>
          <cell r="C769">
            <v>0</v>
          </cell>
          <cell r="D769">
            <v>0</v>
          </cell>
          <cell r="E769">
            <v>0</v>
          </cell>
          <cell r="F769">
            <v>0</v>
          </cell>
          <cell r="G769">
            <v>0</v>
          </cell>
          <cell r="H769">
            <v>0</v>
          </cell>
        </row>
        <row r="770">
          <cell r="A770" t="str">
            <v>000</v>
          </cell>
          <cell r="B770">
            <v>0</v>
          </cell>
          <cell r="C770">
            <v>0</v>
          </cell>
          <cell r="D770">
            <v>0</v>
          </cell>
          <cell r="E770">
            <v>0</v>
          </cell>
          <cell r="F770">
            <v>0</v>
          </cell>
          <cell r="G770">
            <v>0</v>
          </cell>
          <cell r="H770">
            <v>0</v>
          </cell>
        </row>
        <row r="771">
          <cell r="A771" t="str">
            <v>000</v>
          </cell>
          <cell r="B771">
            <v>0</v>
          </cell>
          <cell r="C771">
            <v>0</v>
          </cell>
          <cell r="D771">
            <v>0</v>
          </cell>
          <cell r="E771">
            <v>0</v>
          </cell>
          <cell r="F771">
            <v>0</v>
          </cell>
          <cell r="G771">
            <v>0</v>
          </cell>
          <cell r="H771">
            <v>0</v>
          </cell>
        </row>
        <row r="772">
          <cell r="A772" t="str">
            <v>000</v>
          </cell>
          <cell r="B772">
            <v>0</v>
          </cell>
          <cell r="C772">
            <v>0</v>
          </cell>
          <cell r="D772">
            <v>0</v>
          </cell>
          <cell r="E772">
            <v>0</v>
          </cell>
          <cell r="F772">
            <v>0</v>
          </cell>
          <cell r="G772">
            <v>0</v>
          </cell>
          <cell r="H772">
            <v>0</v>
          </cell>
        </row>
        <row r="773">
          <cell r="A773" t="str">
            <v>000</v>
          </cell>
          <cell r="B773">
            <v>0</v>
          </cell>
          <cell r="C773">
            <v>0</v>
          </cell>
          <cell r="D773">
            <v>0</v>
          </cell>
          <cell r="E773">
            <v>0</v>
          </cell>
          <cell r="F773">
            <v>0</v>
          </cell>
          <cell r="G773">
            <v>0</v>
          </cell>
          <cell r="H773">
            <v>0</v>
          </cell>
        </row>
        <row r="774">
          <cell r="A774" t="str">
            <v>000</v>
          </cell>
          <cell r="B774">
            <v>0</v>
          </cell>
          <cell r="C774">
            <v>0</v>
          </cell>
          <cell r="D774">
            <v>0</v>
          </cell>
          <cell r="E774">
            <v>0</v>
          </cell>
          <cell r="F774">
            <v>0</v>
          </cell>
          <cell r="G774">
            <v>0</v>
          </cell>
          <cell r="H774">
            <v>0</v>
          </cell>
        </row>
        <row r="775">
          <cell r="A775" t="str">
            <v>000</v>
          </cell>
          <cell r="B775">
            <v>0</v>
          </cell>
          <cell r="C775">
            <v>0</v>
          </cell>
          <cell r="D775">
            <v>0</v>
          </cell>
          <cell r="E775">
            <v>0</v>
          </cell>
          <cell r="F775">
            <v>0</v>
          </cell>
          <cell r="G775">
            <v>0</v>
          </cell>
          <cell r="H775">
            <v>0</v>
          </cell>
        </row>
        <row r="776">
          <cell r="A776" t="str">
            <v>000</v>
          </cell>
          <cell r="B776">
            <v>0</v>
          </cell>
          <cell r="C776">
            <v>0</v>
          </cell>
          <cell r="D776">
            <v>0</v>
          </cell>
          <cell r="E776">
            <v>0</v>
          </cell>
          <cell r="F776">
            <v>0</v>
          </cell>
          <cell r="G776">
            <v>0</v>
          </cell>
          <cell r="H776">
            <v>0</v>
          </cell>
        </row>
        <row r="777">
          <cell r="A777" t="str">
            <v>000</v>
          </cell>
          <cell r="B777">
            <v>0</v>
          </cell>
          <cell r="C777">
            <v>0</v>
          </cell>
          <cell r="D777">
            <v>0</v>
          </cell>
          <cell r="E777">
            <v>0</v>
          </cell>
          <cell r="F777">
            <v>0</v>
          </cell>
          <cell r="G777">
            <v>0</v>
          </cell>
          <cell r="H777">
            <v>0</v>
          </cell>
        </row>
        <row r="778">
          <cell r="A778" t="str">
            <v>000</v>
          </cell>
          <cell r="B778">
            <v>0</v>
          </cell>
          <cell r="C778">
            <v>0</v>
          </cell>
          <cell r="D778">
            <v>0</v>
          </cell>
          <cell r="E778">
            <v>0</v>
          </cell>
          <cell r="F778">
            <v>0</v>
          </cell>
          <cell r="G778">
            <v>0</v>
          </cell>
          <cell r="H778">
            <v>0</v>
          </cell>
        </row>
        <row r="779">
          <cell r="A779" t="str">
            <v>000</v>
          </cell>
          <cell r="B779">
            <v>0</v>
          </cell>
          <cell r="C779">
            <v>0</v>
          </cell>
          <cell r="D779">
            <v>0</v>
          </cell>
          <cell r="E779">
            <v>0</v>
          </cell>
          <cell r="F779">
            <v>0</v>
          </cell>
          <cell r="G779">
            <v>0</v>
          </cell>
          <cell r="H779">
            <v>0</v>
          </cell>
        </row>
        <row r="780">
          <cell r="A780" t="str">
            <v>000</v>
          </cell>
          <cell r="B780">
            <v>0</v>
          </cell>
          <cell r="C780">
            <v>0</v>
          </cell>
          <cell r="D780">
            <v>0</v>
          </cell>
          <cell r="E780">
            <v>0</v>
          </cell>
          <cell r="F780">
            <v>0</v>
          </cell>
          <cell r="G780">
            <v>0</v>
          </cell>
          <cell r="H780">
            <v>0</v>
          </cell>
        </row>
        <row r="781">
          <cell r="A781" t="str">
            <v>000</v>
          </cell>
          <cell r="B781">
            <v>0</v>
          </cell>
          <cell r="C781">
            <v>0</v>
          </cell>
          <cell r="D781">
            <v>0</v>
          </cell>
          <cell r="E781">
            <v>0</v>
          </cell>
          <cell r="F781">
            <v>0</v>
          </cell>
          <cell r="G781">
            <v>0</v>
          </cell>
          <cell r="H781">
            <v>0</v>
          </cell>
        </row>
        <row r="782">
          <cell r="A782" t="str">
            <v>000</v>
          </cell>
          <cell r="B782">
            <v>0</v>
          </cell>
          <cell r="C782">
            <v>0</v>
          </cell>
          <cell r="D782">
            <v>0</v>
          </cell>
          <cell r="E782">
            <v>0</v>
          </cell>
          <cell r="F782">
            <v>0</v>
          </cell>
          <cell r="G782">
            <v>0</v>
          </cell>
          <cell r="H782">
            <v>0</v>
          </cell>
        </row>
        <row r="783">
          <cell r="A783" t="str">
            <v>000</v>
          </cell>
          <cell r="B783">
            <v>0</v>
          </cell>
          <cell r="C783">
            <v>0</v>
          </cell>
          <cell r="D783">
            <v>0</v>
          </cell>
          <cell r="E783">
            <v>0</v>
          </cell>
          <cell r="F783">
            <v>0</v>
          </cell>
          <cell r="G783">
            <v>0</v>
          </cell>
          <cell r="H783">
            <v>0</v>
          </cell>
        </row>
        <row r="784">
          <cell r="A784" t="str">
            <v>000</v>
          </cell>
          <cell r="B784">
            <v>0</v>
          </cell>
          <cell r="C784">
            <v>0</v>
          </cell>
          <cell r="D784">
            <v>0</v>
          </cell>
          <cell r="E784">
            <v>0</v>
          </cell>
          <cell r="F784">
            <v>0</v>
          </cell>
          <cell r="G784">
            <v>0</v>
          </cell>
          <cell r="H784">
            <v>0</v>
          </cell>
        </row>
        <row r="785">
          <cell r="A785" t="str">
            <v>000</v>
          </cell>
          <cell r="B785">
            <v>0</v>
          </cell>
          <cell r="C785">
            <v>0</v>
          </cell>
          <cell r="D785">
            <v>0</v>
          </cell>
          <cell r="E785">
            <v>0</v>
          </cell>
          <cell r="F785">
            <v>0</v>
          </cell>
          <cell r="G785">
            <v>0</v>
          </cell>
          <cell r="H785">
            <v>0</v>
          </cell>
        </row>
        <row r="786">
          <cell r="A786" t="str">
            <v>000</v>
          </cell>
          <cell r="B786">
            <v>0</v>
          </cell>
          <cell r="C786">
            <v>0</v>
          </cell>
          <cell r="D786">
            <v>0</v>
          </cell>
          <cell r="E786">
            <v>0</v>
          </cell>
          <cell r="F786">
            <v>0</v>
          </cell>
          <cell r="G786">
            <v>0</v>
          </cell>
          <cell r="H786">
            <v>0</v>
          </cell>
        </row>
        <row r="787">
          <cell r="A787" t="str">
            <v>000</v>
          </cell>
          <cell r="B787">
            <v>0</v>
          </cell>
          <cell r="C787">
            <v>0</v>
          </cell>
          <cell r="D787">
            <v>0</v>
          </cell>
          <cell r="E787">
            <v>0</v>
          </cell>
          <cell r="F787">
            <v>0</v>
          </cell>
          <cell r="G787">
            <v>0</v>
          </cell>
          <cell r="H787">
            <v>0</v>
          </cell>
        </row>
        <row r="788">
          <cell r="A788" t="str">
            <v>000</v>
          </cell>
          <cell r="B788">
            <v>0</v>
          </cell>
          <cell r="C788">
            <v>0</v>
          </cell>
          <cell r="D788">
            <v>0</v>
          </cell>
          <cell r="E788">
            <v>0</v>
          </cell>
          <cell r="F788">
            <v>0</v>
          </cell>
          <cell r="G788">
            <v>0</v>
          </cell>
          <cell r="H788">
            <v>0</v>
          </cell>
        </row>
        <row r="789">
          <cell r="A789" t="str">
            <v>000</v>
          </cell>
          <cell r="B789">
            <v>0</v>
          </cell>
          <cell r="C789">
            <v>0</v>
          </cell>
          <cell r="D789">
            <v>0</v>
          </cell>
          <cell r="E789">
            <v>0</v>
          </cell>
          <cell r="F789">
            <v>0</v>
          </cell>
          <cell r="G789">
            <v>0</v>
          </cell>
          <cell r="H789">
            <v>0</v>
          </cell>
        </row>
        <row r="790">
          <cell r="A790" t="str">
            <v>000</v>
          </cell>
          <cell r="B790">
            <v>0</v>
          </cell>
          <cell r="C790">
            <v>0</v>
          </cell>
          <cell r="D790">
            <v>0</v>
          </cell>
          <cell r="E790">
            <v>0</v>
          </cell>
          <cell r="F790">
            <v>0</v>
          </cell>
          <cell r="G790">
            <v>0</v>
          </cell>
          <cell r="H790">
            <v>0</v>
          </cell>
        </row>
        <row r="791">
          <cell r="A791" t="str">
            <v>000</v>
          </cell>
          <cell r="B791">
            <v>0</v>
          </cell>
          <cell r="C791">
            <v>0</v>
          </cell>
          <cell r="D791">
            <v>0</v>
          </cell>
          <cell r="E791">
            <v>0</v>
          </cell>
          <cell r="F791">
            <v>0</v>
          </cell>
          <cell r="G791">
            <v>0</v>
          </cell>
          <cell r="H791">
            <v>0</v>
          </cell>
        </row>
        <row r="792">
          <cell r="A792" t="str">
            <v>000</v>
          </cell>
          <cell r="B792">
            <v>0</v>
          </cell>
          <cell r="C792">
            <v>0</v>
          </cell>
          <cell r="D792">
            <v>0</v>
          </cell>
          <cell r="E792">
            <v>0</v>
          </cell>
          <cell r="F792">
            <v>0</v>
          </cell>
          <cell r="G792">
            <v>0</v>
          </cell>
          <cell r="H792">
            <v>0</v>
          </cell>
        </row>
        <row r="793">
          <cell r="A793" t="str">
            <v>000</v>
          </cell>
          <cell r="B793">
            <v>0</v>
          </cell>
          <cell r="C793">
            <v>0</v>
          </cell>
          <cell r="D793">
            <v>0</v>
          </cell>
          <cell r="E793">
            <v>0</v>
          </cell>
          <cell r="F793">
            <v>0</v>
          </cell>
          <cell r="G793">
            <v>0</v>
          </cell>
          <cell r="H793">
            <v>0</v>
          </cell>
        </row>
        <row r="794">
          <cell r="A794" t="str">
            <v>000</v>
          </cell>
          <cell r="B794">
            <v>0</v>
          </cell>
          <cell r="C794">
            <v>0</v>
          </cell>
          <cell r="D794">
            <v>0</v>
          </cell>
          <cell r="E794">
            <v>0</v>
          </cell>
          <cell r="F794">
            <v>0</v>
          </cell>
          <cell r="G794">
            <v>0</v>
          </cell>
          <cell r="H794">
            <v>0</v>
          </cell>
        </row>
        <row r="795">
          <cell r="A795" t="str">
            <v>000</v>
          </cell>
          <cell r="B795">
            <v>0</v>
          </cell>
          <cell r="C795">
            <v>0</v>
          </cell>
          <cell r="D795">
            <v>0</v>
          </cell>
          <cell r="E795">
            <v>0</v>
          </cell>
          <cell r="F795">
            <v>0</v>
          </cell>
          <cell r="G795">
            <v>0</v>
          </cell>
          <cell r="H795">
            <v>0</v>
          </cell>
        </row>
        <row r="796">
          <cell r="A796" t="str">
            <v>000</v>
          </cell>
          <cell r="B796">
            <v>0</v>
          </cell>
          <cell r="C796">
            <v>0</v>
          </cell>
          <cell r="D796">
            <v>0</v>
          </cell>
          <cell r="E796">
            <v>0</v>
          </cell>
          <cell r="F796">
            <v>0</v>
          </cell>
          <cell r="G796">
            <v>0</v>
          </cell>
          <cell r="H796">
            <v>0</v>
          </cell>
        </row>
        <row r="797">
          <cell r="A797" t="str">
            <v>000</v>
          </cell>
          <cell r="B797">
            <v>0</v>
          </cell>
          <cell r="C797">
            <v>0</v>
          </cell>
          <cell r="D797">
            <v>0</v>
          </cell>
          <cell r="E797">
            <v>0</v>
          </cell>
          <cell r="F797">
            <v>0</v>
          </cell>
          <cell r="G797">
            <v>0</v>
          </cell>
          <cell r="H797">
            <v>0</v>
          </cell>
        </row>
        <row r="798">
          <cell r="A798" t="str">
            <v>000</v>
          </cell>
          <cell r="B798">
            <v>0</v>
          </cell>
          <cell r="C798">
            <v>0</v>
          </cell>
          <cell r="D798">
            <v>0</v>
          </cell>
          <cell r="E798">
            <v>0</v>
          </cell>
          <cell r="F798">
            <v>0</v>
          </cell>
          <cell r="G798">
            <v>0</v>
          </cell>
          <cell r="H798">
            <v>0</v>
          </cell>
        </row>
        <row r="799">
          <cell r="A799" t="str">
            <v>000</v>
          </cell>
          <cell r="B799">
            <v>0</v>
          </cell>
          <cell r="C799">
            <v>0</v>
          </cell>
          <cell r="D799">
            <v>0</v>
          </cell>
          <cell r="E799">
            <v>0</v>
          </cell>
          <cell r="F799">
            <v>0</v>
          </cell>
          <cell r="G799">
            <v>0</v>
          </cell>
          <cell r="H799">
            <v>0</v>
          </cell>
        </row>
        <row r="800">
          <cell r="A800" t="str">
            <v>000</v>
          </cell>
          <cell r="B800">
            <v>0</v>
          </cell>
          <cell r="C800">
            <v>0</v>
          </cell>
          <cell r="D800">
            <v>0</v>
          </cell>
          <cell r="E800">
            <v>0</v>
          </cell>
          <cell r="F800">
            <v>0</v>
          </cell>
          <cell r="G800">
            <v>0</v>
          </cell>
          <cell r="H800">
            <v>0</v>
          </cell>
        </row>
        <row r="801">
          <cell r="A801" t="str">
            <v>000</v>
          </cell>
          <cell r="B801">
            <v>0</v>
          </cell>
          <cell r="C801">
            <v>0</v>
          </cell>
          <cell r="D801">
            <v>0</v>
          </cell>
          <cell r="E801">
            <v>0</v>
          </cell>
          <cell r="F801">
            <v>0</v>
          </cell>
          <cell r="G801">
            <v>0</v>
          </cell>
          <cell r="H801">
            <v>0</v>
          </cell>
        </row>
        <row r="802">
          <cell r="A802" t="str">
            <v>000</v>
          </cell>
          <cell r="B802">
            <v>0</v>
          </cell>
          <cell r="C802">
            <v>0</v>
          </cell>
          <cell r="D802">
            <v>0</v>
          </cell>
          <cell r="E802">
            <v>0</v>
          </cell>
          <cell r="F802">
            <v>0</v>
          </cell>
          <cell r="G802">
            <v>0</v>
          </cell>
          <cell r="H802">
            <v>0</v>
          </cell>
        </row>
        <row r="803">
          <cell r="A803" t="str">
            <v>000</v>
          </cell>
          <cell r="B803">
            <v>0</v>
          </cell>
          <cell r="C803">
            <v>0</v>
          </cell>
          <cell r="D803">
            <v>0</v>
          </cell>
          <cell r="E803">
            <v>0</v>
          </cell>
          <cell r="F803">
            <v>0</v>
          </cell>
          <cell r="G803">
            <v>0</v>
          </cell>
          <cell r="H803">
            <v>0</v>
          </cell>
        </row>
        <row r="804">
          <cell r="A804" t="str">
            <v>000</v>
          </cell>
          <cell r="B804">
            <v>0</v>
          </cell>
          <cell r="C804">
            <v>0</v>
          </cell>
          <cell r="D804">
            <v>0</v>
          </cell>
          <cell r="E804">
            <v>0</v>
          </cell>
          <cell r="F804">
            <v>0</v>
          </cell>
          <cell r="G804">
            <v>0</v>
          </cell>
          <cell r="H804">
            <v>0</v>
          </cell>
        </row>
        <row r="805">
          <cell r="A805" t="str">
            <v>000</v>
          </cell>
          <cell r="B805">
            <v>0</v>
          </cell>
          <cell r="C805">
            <v>0</v>
          </cell>
          <cell r="D805">
            <v>0</v>
          </cell>
          <cell r="E805">
            <v>0</v>
          </cell>
          <cell r="F805">
            <v>0</v>
          </cell>
          <cell r="G805">
            <v>0</v>
          </cell>
          <cell r="H805">
            <v>0</v>
          </cell>
        </row>
        <row r="806">
          <cell r="A806" t="str">
            <v>000</v>
          </cell>
          <cell r="B806">
            <v>0</v>
          </cell>
          <cell r="C806">
            <v>0</v>
          </cell>
          <cell r="D806">
            <v>0</v>
          </cell>
          <cell r="E806">
            <v>0</v>
          </cell>
          <cell r="F806">
            <v>0</v>
          </cell>
          <cell r="G806">
            <v>0</v>
          </cell>
          <cell r="H806">
            <v>0</v>
          </cell>
        </row>
        <row r="807">
          <cell r="A807" t="str">
            <v>000</v>
          </cell>
          <cell r="B807">
            <v>0</v>
          </cell>
          <cell r="C807">
            <v>0</v>
          </cell>
          <cell r="D807">
            <v>0</v>
          </cell>
          <cell r="E807">
            <v>0</v>
          </cell>
          <cell r="F807">
            <v>0</v>
          </cell>
          <cell r="G807">
            <v>0</v>
          </cell>
          <cell r="H807">
            <v>0</v>
          </cell>
        </row>
        <row r="808">
          <cell r="A808" t="str">
            <v>000</v>
          </cell>
          <cell r="B808">
            <v>0</v>
          </cell>
          <cell r="C808">
            <v>0</v>
          </cell>
          <cell r="D808">
            <v>0</v>
          </cell>
          <cell r="E808">
            <v>0</v>
          </cell>
          <cell r="F808">
            <v>0</v>
          </cell>
          <cell r="G808">
            <v>0</v>
          </cell>
          <cell r="H808">
            <v>0</v>
          </cell>
        </row>
      </sheetData>
      <sheetData sheetId="25"/>
      <sheetData sheetId="26">
        <row r="1">
          <cell r="A1" t="str">
            <v>Concatenate (Area &amp;LOB &amp; Service Code)</v>
          </cell>
          <cell r="B1" t="str">
            <v>Tarrif</v>
          </cell>
          <cell r="C1" t="str">
            <v>Bill Area</v>
          </cell>
          <cell r="D1" t="str">
            <v>Category</v>
          </cell>
          <cell r="E1" t="str">
            <v>Service Code</v>
          </cell>
          <cell r="F1" t="str">
            <v>Service Code Description</v>
          </cell>
          <cell r="G1" t="str">
            <v>Bill Cycle</v>
          </cell>
          <cell r="H1" t="str">
            <v>Rate</v>
          </cell>
        </row>
        <row r="2">
          <cell r="A2" t="str">
            <v>KITSAP CO -REGULATEDRESIDENTIAL20RW1</v>
          </cell>
          <cell r="B2" t="str">
            <v>KITSAP CO -REGULATED</v>
          </cell>
          <cell r="C2" t="str">
            <v>KITSAP CO -REGULATED</v>
          </cell>
          <cell r="D2" t="str">
            <v>RESIDENTIAL</v>
          </cell>
          <cell r="E2" t="str">
            <v>20RW1</v>
          </cell>
          <cell r="F2" t="str">
            <v>1-20 GAL CAN WEEKLY SVC</v>
          </cell>
          <cell r="G2" t="str">
            <v>BI-MONTHLY SPLIT EVEN</v>
          </cell>
          <cell r="H2">
            <v>12.46</v>
          </cell>
        </row>
        <row r="3">
          <cell r="A3" t="str">
            <v>MASON CO-REGULATEDRESIDENTIAL20RW1</v>
          </cell>
          <cell r="B3" t="str">
            <v>MASON CO-REGULATED</v>
          </cell>
          <cell r="C3" t="str">
            <v>MASON CO-REGULATED</v>
          </cell>
          <cell r="D3" t="str">
            <v>RESIDENTIAL</v>
          </cell>
          <cell r="E3" t="str">
            <v>20RW1</v>
          </cell>
          <cell r="F3" t="str">
            <v>1-20 GAL CAN WEEKLY SVC</v>
          </cell>
          <cell r="G3" t="str">
            <v>BI-MONTHLY SPLIT EVEN</v>
          </cell>
          <cell r="H3">
            <v>13.36</v>
          </cell>
        </row>
        <row r="4">
          <cell r="A4" t="str">
            <v>CITY OF SHELTON-CONTRACTCOMMERCIAL - REARLOAD300CW1</v>
          </cell>
          <cell r="B4" t="str">
            <v>CITY OF SHELTON-CONTRACT</v>
          </cell>
          <cell r="C4" t="str">
            <v>CITY OF SHELTON-CONTRACT</v>
          </cell>
          <cell r="D4" t="str">
            <v>COMMERCIAL - REARLOAD</v>
          </cell>
          <cell r="E4" t="str">
            <v>300CW1</v>
          </cell>
          <cell r="F4" t="str">
            <v>1-300 GL CART WEEKLY SVC</v>
          </cell>
          <cell r="G4" t="str">
            <v>MONTHLY ARREARS</v>
          </cell>
          <cell r="H4">
            <v>91.03</v>
          </cell>
        </row>
        <row r="5">
          <cell r="A5" t="str">
            <v>CITY OF SHELTON-UNREGULATEDCOMMERCIAL - REARLOAD300CW1</v>
          </cell>
          <cell r="B5" t="str">
            <v>CITY OF SHELTON-UNREGULATED</v>
          </cell>
          <cell r="C5" t="str">
            <v>CITY OF SHELTON-UNREGULATED</v>
          </cell>
          <cell r="D5" t="str">
            <v>COMMERCIAL - REARLOAD</v>
          </cell>
          <cell r="E5" t="str">
            <v>300CW1</v>
          </cell>
          <cell r="F5" t="str">
            <v>1-300 GL CART WEEKLY SVC</v>
          </cell>
          <cell r="G5" t="str">
            <v>MONTHLY ARREARS</v>
          </cell>
          <cell r="H5">
            <v>112.26</v>
          </cell>
        </row>
        <row r="6">
          <cell r="A6" t="str">
            <v>CITY OF SHELTON-CONTRACTRESIDENTIAL300RW1</v>
          </cell>
          <cell r="B6" t="str">
            <v>CITY OF SHELTON-CONTRACT</v>
          </cell>
          <cell r="C6" t="str">
            <v>CITY OF SHELTON-CONTRACT</v>
          </cell>
          <cell r="D6" t="str">
            <v>RESIDENTIAL</v>
          </cell>
          <cell r="E6" t="str">
            <v>300RW1</v>
          </cell>
          <cell r="F6" t="str">
            <v>1-300 GL CART WEEKLY SVC</v>
          </cell>
          <cell r="G6" t="str">
            <v>MONTHLY ARREARS</v>
          </cell>
          <cell r="H6">
            <v>94.9</v>
          </cell>
        </row>
        <row r="7">
          <cell r="A7" t="str">
            <v>CITY OF SHELTON-UNREGULATEDRESIDENTIAL300RW1</v>
          </cell>
          <cell r="B7" t="str">
            <v>CITY OF SHELTON-UNREGULATED</v>
          </cell>
          <cell r="C7" t="str">
            <v>CITY OF SHELTON-UNREGULATED</v>
          </cell>
          <cell r="D7" t="str">
            <v>RESIDENTIAL</v>
          </cell>
          <cell r="E7" t="str">
            <v>300RW1</v>
          </cell>
          <cell r="F7" t="str">
            <v>1-300 GL CART WEEKLY SVC</v>
          </cell>
          <cell r="G7" t="str">
            <v>MONTHLY ARREARS</v>
          </cell>
          <cell r="H7">
            <v>118.07</v>
          </cell>
        </row>
        <row r="8">
          <cell r="A8" t="str">
            <v>CITY of SHELTON-REGULATEDCOMMERCIAL - REARLOAD32CPU1</v>
          </cell>
          <cell r="B8" t="str">
            <v>CITY of SHELTON-REGULATED</v>
          </cell>
          <cell r="C8" t="str">
            <v>CITY of SHELTON-REGULATED</v>
          </cell>
          <cell r="D8" t="str">
            <v>COMMERCIAL - REARLOAD</v>
          </cell>
          <cell r="E8" t="str">
            <v>32CPU1</v>
          </cell>
          <cell r="F8" t="str">
            <v>32 GAL COMM CAN PU-UNDER5</v>
          </cell>
          <cell r="G8" t="str">
            <v>MONTHLY ARREARS</v>
          </cell>
          <cell r="H8">
            <v>4.3600000000000003</v>
          </cell>
        </row>
        <row r="9">
          <cell r="A9" t="str">
            <v>KITSAP CO -REGULATEDCOMMERCIAL - REARLOAD32CPU1</v>
          </cell>
          <cell r="B9" t="str">
            <v>KITSAP CO -REGULATED</v>
          </cell>
          <cell r="C9" t="str">
            <v>KITSAP CO -REGULATED</v>
          </cell>
          <cell r="D9" t="str">
            <v>COMMERCIAL - REARLOAD</v>
          </cell>
          <cell r="E9" t="str">
            <v>32CPU1</v>
          </cell>
          <cell r="F9" t="str">
            <v>32 GAL COMM CAN PU-UNDER5</v>
          </cell>
          <cell r="G9" t="str">
            <v>MONTHLY ARREARS</v>
          </cell>
          <cell r="H9">
            <v>4.07</v>
          </cell>
        </row>
        <row r="10">
          <cell r="A10" t="str">
            <v>MASON CO-REGULATEDCOMMERCIAL - REARLOAD32CPU1</v>
          </cell>
          <cell r="B10" t="str">
            <v>MASON CO-REGULATED</v>
          </cell>
          <cell r="C10" t="str">
            <v>MASON CO-REGULATED</v>
          </cell>
          <cell r="D10" t="str">
            <v>COMMERCIAL - REARLOAD</v>
          </cell>
          <cell r="E10" t="str">
            <v>32CPU1</v>
          </cell>
          <cell r="F10" t="str">
            <v>32 GAL COMM CAN PU-UNDER5</v>
          </cell>
          <cell r="G10" t="str">
            <v>MONTHLY ARREARS</v>
          </cell>
          <cell r="H10">
            <v>4.3600000000000003</v>
          </cell>
        </row>
        <row r="11">
          <cell r="A11" t="str">
            <v>CITY of SHELTON-REGULATEDCOMMERCIAL - REARLOAD32CPU2</v>
          </cell>
          <cell r="B11" t="str">
            <v>CITY of SHELTON-REGULATED</v>
          </cell>
          <cell r="C11" t="str">
            <v>CITY of SHELTON-REGULATED</v>
          </cell>
          <cell r="D11" t="str">
            <v>COMMERCIAL - REARLOAD</v>
          </cell>
          <cell r="E11" t="str">
            <v>32CPU2</v>
          </cell>
          <cell r="F11" t="str">
            <v>32 GAL COMM CAN PU-OVER5</v>
          </cell>
          <cell r="G11" t="str">
            <v>MONTHLY ARREARS</v>
          </cell>
          <cell r="H11">
            <v>4.03</v>
          </cell>
        </row>
        <row r="12">
          <cell r="A12" t="str">
            <v>KITSAP CO -REGULATEDCOMMERCIAL - REARLOAD32CPU2</v>
          </cell>
          <cell r="B12" t="str">
            <v>KITSAP CO -REGULATED</v>
          </cell>
          <cell r="C12" t="str">
            <v>KITSAP CO -REGULATED</v>
          </cell>
          <cell r="D12" t="str">
            <v>COMMERCIAL - REARLOAD</v>
          </cell>
          <cell r="E12" t="str">
            <v>32CPU2</v>
          </cell>
          <cell r="F12" t="str">
            <v>32 GAL COMM CAN PU-OVER5</v>
          </cell>
          <cell r="G12" t="str">
            <v>MONTHLY ARREARS</v>
          </cell>
          <cell r="H12">
            <v>3.75</v>
          </cell>
        </row>
        <row r="13">
          <cell r="A13" t="str">
            <v>MASON CO-REGULATEDCOMMERCIAL - REARLOAD32CPU2</v>
          </cell>
          <cell r="B13" t="str">
            <v>MASON CO-REGULATED</v>
          </cell>
          <cell r="C13" t="str">
            <v>MASON CO-REGULATED</v>
          </cell>
          <cell r="D13" t="str">
            <v>COMMERCIAL - REARLOAD</v>
          </cell>
          <cell r="E13" t="str">
            <v>32CPU2</v>
          </cell>
          <cell r="F13" t="str">
            <v>32 GAL COMM CAN PU-OVER5</v>
          </cell>
          <cell r="G13" t="str">
            <v>MONTHLY ARREARS</v>
          </cell>
          <cell r="H13">
            <v>4.03</v>
          </cell>
        </row>
        <row r="14">
          <cell r="A14" t="str">
            <v>CITY of SHELTON-REGULATEDCOMMERCIAL - REARLOAD32CPU3</v>
          </cell>
          <cell r="B14" t="str">
            <v>CITY of SHELTON-REGULATED</v>
          </cell>
          <cell r="C14" t="str">
            <v>CITY of SHELTON-REGULATED</v>
          </cell>
          <cell r="D14" t="str">
            <v>COMMERCIAL - REARLOAD</v>
          </cell>
          <cell r="E14" t="str">
            <v>32CPU3</v>
          </cell>
          <cell r="F14" t="str">
            <v>32 GAL COMM CAN PU-SINGLE</v>
          </cell>
          <cell r="G14" t="str">
            <v>MONTHLY ARREARS</v>
          </cell>
          <cell r="H14">
            <v>4.3600000000000003</v>
          </cell>
        </row>
        <row r="15">
          <cell r="A15" t="str">
            <v>KITSAP CO -REGULATEDCOMMERCIAL - REARLOAD32CPU3</v>
          </cell>
          <cell r="B15" t="str">
            <v>KITSAP CO -REGULATED</v>
          </cell>
          <cell r="C15" t="str">
            <v>KITSAP CO -REGULATED</v>
          </cell>
          <cell r="D15" t="str">
            <v>COMMERCIAL - REARLOAD</v>
          </cell>
          <cell r="E15" t="str">
            <v>32CPU3</v>
          </cell>
          <cell r="F15" t="str">
            <v>32 GAL COMM CAN PU-SINGLE</v>
          </cell>
          <cell r="G15" t="str">
            <v>MONTHLY ARREARS</v>
          </cell>
          <cell r="H15">
            <v>4.07</v>
          </cell>
        </row>
        <row r="16">
          <cell r="A16" t="str">
            <v>MASON CO-REGULATEDCOMMERCIAL - REARLOAD32CPU3</v>
          </cell>
          <cell r="B16" t="str">
            <v>MASON CO-REGULATED</v>
          </cell>
          <cell r="C16" t="str">
            <v>MASON CO-REGULATED</v>
          </cell>
          <cell r="D16" t="str">
            <v>COMMERCIAL - REARLOAD</v>
          </cell>
          <cell r="E16" t="str">
            <v>32CPU3</v>
          </cell>
          <cell r="F16" t="str">
            <v>32 GAL COMM CAN PU-SINGLE</v>
          </cell>
          <cell r="G16" t="str">
            <v>MONTHLY ARREARS</v>
          </cell>
          <cell r="H16">
            <v>4.3600000000000003</v>
          </cell>
        </row>
        <row r="17">
          <cell r="A17" t="str">
            <v>CITY of SHELTON-REGULATEDRESIDENTIAL32RE1</v>
          </cell>
          <cell r="B17" t="str">
            <v>CITY of SHELTON-REGULATED</v>
          </cell>
          <cell r="C17" t="str">
            <v>CITY of SHELTON-REGULATED</v>
          </cell>
          <cell r="D17" t="str">
            <v>RESIDENTIAL</v>
          </cell>
          <cell r="E17" t="str">
            <v>32RE1</v>
          </cell>
          <cell r="F17" t="str">
            <v>1-32 GAL CAN-EOW SVC</v>
          </cell>
          <cell r="G17" t="str">
            <v>BI-MONTHLY SPLIT EVEN</v>
          </cell>
          <cell r="H17">
            <v>9.1199999999999992</v>
          </cell>
        </row>
        <row r="18">
          <cell r="A18" t="str">
            <v>KITSAP CO -REGULATEDRESIDENTIAL32RE1</v>
          </cell>
          <cell r="B18" t="str">
            <v>KITSAP CO -REGULATED</v>
          </cell>
          <cell r="C18" t="str">
            <v>KITSAP CO -REGULATED</v>
          </cell>
          <cell r="D18" t="str">
            <v>RESIDENTIAL</v>
          </cell>
          <cell r="E18" t="str">
            <v>32RE1</v>
          </cell>
          <cell r="F18" t="str">
            <v>1-32 GAL CAN-EOW SVC</v>
          </cell>
          <cell r="G18" t="str">
            <v>BI-MONTHLY SPLIT EVEN</v>
          </cell>
          <cell r="H18">
            <v>8.5</v>
          </cell>
        </row>
        <row r="19">
          <cell r="A19" t="str">
            <v>MASON CO-REGULATEDRESIDENTIAL32RE1</v>
          </cell>
          <cell r="B19" t="str">
            <v>MASON CO-REGULATED</v>
          </cell>
          <cell r="C19" t="str">
            <v>MASON CO-REGULATED</v>
          </cell>
          <cell r="D19" t="str">
            <v>RESIDENTIAL</v>
          </cell>
          <cell r="E19" t="str">
            <v>32RE1</v>
          </cell>
          <cell r="F19" t="str">
            <v>1-32 GAL CAN-EOW SVC</v>
          </cell>
          <cell r="G19" t="str">
            <v>BI-MONTHLY SPLIT EVEN</v>
          </cell>
          <cell r="H19">
            <v>9.1199999999999992</v>
          </cell>
        </row>
        <row r="20">
          <cell r="A20" t="str">
            <v>CITY of SHELTON-REGULATEDRESIDENTIAL32RE2</v>
          </cell>
          <cell r="B20" t="str">
            <v>CITY of SHELTON-REGULATED</v>
          </cell>
          <cell r="C20" t="str">
            <v>CITY of SHELTON-REGULATED</v>
          </cell>
          <cell r="D20" t="str">
            <v>RESIDENTIAL</v>
          </cell>
          <cell r="E20" t="str">
            <v>32RE2</v>
          </cell>
          <cell r="F20" t="str">
            <v>2-32 GAL CAN-EOW SVC</v>
          </cell>
          <cell r="G20" t="str">
            <v>BI-MONTHLY SPLIT EVEN</v>
          </cell>
          <cell r="H20">
            <v>14.63</v>
          </cell>
        </row>
        <row r="21">
          <cell r="A21" t="str">
            <v>KITSAP CO -REGULATEDRESIDENTIAL32RE2</v>
          </cell>
          <cell r="B21" t="str">
            <v>KITSAP CO -REGULATED</v>
          </cell>
          <cell r="C21" t="str">
            <v>KITSAP CO -REGULATED</v>
          </cell>
          <cell r="D21" t="str">
            <v>RESIDENTIAL</v>
          </cell>
          <cell r="E21" t="str">
            <v>32RE2</v>
          </cell>
          <cell r="F21" t="str">
            <v>2-32 GAL CAN-EOW SVC</v>
          </cell>
          <cell r="G21" t="str">
            <v>BI-MONTHLY SPLIT EVEN</v>
          </cell>
          <cell r="H21">
            <v>13.54</v>
          </cell>
        </row>
        <row r="22">
          <cell r="A22" t="str">
            <v>MASON CO-REGULATEDRESIDENTIAL32RE2</v>
          </cell>
          <cell r="B22" t="str">
            <v>MASON CO-REGULATED</v>
          </cell>
          <cell r="C22" t="str">
            <v>MASON CO-REGULATED</v>
          </cell>
          <cell r="D22" t="str">
            <v>RESIDENTIAL</v>
          </cell>
          <cell r="E22" t="str">
            <v>32RE2</v>
          </cell>
          <cell r="F22" t="str">
            <v>2-32 GAL CAN-EOW SVC</v>
          </cell>
          <cell r="G22" t="str">
            <v>BI-MONTHLY SPLIT EVEN</v>
          </cell>
          <cell r="H22">
            <v>14.63</v>
          </cell>
        </row>
        <row r="23">
          <cell r="A23" t="str">
            <v>CITY of SHELTON-REGULATEDRESIDENTIAL32RM1</v>
          </cell>
          <cell r="B23" t="str">
            <v>CITY of SHELTON-REGULATED</v>
          </cell>
          <cell r="C23" t="str">
            <v>CITY of SHELTON-REGULATED</v>
          </cell>
          <cell r="D23" t="str">
            <v>RESIDENTIAL</v>
          </cell>
          <cell r="E23" t="str">
            <v>32RM1</v>
          </cell>
          <cell r="F23" t="str">
            <v>1-32 GAL CAN-MONTHLY SVC</v>
          </cell>
          <cell r="G23" t="str">
            <v>BI-MONTHLY SPLIT EVEN</v>
          </cell>
          <cell r="H23">
            <v>5.03</v>
          </cell>
        </row>
        <row r="24">
          <cell r="A24" t="str">
            <v>KITSAP CO -REGULATEDRESIDENTIAL32RM1</v>
          </cell>
          <cell r="B24" t="str">
            <v>KITSAP CO -REGULATED</v>
          </cell>
          <cell r="C24" t="str">
            <v>KITSAP CO -REGULATED</v>
          </cell>
          <cell r="D24" t="str">
            <v>RESIDENTIAL</v>
          </cell>
          <cell r="E24" t="str">
            <v>32RM1</v>
          </cell>
          <cell r="F24" t="str">
            <v>1-32 GAL CAN-MONTHLY SVC</v>
          </cell>
          <cell r="G24" t="str">
            <v>BI-MONTHLY SPLIT EVEN</v>
          </cell>
          <cell r="H24">
            <v>4.7300000000000004</v>
          </cell>
        </row>
        <row r="25">
          <cell r="A25" t="str">
            <v>MASON CO-REGULATEDRESIDENTIAL32RM1</v>
          </cell>
          <cell r="B25" t="str">
            <v>MASON CO-REGULATED</v>
          </cell>
          <cell r="C25" t="str">
            <v>MASON CO-REGULATED</v>
          </cell>
          <cell r="D25" t="str">
            <v>RESIDENTIAL</v>
          </cell>
          <cell r="E25" t="str">
            <v>32RM1</v>
          </cell>
          <cell r="F25" t="str">
            <v>1-32 GAL CAN-MONTHLY SVC</v>
          </cell>
          <cell r="G25" t="str">
            <v>BI-MONTHLY SPLIT EVEN</v>
          </cell>
          <cell r="H25">
            <v>5.03</v>
          </cell>
        </row>
        <row r="26">
          <cell r="A26" t="str">
            <v>CITY of SHELTON-REGULATEDRESIDENTIAL32ROCPU</v>
          </cell>
          <cell r="B26" t="str">
            <v>CITY of SHELTON-REGULATED</v>
          </cell>
          <cell r="C26" t="str">
            <v>CITY of SHELTON-REGULATED</v>
          </cell>
          <cell r="D26" t="str">
            <v>RESIDENTIAL</v>
          </cell>
          <cell r="E26" t="str">
            <v>32ROCPU</v>
          </cell>
          <cell r="F26" t="str">
            <v>1-32 GAL CAN-ON CALL SVC</v>
          </cell>
          <cell r="G26" t="str">
            <v>ONCALL</v>
          </cell>
          <cell r="H26">
            <v>5.03</v>
          </cell>
        </row>
        <row r="27">
          <cell r="A27" t="str">
            <v>KITSAP CO -REGULATEDRESIDENTIAL32ROCPU</v>
          </cell>
          <cell r="B27" t="str">
            <v>KITSAP CO -REGULATED</v>
          </cell>
          <cell r="C27" t="str">
            <v>KITSAP CO -REGULATED</v>
          </cell>
          <cell r="D27" t="str">
            <v>RESIDENTIAL</v>
          </cell>
          <cell r="E27" t="str">
            <v>32ROCPU</v>
          </cell>
          <cell r="F27" t="str">
            <v>1-32 GAL CAN-ON CALL SVC</v>
          </cell>
          <cell r="G27" t="str">
            <v>ONCALL</v>
          </cell>
          <cell r="H27">
            <v>4.7300000000000004</v>
          </cell>
        </row>
        <row r="28">
          <cell r="A28" t="str">
            <v>MASON CO-REGULATEDRESIDENTIAL32ROCPU</v>
          </cell>
          <cell r="B28" t="str">
            <v>MASON CO-REGULATED</v>
          </cell>
          <cell r="C28" t="str">
            <v>MASON CO-REGULATED</v>
          </cell>
          <cell r="D28" t="str">
            <v>RESIDENTIAL</v>
          </cell>
          <cell r="E28" t="str">
            <v>32ROCPU</v>
          </cell>
          <cell r="F28" t="str">
            <v>1-32 GAL CAN-ON CALL SVC</v>
          </cell>
          <cell r="G28" t="str">
            <v>ONCALL</v>
          </cell>
          <cell r="H28">
            <v>5.03</v>
          </cell>
        </row>
        <row r="29">
          <cell r="A29" t="str">
            <v>CITY of SHELTON-REGULATEDRESIDENTIAL32RW1</v>
          </cell>
          <cell r="B29" t="str">
            <v>CITY of SHELTON-REGULATED</v>
          </cell>
          <cell r="C29" t="str">
            <v>CITY of SHELTON-REGULATED</v>
          </cell>
          <cell r="D29" t="str">
            <v>RESIDENTIAL</v>
          </cell>
          <cell r="E29" t="str">
            <v>32RW1</v>
          </cell>
          <cell r="F29" t="str">
            <v>1-32 GAL CAN-WEEKLY SVC</v>
          </cell>
          <cell r="G29" t="str">
            <v>BI-MONTHLY SPLIT EVEN</v>
          </cell>
          <cell r="H29">
            <v>15.97</v>
          </cell>
        </row>
        <row r="30">
          <cell r="A30" t="str">
            <v>KITSAP CO -REGULATEDRESIDENTIAL32RW1</v>
          </cell>
          <cell r="B30" t="str">
            <v>KITSAP CO -REGULATED</v>
          </cell>
          <cell r="C30" t="str">
            <v>KITSAP CO -REGULATED</v>
          </cell>
          <cell r="D30" t="str">
            <v>RESIDENTIAL</v>
          </cell>
          <cell r="E30" t="str">
            <v>32RW1</v>
          </cell>
          <cell r="F30" t="str">
            <v>1-32 GAL CAN-WEEKLY SVC</v>
          </cell>
          <cell r="G30" t="str">
            <v>BI-MONTHLY SPLIT EVEN</v>
          </cell>
          <cell r="H30">
            <v>14.73</v>
          </cell>
        </row>
        <row r="31">
          <cell r="A31" t="str">
            <v>MASON CO-REGULATEDRESIDENTIAL32RW1</v>
          </cell>
          <cell r="B31" t="str">
            <v>MASON CO-REGULATED</v>
          </cell>
          <cell r="C31" t="str">
            <v>MASON CO-REGULATED</v>
          </cell>
          <cell r="D31" t="str">
            <v>RESIDENTIAL</v>
          </cell>
          <cell r="E31" t="str">
            <v>32RW1</v>
          </cell>
          <cell r="F31" t="str">
            <v>1-32 GAL CAN-WEEKLY SVC</v>
          </cell>
          <cell r="G31" t="str">
            <v>BI-MONTHLY SPLIT EVEN</v>
          </cell>
          <cell r="H31">
            <v>15.97</v>
          </cell>
        </row>
        <row r="32">
          <cell r="A32" t="str">
            <v>CITY of SHELTON-REGULATEDRESIDENTIAL32RW2</v>
          </cell>
          <cell r="B32" t="str">
            <v>CITY of SHELTON-REGULATED</v>
          </cell>
          <cell r="C32" t="str">
            <v>CITY of SHELTON-REGULATED</v>
          </cell>
          <cell r="D32" t="str">
            <v>RESIDENTIAL</v>
          </cell>
          <cell r="E32" t="str">
            <v>32RW2</v>
          </cell>
          <cell r="F32" t="str">
            <v>2-32 GAL CANS-WEEKLY SVC</v>
          </cell>
          <cell r="G32" t="str">
            <v>BI-MONTHLY SPLIT EVEN</v>
          </cell>
          <cell r="H32">
            <v>23.86</v>
          </cell>
        </row>
        <row r="33">
          <cell r="A33" t="str">
            <v>KITSAP CO -REGULATEDRESIDENTIAL32RW2</v>
          </cell>
          <cell r="B33" t="str">
            <v>KITSAP CO -REGULATED</v>
          </cell>
          <cell r="C33" t="str">
            <v>KITSAP CO -REGULATED</v>
          </cell>
          <cell r="D33" t="str">
            <v>RESIDENTIAL</v>
          </cell>
          <cell r="E33" t="str">
            <v>32RW2</v>
          </cell>
          <cell r="F33" t="str">
            <v>2-32 GAL CANS-WEEKLY SVC</v>
          </cell>
          <cell r="G33" t="str">
            <v>BI-MONTHLY SPLIT EVEN</v>
          </cell>
          <cell r="H33">
            <v>21.69</v>
          </cell>
        </row>
        <row r="34">
          <cell r="A34" t="str">
            <v>MASON CO-REGULATEDRESIDENTIAL32RW2</v>
          </cell>
          <cell r="B34" t="str">
            <v>MASON CO-REGULATED</v>
          </cell>
          <cell r="C34" t="str">
            <v>MASON CO-REGULATED</v>
          </cell>
          <cell r="D34" t="str">
            <v>RESIDENTIAL</v>
          </cell>
          <cell r="E34" t="str">
            <v>32RW2</v>
          </cell>
          <cell r="F34" t="str">
            <v>2-32 GAL CANS-WEEKLY SVC</v>
          </cell>
          <cell r="G34" t="str">
            <v>BI-MONTHLY SPLIT EVEN</v>
          </cell>
          <cell r="H34">
            <v>23.86</v>
          </cell>
        </row>
        <row r="35">
          <cell r="A35" t="str">
            <v>CITY of SHELTON-REGULATEDRESIDENTIAL32RW3</v>
          </cell>
          <cell r="B35" t="str">
            <v>CITY of SHELTON-REGULATED</v>
          </cell>
          <cell r="C35" t="str">
            <v>CITY of SHELTON-REGULATED</v>
          </cell>
          <cell r="D35" t="str">
            <v>RESIDENTIAL</v>
          </cell>
          <cell r="E35" t="str">
            <v>32RW3</v>
          </cell>
          <cell r="F35" t="str">
            <v>3-32 GAL CANS-WEEKLY SVC</v>
          </cell>
          <cell r="G35" t="str">
            <v>BI-MONTHLY SPLIT EVEN</v>
          </cell>
          <cell r="H35">
            <v>32.270000000000003</v>
          </cell>
        </row>
        <row r="36">
          <cell r="A36" t="str">
            <v>KITSAP CO -REGULATEDRESIDENTIAL32RW3</v>
          </cell>
          <cell r="B36" t="str">
            <v>KITSAP CO -REGULATED</v>
          </cell>
          <cell r="C36" t="str">
            <v>KITSAP CO -REGULATED</v>
          </cell>
          <cell r="D36" t="str">
            <v>RESIDENTIAL</v>
          </cell>
          <cell r="E36" t="str">
            <v>32RW3</v>
          </cell>
          <cell r="F36" t="str">
            <v>3-32 GAL CANS-WEEKLY SVC</v>
          </cell>
          <cell r="G36" t="str">
            <v>BI-MONTHLY SPLIT EVEN</v>
          </cell>
          <cell r="H36">
            <v>28.89</v>
          </cell>
        </row>
        <row r="37">
          <cell r="A37" t="str">
            <v>MASON CO-REGULATEDRESIDENTIAL32RW3</v>
          </cell>
          <cell r="B37" t="str">
            <v>MASON CO-REGULATED</v>
          </cell>
          <cell r="C37" t="str">
            <v>MASON CO-REGULATED</v>
          </cell>
          <cell r="D37" t="str">
            <v>RESIDENTIAL</v>
          </cell>
          <cell r="E37" t="str">
            <v>32RW3</v>
          </cell>
          <cell r="F37" t="str">
            <v>3-32 GAL CANS-WEEKLY SVC</v>
          </cell>
          <cell r="G37" t="str">
            <v>BI-MONTHLY SPLIT EVEN</v>
          </cell>
          <cell r="H37">
            <v>32.270000000000003</v>
          </cell>
        </row>
        <row r="38">
          <cell r="A38" t="str">
            <v>CITY of SHELTON-REGULATEDRESIDENTIAL32RW4</v>
          </cell>
          <cell r="B38" t="str">
            <v>CITY of SHELTON-REGULATED</v>
          </cell>
          <cell r="C38" t="str">
            <v>CITY of SHELTON-REGULATED</v>
          </cell>
          <cell r="D38" t="str">
            <v>RESIDENTIAL</v>
          </cell>
          <cell r="E38" t="str">
            <v>32RW4</v>
          </cell>
          <cell r="F38" t="str">
            <v>4-32 GAL CANS-WEEKLY SVC</v>
          </cell>
          <cell r="G38" t="str">
            <v>BI-MONTHLY SPLIT EVEN</v>
          </cell>
          <cell r="H38">
            <v>41.37</v>
          </cell>
        </row>
        <row r="39">
          <cell r="A39" t="str">
            <v>KITSAP CO -REGULATEDRESIDENTIAL32RW4</v>
          </cell>
          <cell r="B39" t="str">
            <v>KITSAP CO -REGULATED</v>
          </cell>
          <cell r="C39" t="str">
            <v>KITSAP CO -REGULATED</v>
          </cell>
          <cell r="D39" t="str">
            <v>RESIDENTIAL</v>
          </cell>
          <cell r="E39" t="str">
            <v>32RW4</v>
          </cell>
          <cell r="F39" t="str">
            <v>4-32 GAL CANS-WEEKLY SVC</v>
          </cell>
          <cell r="G39" t="str">
            <v>BI-MONTHLY SPLIT EVEN</v>
          </cell>
          <cell r="H39">
            <v>36.79</v>
          </cell>
        </row>
        <row r="40">
          <cell r="A40" t="str">
            <v>MASON CO-REGULATEDRESIDENTIAL32RW4</v>
          </cell>
          <cell r="B40" t="str">
            <v>MASON CO-REGULATED</v>
          </cell>
          <cell r="C40" t="str">
            <v>MASON CO-REGULATED</v>
          </cell>
          <cell r="D40" t="str">
            <v>RESIDENTIAL</v>
          </cell>
          <cell r="E40" t="str">
            <v>32RW4</v>
          </cell>
          <cell r="F40" t="str">
            <v>4-32 GAL CANS-WEEKLY SVC</v>
          </cell>
          <cell r="G40" t="str">
            <v>BI-MONTHLY SPLIT EVEN</v>
          </cell>
          <cell r="H40">
            <v>41.37</v>
          </cell>
        </row>
        <row r="41">
          <cell r="A41" t="str">
            <v>CITY of SHELTON-REGULATEDRESIDENTIAL32RW5</v>
          </cell>
          <cell r="B41" t="str">
            <v>CITY of SHELTON-REGULATED</v>
          </cell>
          <cell r="C41" t="str">
            <v>CITY of SHELTON-REGULATED</v>
          </cell>
          <cell r="D41" t="str">
            <v>RESIDENTIAL</v>
          </cell>
          <cell r="E41" t="str">
            <v>32RW5</v>
          </cell>
          <cell r="F41" t="str">
            <v>5-32 GAL CANS-WEEKLY SVC</v>
          </cell>
          <cell r="G41" t="str">
            <v>BI-MONTHLY SPLIT EVEN</v>
          </cell>
          <cell r="H41">
            <v>49.49</v>
          </cell>
        </row>
        <row r="42">
          <cell r="A42" t="str">
            <v>KITSAP CO -REGULATEDRESIDENTIAL32RW5</v>
          </cell>
          <cell r="B42" t="str">
            <v>KITSAP CO -REGULATED</v>
          </cell>
          <cell r="C42" t="str">
            <v>KITSAP CO -REGULATED</v>
          </cell>
          <cell r="D42" t="str">
            <v>RESIDENTIAL</v>
          </cell>
          <cell r="E42" t="str">
            <v>32RW5</v>
          </cell>
          <cell r="F42" t="str">
            <v>5-32 GAL CANS-WEEKLY SVC</v>
          </cell>
          <cell r="G42" t="str">
            <v>BI-MONTHLY SPLIT EVEN</v>
          </cell>
          <cell r="H42">
            <v>43.94</v>
          </cell>
        </row>
        <row r="43">
          <cell r="A43" t="str">
            <v>MASON CO-REGULATEDRESIDENTIAL32RW5</v>
          </cell>
          <cell r="B43" t="str">
            <v>MASON CO-REGULATED</v>
          </cell>
          <cell r="C43" t="str">
            <v>MASON CO-REGULATED</v>
          </cell>
          <cell r="D43" t="str">
            <v>RESIDENTIAL</v>
          </cell>
          <cell r="E43" t="str">
            <v>32RW5</v>
          </cell>
          <cell r="F43" t="str">
            <v>5-32 GAL CANS-WEEKLY SVC</v>
          </cell>
          <cell r="G43" t="str">
            <v>BI-MONTHLY SPLIT EVEN</v>
          </cell>
          <cell r="H43">
            <v>49.49</v>
          </cell>
        </row>
        <row r="44">
          <cell r="A44" t="str">
            <v>CITY of SHELTON-REGULATEDRESIDENTIAL32RW6</v>
          </cell>
          <cell r="B44" t="str">
            <v>CITY of SHELTON-REGULATED</v>
          </cell>
          <cell r="C44" t="str">
            <v>CITY of SHELTON-REGULATED</v>
          </cell>
          <cell r="D44" t="str">
            <v>RESIDENTIAL</v>
          </cell>
          <cell r="E44" t="str">
            <v>32RW6</v>
          </cell>
          <cell r="F44" t="str">
            <v>6-32 GAL CANS-WEEKLY SVC</v>
          </cell>
          <cell r="G44" t="str">
            <v>BI-MONTHLY SPLIT EVEN</v>
          </cell>
          <cell r="H44">
            <v>57.7</v>
          </cell>
        </row>
        <row r="45">
          <cell r="A45" t="str">
            <v>KITSAP CO -REGULATEDRESIDENTIAL32RW6</v>
          </cell>
          <cell r="B45" t="str">
            <v>KITSAP CO -REGULATED</v>
          </cell>
          <cell r="C45" t="str">
            <v>KITSAP CO -REGULATED</v>
          </cell>
          <cell r="D45" t="str">
            <v>RESIDENTIAL</v>
          </cell>
          <cell r="E45" t="str">
            <v>32RW6</v>
          </cell>
          <cell r="F45" t="str">
            <v>6-32 GAL CANS-WEEKLY SVC</v>
          </cell>
          <cell r="G45" t="str">
            <v>BI-MONTHLY SPLIT EVEN</v>
          </cell>
          <cell r="H45">
            <v>50.97</v>
          </cell>
        </row>
        <row r="46">
          <cell r="A46" t="str">
            <v>MASON CO-REGULATEDRESIDENTIAL32RW6</v>
          </cell>
          <cell r="B46" t="str">
            <v>MASON CO-REGULATED</v>
          </cell>
          <cell r="C46" t="str">
            <v>MASON CO-REGULATED</v>
          </cell>
          <cell r="D46" t="str">
            <v>RESIDENTIAL</v>
          </cell>
          <cell r="E46" t="str">
            <v>32RW6</v>
          </cell>
          <cell r="F46" t="str">
            <v>6-32 GAL CANS-WEEKLY SVC</v>
          </cell>
          <cell r="G46" t="str">
            <v>BI-MONTHLY SPLIT EVEN</v>
          </cell>
          <cell r="H46">
            <v>57.7</v>
          </cell>
        </row>
        <row r="47">
          <cell r="A47" t="str">
            <v>CITY OF SHELTON-CONTRACTRESIDENTIAL35RE1</v>
          </cell>
          <cell r="B47" t="str">
            <v>CITY OF SHELTON-CONTRACT</v>
          </cell>
          <cell r="C47" t="str">
            <v>CITY OF SHELTON-CONTRACT</v>
          </cell>
          <cell r="D47" t="str">
            <v>RESIDENTIAL</v>
          </cell>
          <cell r="E47" t="str">
            <v>35RE1</v>
          </cell>
          <cell r="F47" t="str">
            <v>1-35 GAL CART EOW SVC</v>
          </cell>
          <cell r="G47" t="str">
            <v>BI-MONTHLY SPLIT ODD</v>
          </cell>
          <cell r="H47">
            <v>11.46</v>
          </cell>
        </row>
        <row r="48">
          <cell r="A48" t="str">
            <v>CITY OF SHELTON-UNREGULATEDRESIDENTIAL35RE1</v>
          </cell>
          <cell r="B48" t="str">
            <v>CITY OF SHELTON-UNREGULATED</v>
          </cell>
          <cell r="C48" t="str">
            <v>CITY OF SHELTON-UNREGULATED</v>
          </cell>
          <cell r="D48" t="str">
            <v>RESIDENTIAL</v>
          </cell>
          <cell r="E48" t="str">
            <v>35RE1</v>
          </cell>
          <cell r="F48" t="str">
            <v>1-35 GAL CART EOW SVC</v>
          </cell>
          <cell r="G48" t="str">
            <v>BI-MONTHLY SPLIT ODD</v>
          </cell>
          <cell r="H48">
            <v>7.125</v>
          </cell>
        </row>
        <row r="49">
          <cell r="A49" t="str">
            <v>KITSAP CO -REGULATEDRESIDENTIAL35RE1</v>
          </cell>
          <cell r="B49" t="str">
            <v>KITSAP CO -REGULATED</v>
          </cell>
          <cell r="C49" t="str">
            <v>KITSAP CO -REGULATED</v>
          </cell>
          <cell r="D49" t="str">
            <v>RESIDENTIAL</v>
          </cell>
          <cell r="E49" t="str">
            <v>35RE1</v>
          </cell>
          <cell r="F49" t="str">
            <v>1-35 GAL CART EOW SVC</v>
          </cell>
          <cell r="G49" t="str">
            <v>BI-MONTHLY SPLIT ODD</v>
          </cell>
          <cell r="H49">
            <v>10.11</v>
          </cell>
        </row>
        <row r="50">
          <cell r="A50" t="str">
            <v>MASON CO-REGULATEDRESIDENTIAL35RE1</v>
          </cell>
          <cell r="B50" t="str">
            <v>MASON CO-REGULATED</v>
          </cell>
          <cell r="C50" t="str">
            <v>MASON CO-REGULATED</v>
          </cell>
          <cell r="D50" t="str">
            <v>RESIDENTIAL</v>
          </cell>
          <cell r="E50" t="str">
            <v>35RE1</v>
          </cell>
          <cell r="F50" t="str">
            <v>1-35 GAL CART EOW SVC</v>
          </cell>
          <cell r="G50" t="str">
            <v>BI-MONTHLY SPLIT ODD</v>
          </cell>
          <cell r="H50">
            <v>10.87</v>
          </cell>
        </row>
        <row r="51">
          <cell r="A51" t="str">
            <v>CITY OF SHELTON-CONTRACTRESIDENTIAL35RE1RR</v>
          </cell>
          <cell r="B51" t="str">
            <v>CITY OF SHELTON-CONTRACT</v>
          </cell>
          <cell r="C51" t="str">
            <v>CITY OF SHELTON-CONTRACT</v>
          </cell>
          <cell r="D51" t="str">
            <v>RESIDENTIAL</v>
          </cell>
          <cell r="E51" t="str">
            <v>35RE1RR</v>
          </cell>
          <cell r="F51" t="str">
            <v>1-35 GL CART EOW REDUCED RATE</v>
          </cell>
          <cell r="G51" t="str">
            <v>MONTHLY ARREARS</v>
          </cell>
          <cell r="H51">
            <v>9.5</v>
          </cell>
        </row>
        <row r="52">
          <cell r="A52" t="str">
            <v>CITY OF SHELTON-UNREGULATEDRESIDENTIAL35RE1RR</v>
          </cell>
          <cell r="B52" t="str">
            <v>CITY OF SHELTON-UNREGULATED</v>
          </cell>
          <cell r="C52" t="str">
            <v>CITY OF SHELTON-UNREGULATED</v>
          </cell>
          <cell r="D52" t="str">
            <v>RESIDENTIAL</v>
          </cell>
          <cell r="E52" t="str">
            <v>35RE1RR</v>
          </cell>
          <cell r="F52" t="str">
            <v>1-35 GL CART EOW REDUCED RATE</v>
          </cell>
          <cell r="G52" t="str">
            <v>MONTHLY ARREARS</v>
          </cell>
          <cell r="H52">
            <v>11.83</v>
          </cell>
        </row>
        <row r="53">
          <cell r="A53" t="str">
            <v>KITSAP CO -REGULATEDRESIDENTIAL35RM1</v>
          </cell>
          <cell r="B53" t="str">
            <v>KITSAP CO -REGULATED</v>
          </cell>
          <cell r="C53" t="str">
            <v>KITSAP CO -REGULATED</v>
          </cell>
          <cell r="D53" t="str">
            <v>RESIDENTIAL</v>
          </cell>
          <cell r="E53" t="str">
            <v>35RM1</v>
          </cell>
          <cell r="F53" t="str">
            <v>1-35 GAL CART MONTHLY SVC</v>
          </cell>
          <cell r="G53" t="str">
            <v>BI-MONTHLY SPLIT EVEN</v>
          </cell>
          <cell r="H53">
            <v>6.1</v>
          </cell>
        </row>
        <row r="54">
          <cell r="A54" t="str">
            <v>MASON CO-REGULATEDRESIDENTIAL35RM1</v>
          </cell>
          <cell r="B54" t="str">
            <v>MASON CO-REGULATED</v>
          </cell>
          <cell r="C54" t="str">
            <v>MASON CO-REGULATED</v>
          </cell>
          <cell r="D54" t="str">
            <v>RESIDENTIAL</v>
          </cell>
          <cell r="E54" t="str">
            <v>35RM1</v>
          </cell>
          <cell r="F54" t="str">
            <v>1-35 GAL CART MONTHLY SVC</v>
          </cell>
          <cell r="G54" t="str">
            <v>BI-MONTHLY SPLIT EVEN</v>
          </cell>
          <cell r="H54">
            <v>6.45</v>
          </cell>
        </row>
        <row r="55">
          <cell r="A55" t="str">
            <v>KITSAP CO -REGULATEDRESIDENTIAL35ROCC1</v>
          </cell>
          <cell r="B55" t="str">
            <v>KITSAP CO -REGULATED</v>
          </cell>
          <cell r="C55" t="str">
            <v>KITSAP CO -REGULATED</v>
          </cell>
          <cell r="D55" t="str">
            <v>RESIDENTIAL</v>
          </cell>
          <cell r="E55" t="str">
            <v>35ROCC1</v>
          </cell>
          <cell r="F55" t="str">
            <v>1-35 GAL ON CALL PICKUP</v>
          </cell>
          <cell r="G55" t="str">
            <v>MONTHLY ARREARS</v>
          </cell>
          <cell r="H55">
            <v>6.1</v>
          </cell>
        </row>
        <row r="56">
          <cell r="A56" t="str">
            <v>MASON CO-REGULATEDRESIDENTIAL35ROCC1</v>
          </cell>
          <cell r="B56" t="str">
            <v>MASON CO-REGULATED</v>
          </cell>
          <cell r="C56" t="str">
            <v>MASON CO-REGULATED</v>
          </cell>
          <cell r="D56" t="str">
            <v>RESIDENTIAL</v>
          </cell>
          <cell r="E56" t="str">
            <v>35ROCC1</v>
          </cell>
          <cell r="F56" t="str">
            <v>1-35 GAL ON CALL PICKUP</v>
          </cell>
          <cell r="G56" t="str">
            <v>MONTHLY ARREARS</v>
          </cell>
          <cell r="H56">
            <v>6.45</v>
          </cell>
        </row>
        <row r="57">
          <cell r="A57" t="str">
            <v>KITSAP CO -REGULATEDRESIDENTIAL35RW1</v>
          </cell>
          <cell r="B57" t="str">
            <v>KITSAP CO -REGULATED</v>
          </cell>
          <cell r="C57" t="str">
            <v>KITSAP CO -REGULATED</v>
          </cell>
          <cell r="D57" t="str">
            <v>RESIDENTIAL</v>
          </cell>
          <cell r="E57" t="str">
            <v>35RW1</v>
          </cell>
          <cell r="F57" t="str">
            <v>1-35 GAL CART WEEKLY SVC</v>
          </cell>
          <cell r="G57" t="str">
            <v>BI-MONTHLY SPLIT ODD</v>
          </cell>
          <cell r="H57">
            <v>16.829999999999998</v>
          </cell>
        </row>
        <row r="58">
          <cell r="A58" t="str">
            <v>MASON CO-REGULATEDRESIDENTIAL35RW1</v>
          </cell>
          <cell r="B58" t="str">
            <v>MASON CO-REGULATED</v>
          </cell>
          <cell r="C58" t="str">
            <v>MASON CO-REGULATED</v>
          </cell>
          <cell r="D58" t="str">
            <v>RESIDENTIAL</v>
          </cell>
          <cell r="E58" t="str">
            <v>35RW1</v>
          </cell>
          <cell r="F58" t="str">
            <v>1-35 GAL CART WEEKLY SVC</v>
          </cell>
          <cell r="G58" t="str">
            <v>BI-MONTHLY SPLIT ODD</v>
          </cell>
          <cell r="H58">
            <v>18.3</v>
          </cell>
        </row>
        <row r="59">
          <cell r="A59" t="str">
            <v>CITY of SHELTON-REGULATEDRESIDENTIAL45RW1</v>
          </cell>
          <cell r="B59" t="str">
            <v>CITY of SHELTON-REGULATED</v>
          </cell>
          <cell r="C59" t="str">
            <v>CITY of SHELTON-REGULATED</v>
          </cell>
          <cell r="D59" t="str">
            <v>RESIDENTIAL</v>
          </cell>
          <cell r="E59" t="str">
            <v>45RW1</v>
          </cell>
          <cell r="F59" t="str">
            <v>1-45 GAL CAN-WEEKLY SVC</v>
          </cell>
          <cell r="G59" t="str">
            <v>BI-MONTHLY SPLIT EVEN</v>
          </cell>
          <cell r="H59">
            <v>21.49</v>
          </cell>
        </row>
        <row r="60">
          <cell r="A60" t="str">
            <v>KITSAP CO -REGULATEDRESIDENTIAL45RW1</v>
          </cell>
          <cell r="B60" t="str">
            <v>KITSAP CO -REGULATED</v>
          </cell>
          <cell r="C60" t="str">
            <v>KITSAP CO -REGULATED</v>
          </cell>
          <cell r="D60" t="str">
            <v>RESIDENTIAL</v>
          </cell>
          <cell r="E60" t="str">
            <v>45RW1</v>
          </cell>
          <cell r="F60" t="str">
            <v>1-45 GAL CAN-WEEKLY SVC</v>
          </cell>
          <cell r="G60" t="str">
            <v>BI-MONTHLY SPLIT EVEN</v>
          </cell>
          <cell r="H60">
            <v>19.36</v>
          </cell>
        </row>
        <row r="61">
          <cell r="A61" t="str">
            <v>MASON CO-REGULATEDRESIDENTIAL45RW1</v>
          </cell>
          <cell r="B61" t="str">
            <v>MASON CO-REGULATED</v>
          </cell>
          <cell r="C61" t="str">
            <v>MASON CO-REGULATED</v>
          </cell>
          <cell r="D61" t="str">
            <v>RESIDENTIAL</v>
          </cell>
          <cell r="E61" t="str">
            <v>45RW1</v>
          </cell>
          <cell r="F61" t="str">
            <v>1-45 GAL CAN-WEEKLY SVC</v>
          </cell>
          <cell r="G61" t="str">
            <v>BI-MONTHLY SPLIT EVEN</v>
          </cell>
          <cell r="H61">
            <v>21.49</v>
          </cell>
        </row>
        <row r="62">
          <cell r="A62" t="str">
            <v>KITSAP CO -REGULATEDRESIDENTIAL48RE1</v>
          </cell>
          <cell r="B62" t="str">
            <v>KITSAP CO -REGULATED</v>
          </cell>
          <cell r="C62" t="str">
            <v>KITSAP CO -REGULATED</v>
          </cell>
          <cell r="D62" t="str">
            <v>RESIDENTIAL</v>
          </cell>
          <cell r="E62" t="str">
            <v>48RE1</v>
          </cell>
          <cell r="F62" t="str">
            <v>1-48 GAL EOW</v>
          </cell>
          <cell r="G62" t="str">
            <v>BI-MONTHLY SPLIT EVEN</v>
          </cell>
          <cell r="H62">
            <v>13.32</v>
          </cell>
        </row>
        <row r="63">
          <cell r="A63" t="str">
            <v>MASON CO-REGULATEDRESIDENTIAL48RE1</v>
          </cell>
          <cell r="B63" t="str">
            <v>MASON CO-REGULATED</v>
          </cell>
          <cell r="C63" t="str">
            <v>MASON CO-REGULATED</v>
          </cell>
          <cell r="D63" t="str">
            <v>RESIDENTIAL</v>
          </cell>
          <cell r="E63" t="str">
            <v>48RE1</v>
          </cell>
          <cell r="F63" t="str">
            <v>1-48 GAL EOW</v>
          </cell>
          <cell r="G63" t="str">
            <v>BI-MONTHLY SPLIT EVEN</v>
          </cell>
          <cell r="H63">
            <v>14.37</v>
          </cell>
        </row>
        <row r="64">
          <cell r="A64" t="str">
            <v>KITSAP CO -REGULATEDRESIDENTIAL48RM1</v>
          </cell>
          <cell r="B64" t="str">
            <v>KITSAP CO -REGULATED</v>
          </cell>
          <cell r="C64" t="str">
            <v>KITSAP CO -REGULATED</v>
          </cell>
          <cell r="D64" t="str">
            <v>RESIDENTIAL</v>
          </cell>
          <cell r="E64" t="str">
            <v>48RM1</v>
          </cell>
          <cell r="F64" t="str">
            <v>1-48 GAL MONTHLY</v>
          </cell>
          <cell r="G64" t="str">
            <v>BI-MONTHLY SPLIT EVEN</v>
          </cell>
          <cell r="H64">
            <v>7.64</v>
          </cell>
        </row>
        <row r="65">
          <cell r="A65" t="str">
            <v>MASON CO-REGULATEDRESIDENTIAL48RM1</v>
          </cell>
          <cell r="B65" t="str">
            <v>MASON CO-REGULATED</v>
          </cell>
          <cell r="C65" t="str">
            <v>MASON CO-REGULATED</v>
          </cell>
          <cell r="D65" t="str">
            <v>RESIDENTIAL</v>
          </cell>
          <cell r="E65" t="str">
            <v>48RM1</v>
          </cell>
          <cell r="F65" t="str">
            <v>1-48 GAL MONTHLY</v>
          </cell>
          <cell r="G65" t="str">
            <v>BI-MONTHLY SPLIT EVEN</v>
          </cell>
          <cell r="H65">
            <v>8.08</v>
          </cell>
        </row>
        <row r="66">
          <cell r="A66" t="str">
            <v>KITSAP CO -REGULATEDRESIDENTIAL48ROCC1</v>
          </cell>
          <cell r="B66" t="str">
            <v>KITSAP CO -REGULATED</v>
          </cell>
          <cell r="C66" t="str">
            <v>KITSAP CO -REGULATED</v>
          </cell>
          <cell r="D66" t="str">
            <v>RESIDENTIAL</v>
          </cell>
          <cell r="E66" t="str">
            <v>48ROCC1</v>
          </cell>
          <cell r="F66" t="str">
            <v>1-48 GAL ON CALL PICKUP</v>
          </cell>
          <cell r="G66" t="str">
            <v>MONTHLY ARREARS</v>
          </cell>
          <cell r="H66">
            <v>7.64</v>
          </cell>
        </row>
        <row r="67">
          <cell r="A67" t="str">
            <v>MASON CO-REGULATEDRESIDENTIAL48ROCC1</v>
          </cell>
          <cell r="B67" t="str">
            <v>MASON CO-REGULATED</v>
          </cell>
          <cell r="C67" t="str">
            <v>MASON CO-REGULATED</v>
          </cell>
          <cell r="D67" t="str">
            <v>RESIDENTIAL</v>
          </cell>
          <cell r="E67" t="str">
            <v>48ROCC1</v>
          </cell>
          <cell r="F67" t="str">
            <v>1-48 GAL ON CALL PICKUP</v>
          </cell>
          <cell r="G67" t="str">
            <v>MONTHLY ARREARS</v>
          </cell>
          <cell r="H67">
            <v>8.08</v>
          </cell>
        </row>
        <row r="68">
          <cell r="A68" t="str">
            <v>KITSAP CO -REGULATEDRESIDENTIAL48RW1</v>
          </cell>
          <cell r="B68" t="str">
            <v>KITSAP CO -REGULATED</v>
          </cell>
          <cell r="C68" t="str">
            <v>KITSAP CO -REGULATED</v>
          </cell>
          <cell r="D68" t="str">
            <v>RESIDENTIAL</v>
          </cell>
          <cell r="E68" t="str">
            <v>48RW1</v>
          </cell>
          <cell r="F68" t="str">
            <v>1-48 GAL WEEKLY</v>
          </cell>
          <cell r="G68" t="str">
            <v>BI-MONTHLY SPLIT EVEN</v>
          </cell>
          <cell r="H68">
            <v>21.03</v>
          </cell>
        </row>
        <row r="69">
          <cell r="A69" t="str">
            <v>MASON CO-REGULATEDRESIDENTIAL48RW1</v>
          </cell>
          <cell r="B69" t="str">
            <v>MASON CO-REGULATED</v>
          </cell>
          <cell r="C69" t="str">
            <v>MASON CO-REGULATED</v>
          </cell>
          <cell r="D69" t="str">
            <v>RESIDENTIAL</v>
          </cell>
          <cell r="E69" t="str">
            <v>48RW1</v>
          </cell>
          <cell r="F69" t="str">
            <v>1-48 GAL WEEKLY</v>
          </cell>
          <cell r="G69" t="str">
            <v>BI-MONTHLY SPLIT EVEN</v>
          </cell>
          <cell r="H69">
            <v>23.25</v>
          </cell>
        </row>
        <row r="70">
          <cell r="A70" t="str">
            <v>CITY OF SHELTON-CONTRACTCOMMERCIAL - REARLOAD64CW1</v>
          </cell>
          <cell r="B70" t="str">
            <v>CITY OF SHELTON-CONTRACT</v>
          </cell>
          <cell r="C70" t="str">
            <v>CITY OF SHELTON-CONTRACT</v>
          </cell>
          <cell r="D70" t="str">
            <v>COMMERCIAL - REARLOAD</v>
          </cell>
          <cell r="E70" t="str">
            <v>64CW1</v>
          </cell>
          <cell r="F70" t="str">
            <v>1-64 GL CART WEEKLY SVC</v>
          </cell>
          <cell r="G70" t="str">
            <v>MONTHLY ARREARS</v>
          </cell>
          <cell r="H70">
            <v>19.649999999999999</v>
          </cell>
        </row>
        <row r="71">
          <cell r="A71" t="str">
            <v>CITY OF SHELTON-UNREGULATEDCOMMERCIAL - REARLOAD64CW1</v>
          </cell>
          <cell r="B71" t="str">
            <v>CITY OF SHELTON-UNREGULATED</v>
          </cell>
          <cell r="C71" t="str">
            <v>CITY OF SHELTON-UNREGULATED</v>
          </cell>
          <cell r="D71" t="str">
            <v>COMMERCIAL - REARLOAD</v>
          </cell>
          <cell r="E71" t="str">
            <v>64CW1</v>
          </cell>
          <cell r="F71" t="str">
            <v>1-64 GL CART WEEKLY SVC</v>
          </cell>
          <cell r="G71" t="str">
            <v>MONTHLY ARREARS</v>
          </cell>
          <cell r="H71">
            <v>24.23</v>
          </cell>
        </row>
        <row r="72">
          <cell r="A72" t="str">
            <v>CITY OF SHELTON-CONTRACTRESIDENTIAL64RE1</v>
          </cell>
          <cell r="B72" t="str">
            <v>CITY OF SHELTON-CONTRACT</v>
          </cell>
          <cell r="C72" t="str">
            <v>CITY OF SHELTON-CONTRACT</v>
          </cell>
          <cell r="D72" t="str">
            <v>RESIDENTIAL</v>
          </cell>
          <cell r="E72" t="str">
            <v>64RE1</v>
          </cell>
          <cell r="F72" t="str">
            <v>1-64 GAL EOW</v>
          </cell>
          <cell r="G72" t="str">
            <v>BI-MONTHLY SPLIT EVEN</v>
          </cell>
          <cell r="H72">
            <v>16.3</v>
          </cell>
        </row>
        <row r="73">
          <cell r="A73" t="str">
            <v>CITY OF SHELTON-UNREGULATEDRESIDENTIAL64RE1</v>
          </cell>
          <cell r="B73" t="str">
            <v>CITY OF SHELTON-UNREGULATED</v>
          </cell>
          <cell r="C73" t="str">
            <v>CITY OF SHELTON-UNREGULATED</v>
          </cell>
          <cell r="D73" t="str">
            <v>RESIDENTIAL</v>
          </cell>
          <cell r="E73" t="str">
            <v>64RE1</v>
          </cell>
          <cell r="F73" t="str">
            <v>1-64 GAL EOW</v>
          </cell>
          <cell r="G73" t="str">
            <v>BI-MONTHLY SPLIT EVEN</v>
          </cell>
          <cell r="H73">
            <v>10.145</v>
          </cell>
        </row>
        <row r="74">
          <cell r="A74" t="str">
            <v>KITSAP CO -REGULATEDRESIDENTIAL64RE1</v>
          </cell>
          <cell r="B74" t="str">
            <v>KITSAP CO -REGULATED</v>
          </cell>
          <cell r="C74" t="str">
            <v>KITSAP CO -REGULATED</v>
          </cell>
          <cell r="D74" t="str">
            <v>RESIDENTIAL</v>
          </cell>
          <cell r="E74" t="str">
            <v>64RE1</v>
          </cell>
          <cell r="F74" t="str">
            <v>1-64 GAL EOW</v>
          </cell>
          <cell r="G74" t="str">
            <v>BI-MONTHLY SPLIT EVEN</v>
          </cell>
          <cell r="H74">
            <v>15.83</v>
          </cell>
        </row>
        <row r="75">
          <cell r="A75" t="str">
            <v>MASON CO-REGULATEDRESIDENTIAL64RE1</v>
          </cell>
          <cell r="B75" t="str">
            <v>MASON CO-REGULATED</v>
          </cell>
          <cell r="C75" t="str">
            <v>MASON CO-REGULATED</v>
          </cell>
          <cell r="D75" t="str">
            <v>RESIDENTIAL</v>
          </cell>
          <cell r="E75" t="str">
            <v>64RE1</v>
          </cell>
          <cell r="F75" t="str">
            <v>1-64 GAL EOW</v>
          </cell>
          <cell r="G75" t="str">
            <v>BI-MONTHLY SPLIT EVEN</v>
          </cell>
          <cell r="H75">
            <v>17.14</v>
          </cell>
        </row>
        <row r="76">
          <cell r="A76" t="str">
            <v>CITY OF SHELTON-CONTRACTRESIDENTIAL64RE1RR</v>
          </cell>
          <cell r="B76" t="str">
            <v>CITY OF SHELTON-CONTRACT</v>
          </cell>
          <cell r="C76" t="str">
            <v>CITY OF SHELTON-CONTRACT</v>
          </cell>
          <cell r="D76" t="str">
            <v>RESIDENTIAL</v>
          </cell>
          <cell r="E76" t="str">
            <v>64RE1RR</v>
          </cell>
          <cell r="F76" t="str">
            <v>1-64 GL CART EOW REDUCED RATE</v>
          </cell>
          <cell r="G76" t="str">
            <v>MONTHLY ARREARS</v>
          </cell>
          <cell r="H76">
            <v>13.54</v>
          </cell>
        </row>
        <row r="77">
          <cell r="A77" t="str">
            <v>CITY OF SHELTON-UNREGULATEDRESIDENTIAL64RE1RR</v>
          </cell>
          <cell r="B77" t="str">
            <v>CITY OF SHELTON-UNREGULATED</v>
          </cell>
          <cell r="C77" t="str">
            <v>CITY OF SHELTON-UNREGULATED</v>
          </cell>
          <cell r="D77" t="str">
            <v>RESIDENTIAL</v>
          </cell>
          <cell r="E77" t="str">
            <v>64RE1RR</v>
          </cell>
          <cell r="F77" t="str">
            <v>1-64 GL CART EOW REDUCED RATE</v>
          </cell>
          <cell r="G77" t="str">
            <v>MONTHLY ARREARS</v>
          </cell>
          <cell r="H77">
            <v>16.84</v>
          </cell>
        </row>
        <row r="78">
          <cell r="A78" t="str">
            <v>KITSAP CO -REGULATEDRESIDENTIAL64RM1</v>
          </cell>
          <cell r="B78" t="str">
            <v>KITSAP CO -REGULATED</v>
          </cell>
          <cell r="C78" t="str">
            <v>KITSAP CO -REGULATED</v>
          </cell>
          <cell r="D78" t="str">
            <v>RESIDENTIAL</v>
          </cell>
          <cell r="E78" t="str">
            <v>64RM1</v>
          </cell>
          <cell r="F78" t="str">
            <v>1-64 GAL MONTHLY</v>
          </cell>
          <cell r="G78" t="str">
            <v>BI-MONTHLY SPLIT EVEN</v>
          </cell>
          <cell r="H78">
            <v>8.98</v>
          </cell>
        </row>
        <row r="79">
          <cell r="A79" t="str">
            <v>MASON CO-REGULATEDRESIDENTIAL64RM1</v>
          </cell>
          <cell r="B79" t="str">
            <v>MASON CO-REGULATED</v>
          </cell>
          <cell r="C79" t="str">
            <v>MASON CO-REGULATED</v>
          </cell>
          <cell r="D79" t="str">
            <v>RESIDENTIAL</v>
          </cell>
          <cell r="E79" t="str">
            <v>64RM1</v>
          </cell>
          <cell r="F79" t="str">
            <v>1-64 GAL MONTHLY</v>
          </cell>
          <cell r="G79" t="str">
            <v>BI-MONTHLY SPLIT EVEN</v>
          </cell>
          <cell r="H79">
            <v>9.5399999999999991</v>
          </cell>
        </row>
        <row r="80">
          <cell r="A80" t="str">
            <v>KITSAP CO -REGULATEDRESIDENTIAL64ROCC1</v>
          </cell>
          <cell r="B80" t="str">
            <v>KITSAP CO -REGULATED</v>
          </cell>
          <cell r="C80" t="str">
            <v>KITSAP CO -REGULATED</v>
          </cell>
          <cell r="D80" t="str">
            <v>RESIDENTIAL</v>
          </cell>
          <cell r="E80" t="str">
            <v>64ROCC1</v>
          </cell>
          <cell r="F80" t="str">
            <v>1-64 GAL ON CALL PICKUP</v>
          </cell>
          <cell r="G80" t="str">
            <v>MONTHLY ARREARS</v>
          </cell>
          <cell r="H80">
            <v>8.98</v>
          </cell>
        </row>
        <row r="81">
          <cell r="A81" t="str">
            <v>MASON CO-REGULATEDRESIDENTIAL64ROCC1</v>
          </cell>
          <cell r="B81" t="str">
            <v>MASON CO-REGULATED</v>
          </cell>
          <cell r="C81" t="str">
            <v>MASON CO-REGULATED</v>
          </cell>
          <cell r="D81" t="str">
            <v>RESIDENTIAL</v>
          </cell>
          <cell r="E81" t="str">
            <v>64ROCC1</v>
          </cell>
          <cell r="F81" t="str">
            <v>1-64 GAL ON CALL PICKUP</v>
          </cell>
          <cell r="G81" t="str">
            <v>MONTHLY ARREARS</v>
          </cell>
          <cell r="H81">
            <v>9.5399999999999991</v>
          </cell>
        </row>
        <row r="82">
          <cell r="A82" t="str">
            <v>CITY OF SHELTON-CONTRACTRESIDENTIAL64RW1</v>
          </cell>
          <cell r="B82" t="str">
            <v>CITY OF SHELTON-CONTRACT</v>
          </cell>
          <cell r="C82" t="str">
            <v>CITY OF SHELTON-CONTRACT</v>
          </cell>
          <cell r="D82" t="str">
            <v>RESIDENTIAL</v>
          </cell>
          <cell r="E82" t="str">
            <v>64RW1</v>
          </cell>
          <cell r="F82" t="str">
            <v>1-64 GAL CART WEEKLY SVC</v>
          </cell>
          <cell r="G82" t="str">
            <v>BI-MONTHLY SPLIT ODD</v>
          </cell>
          <cell r="H82">
            <v>30.84</v>
          </cell>
        </row>
        <row r="83">
          <cell r="A83" t="str">
            <v>CITY OF SHELTON-UNREGULATEDRESIDENTIAL64RW1</v>
          </cell>
          <cell r="B83" t="str">
            <v>CITY OF SHELTON-UNREGULATED</v>
          </cell>
          <cell r="C83" t="str">
            <v>CITY OF SHELTON-UNREGULATED</v>
          </cell>
          <cell r="D83" t="str">
            <v>RESIDENTIAL</v>
          </cell>
          <cell r="E83" t="str">
            <v>64RW1</v>
          </cell>
          <cell r="F83" t="str">
            <v>1-64 GAL CART WEEKLY SVC</v>
          </cell>
          <cell r="G83" t="str">
            <v>BI-MONTHLY SPLIT ODD</v>
          </cell>
          <cell r="H83">
            <v>19.184999999999999</v>
          </cell>
        </row>
        <row r="84">
          <cell r="A84" t="str">
            <v>KITSAP CO -REGULATEDRESIDENTIAL64RW1</v>
          </cell>
          <cell r="B84" t="str">
            <v>KITSAP CO -REGULATED</v>
          </cell>
          <cell r="C84" t="str">
            <v>KITSAP CO -REGULATED</v>
          </cell>
          <cell r="D84" t="str">
            <v>RESIDENTIAL</v>
          </cell>
          <cell r="E84" t="str">
            <v>64RW1</v>
          </cell>
          <cell r="F84" t="str">
            <v>1-64 GAL CART WEEKLY SVC</v>
          </cell>
          <cell r="G84" t="str">
            <v>BI-MONTHLY SPLIT ODD</v>
          </cell>
          <cell r="H84">
            <v>25.1</v>
          </cell>
        </row>
        <row r="85">
          <cell r="A85" t="str">
            <v>MASON CO-REGULATEDRESIDENTIAL64RW1</v>
          </cell>
          <cell r="B85" t="str">
            <v>MASON CO-REGULATED</v>
          </cell>
          <cell r="C85" t="str">
            <v>MASON CO-REGULATED</v>
          </cell>
          <cell r="D85" t="str">
            <v>RESIDENTIAL</v>
          </cell>
          <cell r="E85" t="str">
            <v>64RW1</v>
          </cell>
          <cell r="F85" t="str">
            <v>1-64 GAL CART WEEKLY SVC</v>
          </cell>
          <cell r="G85" t="str">
            <v>BI-MONTHLY SPLIT ODD</v>
          </cell>
          <cell r="H85">
            <v>28.38</v>
          </cell>
        </row>
        <row r="86">
          <cell r="A86" t="str">
            <v>CITY OF SHELTON-CONTRACTRESIDENTIAL64RW1RR</v>
          </cell>
          <cell r="B86" t="str">
            <v>CITY OF SHELTON-CONTRACT</v>
          </cell>
          <cell r="C86" t="str">
            <v>CITY OF SHELTON-CONTRACT</v>
          </cell>
          <cell r="D86" t="str">
            <v>RESIDENTIAL</v>
          </cell>
          <cell r="E86" t="str">
            <v>64RW1RR</v>
          </cell>
          <cell r="F86" t="str">
            <v>1-64 GL CART WKLY REDUCED RATE</v>
          </cell>
          <cell r="G86" t="str">
            <v>MONTHLY ARREARS</v>
          </cell>
          <cell r="H86">
            <v>25.6</v>
          </cell>
        </row>
        <row r="87">
          <cell r="A87" t="str">
            <v>CITY OF SHELTON-UNREGULATEDRESIDENTIAL64RW1RR</v>
          </cell>
          <cell r="B87" t="str">
            <v>CITY OF SHELTON-UNREGULATED</v>
          </cell>
          <cell r="C87" t="str">
            <v>CITY OF SHELTON-UNREGULATED</v>
          </cell>
          <cell r="D87" t="str">
            <v>RESIDENTIAL</v>
          </cell>
          <cell r="E87" t="str">
            <v>64RW1RR</v>
          </cell>
          <cell r="F87" t="str">
            <v>1-64 GL CART WKLY REDUCED RATE</v>
          </cell>
          <cell r="G87" t="str">
            <v>MONTHLY ARREARS</v>
          </cell>
          <cell r="H87">
            <v>31.85</v>
          </cell>
        </row>
        <row r="88">
          <cell r="A88" t="str">
            <v>CITY of SHELTON-REGULATEDCOMMERCIAL RECYCLE96CRCOGE1</v>
          </cell>
          <cell r="B88" t="str">
            <v>CITY of SHELTON-REGULATED</v>
          </cell>
          <cell r="C88" t="str">
            <v>CITY of SHELTON-REGULATED</v>
          </cell>
          <cell r="D88" t="str">
            <v>COMMERCIAL RECYCLE</v>
          </cell>
          <cell r="E88" t="str">
            <v>96CRCOGE1</v>
          </cell>
          <cell r="F88" t="str">
            <v>96 COMMINGLE WG-EOW</v>
          </cell>
          <cell r="G88" t="str">
            <v>MONTHLY ARREARS</v>
          </cell>
          <cell r="H88">
            <v>0</v>
          </cell>
        </row>
        <row r="89">
          <cell r="A89" t="str">
            <v>CITY OF SHELTON-UNREGULATEDCOMMERCIAL RECYCLE96CRCOGE1</v>
          </cell>
          <cell r="B89" t="str">
            <v>CITY OF SHELTON-UNREGULATED</v>
          </cell>
          <cell r="C89" t="str">
            <v>CITY OF SHELTON-UNREGULATED</v>
          </cell>
          <cell r="D89" t="str">
            <v>COMMERCIAL RECYCLE</v>
          </cell>
          <cell r="E89" t="str">
            <v>96CRCOGE1</v>
          </cell>
          <cell r="F89" t="str">
            <v>96 COMMINGLE WG-EOW</v>
          </cell>
          <cell r="G89" t="str">
            <v>MONTHLY ARREARS</v>
          </cell>
          <cell r="H89">
            <v>23.82</v>
          </cell>
        </row>
        <row r="90">
          <cell r="A90" t="str">
            <v>KITSAP CO -REGULATEDCOMMERCIAL RECYCLE96CRCOGE1</v>
          </cell>
          <cell r="B90" t="str">
            <v>KITSAP CO -REGULATED</v>
          </cell>
          <cell r="C90" t="str">
            <v>KITSAP CO -REGULATED</v>
          </cell>
          <cell r="D90" t="str">
            <v>COMMERCIAL RECYCLE</v>
          </cell>
          <cell r="E90" t="str">
            <v>96CRCOGE1</v>
          </cell>
          <cell r="F90" t="str">
            <v>96 COMMINGLE WG-EOW</v>
          </cell>
          <cell r="G90" t="str">
            <v>MONTHLY ARREARS</v>
          </cell>
          <cell r="H90">
            <v>0</v>
          </cell>
        </row>
        <row r="91">
          <cell r="A91" t="str">
            <v>KITSAP CO-UNREGULATEDCOMMERCIAL RECYCLE96CRCOGE1</v>
          </cell>
          <cell r="B91" t="str">
            <v>KITSAP CO-UNREGULATED</v>
          </cell>
          <cell r="C91" t="str">
            <v>KITSAP CO-UNREGULATED</v>
          </cell>
          <cell r="D91" t="str">
            <v>COMMERCIAL RECYCLE</v>
          </cell>
          <cell r="E91" t="str">
            <v>96CRCOGE1</v>
          </cell>
          <cell r="F91" t="str">
            <v>96 COMMINGLE WG-EOW</v>
          </cell>
          <cell r="G91" t="str">
            <v>MONTHLY ARREARS</v>
          </cell>
          <cell r="H91">
            <v>23.82</v>
          </cell>
        </row>
        <row r="92">
          <cell r="A92" t="str">
            <v>MASON CO-REGULATEDCOMMERCIAL RECYCLE96CRCOGE1</v>
          </cell>
          <cell r="B92" t="str">
            <v>MASON CO-REGULATED</v>
          </cell>
          <cell r="C92" t="str">
            <v>MASON CO-REGULATED</v>
          </cell>
          <cell r="D92" t="str">
            <v>COMMERCIAL RECYCLE</v>
          </cell>
          <cell r="E92" t="str">
            <v>96CRCOGE1</v>
          </cell>
          <cell r="F92" t="str">
            <v>96 COMMINGLE WG-EOW</v>
          </cell>
          <cell r="G92" t="str">
            <v>MONTHLY ARREARS</v>
          </cell>
          <cell r="H92">
            <v>0</v>
          </cell>
        </row>
        <row r="93">
          <cell r="A93" t="str">
            <v>MASON CO-UNREGULATEDCOMMERCIAL RECYCLE96CRCOGE1</v>
          </cell>
          <cell r="B93" t="str">
            <v>MASON CO-UNREGULATED</v>
          </cell>
          <cell r="C93" t="str">
            <v>MASON CO-UNREGULATED</v>
          </cell>
          <cell r="D93" t="str">
            <v>COMMERCIAL RECYCLE</v>
          </cell>
          <cell r="E93" t="str">
            <v>96CRCOGE1</v>
          </cell>
          <cell r="F93" t="str">
            <v>96 COMMINGLE WG-EOW</v>
          </cell>
          <cell r="G93" t="str">
            <v>MONTHLY ARREARS</v>
          </cell>
          <cell r="H93">
            <v>23.82</v>
          </cell>
        </row>
        <row r="94">
          <cell r="A94" t="str">
            <v>CITY of SHELTON-REGULATEDCOMMERCIAL RECYCLE96CRCOGM1</v>
          </cell>
          <cell r="B94" t="str">
            <v>CITY of SHELTON-REGULATED</v>
          </cell>
          <cell r="C94" t="str">
            <v>CITY of SHELTON-REGULATED</v>
          </cell>
          <cell r="D94" t="str">
            <v>COMMERCIAL RECYCLE</v>
          </cell>
          <cell r="E94" t="str">
            <v>96CRCOGM1</v>
          </cell>
          <cell r="F94" t="str">
            <v>96 COMMINGLE WGMNTHLY</v>
          </cell>
          <cell r="G94" t="str">
            <v>MONTHLY ARREARS</v>
          </cell>
          <cell r="H94">
            <v>0</v>
          </cell>
        </row>
        <row r="95">
          <cell r="A95" t="str">
            <v>CITY OF SHELTON-UNREGULATEDCOMMERCIAL RECYCLE96CRCOGM1</v>
          </cell>
          <cell r="B95" t="str">
            <v>CITY OF SHELTON-UNREGULATED</v>
          </cell>
          <cell r="C95" t="str">
            <v>CITY OF SHELTON-UNREGULATED</v>
          </cell>
          <cell r="D95" t="str">
            <v>COMMERCIAL RECYCLE</v>
          </cell>
          <cell r="E95" t="str">
            <v>96CRCOGM1</v>
          </cell>
          <cell r="F95" t="str">
            <v>96 COMMINGLE WGMNTHLY</v>
          </cell>
          <cell r="G95" t="str">
            <v>MONTHLY ARREARS</v>
          </cell>
          <cell r="H95">
            <v>18.34</v>
          </cell>
        </row>
        <row r="96">
          <cell r="A96" t="str">
            <v>KITSAP CO -REGULATEDCOMMERCIAL RECYCLE96CRCOGM1</v>
          </cell>
          <cell r="B96" t="str">
            <v>KITSAP CO -REGULATED</v>
          </cell>
          <cell r="C96" t="str">
            <v>KITSAP CO -REGULATED</v>
          </cell>
          <cell r="D96" t="str">
            <v>COMMERCIAL RECYCLE</v>
          </cell>
          <cell r="E96" t="str">
            <v>96CRCOGM1</v>
          </cell>
          <cell r="F96" t="str">
            <v>96 COMMINGLE WGMNTHLY</v>
          </cell>
          <cell r="G96" t="str">
            <v>MONTHLY ARREARS</v>
          </cell>
          <cell r="H96">
            <v>0</v>
          </cell>
        </row>
        <row r="97">
          <cell r="A97" t="str">
            <v>KITSAP CO-UNREGULATEDCOMMERCIAL RECYCLE96CRCOGM1</v>
          </cell>
          <cell r="B97" t="str">
            <v>KITSAP CO-UNREGULATED</v>
          </cell>
          <cell r="C97" t="str">
            <v>KITSAP CO-UNREGULATED</v>
          </cell>
          <cell r="D97" t="str">
            <v>COMMERCIAL RECYCLE</v>
          </cell>
          <cell r="E97" t="str">
            <v>96CRCOGM1</v>
          </cell>
          <cell r="F97" t="str">
            <v>96 COMMINGLE WGMNTHLY</v>
          </cell>
          <cell r="G97" t="str">
            <v>MONTHLY ARREARS</v>
          </cell>
          <cell r="H97">
            <v>18.34</v>
          </cell>
        </row>
        <row r="98">
          <cell r="A98" t="str">
            <v>MASON CO-REGULATEDCOMMERCIAL RECYCLE96CRCOGM1</v>
          </cell>
          <cell r="B98" t="str">
            <v>MASON CO-REGULATED</v>
          </cell>
          <cell r="C98" t="str">
            <v>MASON CO-REGULATED</v>
          </cell>
          <cell r="D98" t="str">
            <v>COMMERCIAL RECYCLE</v>
          </cell>
          <cell r="E98" t="str">
            <v>96CRCOGM1</v>
          </cell>
          <cell r="F98" t="str">
            <v>96 COMMINGLE WGMNTHLY</v>
          </cell>
          <cell r="G98" t="str">
            <v>MONTHLY ARREARS</v>
          </cell>
          <cell r="H98">
            <v>0</v>
          </cell>
        </row>
        <row r="99">
          <cell r="A99" t="str">
            <v>MASON CO-UNREGULATEDCOMMERCIAL RECYCLE96CRCOGM1</v>
          </cell>
          <cell r="B99" t="str">
            <v>MASON CO-UNREGULATED</v>
          </cell>
          <cell r="C99" t="str">
            <v>MASON CO-UNREGULATED</v>
          </cell>
          <cell r="D99" t="str">
            <v>COMMERCIAL RECYCLE</v>
          </cell>
          <cell r="E99" t="str">
            <v>96CRCOGM1</v>
          </cell>
          <cell r="F99" t="str">
            <v>96 COMMINGLE WGMNTHLY</v>
          </cell>
          <cell r="G99" t="str">
            <v>MONTHLY ARREARS</v>
          </cell>
          <cell r="H99">
            <v>18.34</v>
          </cell>
        </row>
        <row r="100">
          <cell r="A100" t="str">
            <v>CITY of SHELTON-REGULATEDCOMMERCIAL RECYCLE96CRCOGOC</v>
          </cell>
          <cell r="B100" t="str">
            <v>CITY of SHELTON-REGULATED</v>
          </cell>
          <cell r="C100" t="str">
            <v>CITY of SHELTON-REGULATED</v>
          </cell>
          <cell r="D100" t="str">
            <v>COMMERCIAL RECYCLE</v>
          </cell>
          <cell r="E100" t="str">
            <v>96CRCOGOC</v>
          </cell>
          <cell r="F100" t="str">
            <v>96 COMMINGLE WGON CALL</v>
          </cell>
          <cell r="G100" t="str">
            <v>MONTHLY ARREARS</v>
          </cell>
          <cell r="H100">
            <v>0</v>
          </cell>
        </row>
        <row r="101">
          <cell r="A101" t="str">
            <v>CITY OF SHELTON-UNREGULATEDCOMMERCIAL RECYCLE96CRCOGOC</v>
          </cell>
          <cell r="B101" t="str">
            <v>CITY OF SHELTON-UNREGULATED</v>
          </cell>
          <cell r="C101" t="str">
            <v>CITY OF SHELTON-UNREGULATED</v>
          </cell>
          <cell r="D101" t="str">
            <v>COMMERCIAL RECYCLE</v>
          </cell>
          <cell r="E101" t="str">
            <v>96CRCOGOC</v>
          </cell>
          <cell r="F101" t="str">
            <v>96 COMMINGLE WGON CALL</v>
          </cell>
          <cell r="G101" t="str">
            <v>MONTHLY ARREARS</v>
          </cell>
          <cell r="H101">
            <v>18.34</v>
          </cell>
        </row>
        <row r="102">
          <cell r="A102" t="str">
            <v>KITSAP CO -REGULATEDCOMMERCIAL RECYCLE96CRCOGOC</v>
          </cell>
          <cell r="B102" t="str">
            <v>KITSAP CO -REGULATED</v>
          </cell>
          <cell r="C102" t="str">
            <v>KITSAP CO -REGULATED</v>
          </cell>
          <cell r="D102" t="str">
            <v>COMMERCIAL RECYCLE</v>
          </cell>
          <cell r="E102" t="str">
            <v>96CRCOGOC</v>
          </cell>
          <cell r="F102" t="str">
            <v>96 COMMINGLE WGON CALL</v>
          </cell>
          <cell r="G102" t="str">
            <v>MONTHLY ARREARS</v>
          </cell>
          <cell r="H102">
            <v>0</v>
          </cell>
        </row>
        <row r="103">
          <cell r="A103" t="str">
            <v>KITSAP CO-UNREGULATEDCOMMERCIAL RECYCLE96CRCOGOC</v>
          </cell>
          <cell r="B103" t="str">
            <v>KITSAP CO-UNREGULATED</v>
          </cell>
          <cell r="C103" t="str">
            <v>KITSAP CO-UNREGULATED</v>
          </cell>
          <cell r="D103" t="str">
            <v>COMMERCIAL RECYCLE</v>
          </cell>
          <cell r="E103" t="str">
            <v>96CRCOGOC</v>
          </cell>
          <cell r="F103" t="str">
            <v>96 COMMINGLE WGON CALL</v>
          </cell>
          <cell r="G103" t="str">
            <v>MONTHLY ARREARS</v>
          </cell>
          <cell r="H103">
            <v>18.34</v>
          </cell>
        </row>
        <row r="104">
          <cell r="A104" t="str">
            <v>MASON CO-REGULATEDCOMMERCIAL RECYCLE96CRCOGOC</v>
          </cell>
          <cell r="B104" t="str">
            <v>MASON CO-REGULATED</v>
          </cell>
          <cell r="C104" t="str">
            <v>MASON CO-REGULATED</v>
          </cell>
          <cell r="D104" t="str">
            <v>COMMERCIAL RECYCLE</v>
          </cell>
          <cell r="E104" t="str">
            <v>96CRCOGOC</v>
          </cell>
          <cell r="F104" t="str">
            <v>96 COMMINGLE WGON CALL</v>
          </cell>
          <cell r="G104" t="str">
            <v>MONTHLY ARREARS</v>
          </cell>
          <cell r="H104">
            <v>0</v>
          </cell>
        </row>
        <row r="105">
          <cell r="A105" t="str">
            <v>MASON CO-UNREGULATEDCOMMERCIAL RECYCLE96CRCOGOC</v>
          </cell>
          <cell r="B105" t="str">
            <v>MASON CO-UNREGULATED</v>
          </cell>
          <cell r="C105" t="str">
            <v>MASON CO-UNREGULATED</v>
          </cell>
          <cell r="D105" t="str">
            <v>COMMERCIAL RECYCLE</v>
          </cell>
          <cell r="E105" t="str">
            <v>96CRCOGOC</v>
          </cell>
          <cell r="F105" t="str">
            <v>96 COMMINGLE WGON CALL</v>
          </cell>
          <cell r="G105" t="str">
            <v>MONTHLY ARREARS</v>
          </cell>
          <cell r="H105">
            <v>18.34</v>
          </cell>
        </row>
        <row r="106">
          <cell r="A106" t="str">
            <v>CITY OF SHELTON-UNREGULATEDCOMMERCIAL RECYCLE96CRCOGPPU</v>
          </cell>
          <cell r="B106" t="str">
            <v>CITY OF SHELTON-UNREGULATED</v>
          </cell>
          <cell r="C106" t="str">
            <v>CITY OF SHELTON-UNREGULATED</v>
          </cell>
          <cell r="D106" t="str">
            <v>COMMERCIAL RECYCLE</v>
          </cell>
          <cell r="E106" t="str">
            <v>96CRCOGPPU</v>
          </cell>
          <cell r="F106" t="str">
            <v>96 COMMINGLE WG-PER PU</v>
          </cell>
          <cell r="G106" t="str">
            <v>ONCALL</v>
          </cell>
          <cell r="H106">
            <v>7.55</v>
          </cell>
        </row>
        <row r="107">
          <cell r="A107" t="str">
            <v>KITSAP CO-UNREGULATEDCOMMERCIAL RECYCLE96CRCOGPPU</v>
          </cell>
          <cell r="B107" t="str">
            <v>KITSAP CO-UNREGULATED</v>
          </cell>
          <cell r="C107" t="str">
            <v>KITSAP CO-UNREGULATED</v>
          </cell>
          <cell r="D107" t="str">
            <v>COMMERCIAL RECYCLE</v>
          </cell>
          <cell r="E107" t="str">
            <v>96CRCOGPPU</v>
          </cell>
          <cell r="F107" t="str">
            <v>96 COMMINGLE WG-PER PU</v>
          </cell>
          <cell r="G107" t="str">
            <v>ONCALL</v>
          </cell>
          <cell r="H107">
            <v>7.55</v>
          </cell>
        </row>
        <row r="108">
          <cell r="A108" t="str">
            <v>MASON CO-UNREGULATEDCOMMERCIAL RECYCLE96CRCOGPPU</v>
          </cell>
          <cell r="B108" t="str">
            <v>MASON CO-UNREGULATED</v>
          </cell>
          <cell r="C108" t="str">
            <v>MASON CO-UNREGULATED</v>
          </cell>
          <cell r="D108" t="str">
            <v>COMMERCIAL RECYCLE</v>
          </cell>
          <cell r="E108" t="str">
            <v>96CRCOGPPU</v>
          </cell>
          <cell r="F108" t="str">
            <v>96 COMMINGLE WG-PER PU</v>
          </cell>
          <cell r="G108" t="str">
            <v>ONCALL</v>
          </cell>
          <cell r="H108">
            <v>7.55</v>
          </cell>
        </row>
        <row r="109">
          <cell r="A109" t="str">
            <v>CITY of SHELTON-REGULATEDCOMMERCIAL RECYCLE96CRCOGW1</v>
          </cell>
          <cell r="B109" t="str">
            <v>CITY of SHELTON-REGULATED</v>
          </cell>
          <cell r="C109" t="str">
            <v>CITY of SHELTON-REGULATED</v>
          </cell>
          <cell r="D109" t="str">
            <v>COMMERCIAL RECYCLE</v>
          </cell>
          <cell r="E109" t="str">
            <v>96CRCOGW1</v>
          </cell>
          <cell r="F109" t="str">
            <v>96 COMMINGLE WG-WEEKLY</v>
          </cell>
          <cell r="G109" t="str">
            <v>MONTHLY ARREARS</v>
          </cell>
          <cell r="H109">
            <v>0</v>
          </cell>
        </row>
        <row r="110">
          <cell r="A110" t="str">
            <v>CITY OF SHELTON-UNREGULATEDCOMMERCIAL RECYCLE96CRCOGW1</v>
          </cell>
          <cell r="B110" t="str">
            <v>CITY OF SHELTON-UNREGULATED</v>
          </cell>
          <cell r="C110" t="str">
            <v>CITY OF SHELTON-UNREGULATED</v>
          </cell>
          <cell r="D110" t="str">
            <v>COMMERCIAL RECYCLE</v>
          </cell>
          <cell r="E110" t="str">
            <v>96CRCOGW1</v>
          </cell>
          <cell r="F110" t="str">
            <v>96 COMMINGLE WG-WEEKLY</v>
          </cell>
          <cell r="G110" t="str">
            <v>MONTHLY ARREARS</v>
          </cell>
          <cell r="H110">
            <v>31.05</v>
          </cell>
        </row>
        <row r="111">
          <cell r="A111" t="str">
            <v>KITSAP CO -REGULATEDCOMMERCIAL RECYCLE96CRCOGW1</v>
          </cell>
          <cell r="B111" t="str">
            <v>KITSAP CO -REGULATED</v>
          </cell>
          <cell r="C111" t="str">
            <v>KITSAP CO -REGULATED</v>
          </cell>
          <cell r="D111" t="str">
            <v>COMMERCIAL RECYCLE</v>
          </cell>
          <cell r="E111" t="str">
            <v>96CRCOGW1</v>
          </cell>
          <cell r="F111" t="str">
            <v>96 COMMINGLE WG-WEEKLY</v>
          </cell>
          <cell r="G111" t="str">
            <v>MONTHLY ARREARS</v>
          </cell>
          <cell r="H111">
            <v>0</v>
          </cell>
        </row>
        <row r="112">
          <cell r="A112" t="str">
            <v>KITSAP CO-UNREGULATEDCOMMERCIAL RECYCLE96CRCOGW1</v>
          </cell>
          <cell r="B112" t="str">
            <v>KITSAP CO-UNREGULATED</v>
          </cell>
          <cell r="C112" t="str">
            <v>KITSAP CO-UNREGULATED</v>
          </cell>
          <cell r="D112" t="str">
            <v>COMMERCIAL RECYCLE</v>
          </cell>
          <cell r="E112" t="str">
            <v>96CRCOGW1</v>
          </cell>
          <cell r="F112" t="str">
            <v>96 COMMINGLE WG-WEEKLY</v>
          </cell>
          <cell r="G112" t="str">
            <v>MONTHLY ARREARS</v>
          </cell>
          <cell r="H112">
            <v>31.05</v>
          </cell>
        </row>
        <row r="113">
          <cell r="A113" t="str">
            <v>MASON CO-REGULATEDCOMMERCIAL RECYCLE96CRCOGW1</v>
          </cell>
          <cell r="B113" t="str">
            <v>MASON CO-REGULATED</v>
          </cell>
          <cell r="C113" t="str">
            <v>MASON CO-REGULATED</v>
          </cell>
          <cell r="D113" t="str">
            <v>COMMERCIAL RECYCLE</v>
          </cell>
          <cell r="E113" t="str">
            <v>96CRCOGW1</v>
          </cell>
          <cell r="F113" t="str">
            <v>96 COMMINGLE WG-WEEKLY</v>
          </cell>
          <cell r="G113" t="str">
            <v>MONTHLY ARREARS</v>
          </cell>
          <cell r="H113">
            <v>0</v>
          </cell>
        </row>
        <row r="114">
          <cell r="A114" t="str">
            <v>MASON CO-UNREGULATEDCOMMERCIAL RECYCLE96CRCOGW1</v>
          </cell>
          <cell r="B114" t="str">
            <v>MASON CO-UNREGULATED</v>
          </cell>
          <cell r="C114" t="str">
            <v>MASON CO-UNREGULATED</v>
          </cell>
          <cell r="D114" t="str">
            <v>COMMERCIAL RECYCLE</v>
          </cell>
          <cell r="E114" t="str">
            <v>96CRCOGW1</v>
          </cell>
          <cell r="F114" t="str">
            <v>96 COMMINGLE WG-WEEKLY</v>
          </cell>
          <cell r="G114" t="str">
            <v>MONTHLY ARREARS</v>
          </cell>
          <cell r="H114">
            <v>31.05</v>
          </cell>
        </row>
        <row r="115">
          <cell r="A115" t="str">
            <v>CITY of SHELTON-REGULATEDCOMMERCIAL RECYCLE96CRCONGE1</v>
          </cell>
          <cell r="B115" t="str">
            <v>CITY of SHELTON-REGULATED</v>
          </cell>
          <cell r="C115" t="str">
            <v>CITY of SHELTON-REGULATED</v>
          </cell>
          <cell r="D115" t="str">
            <v>COMMERCIAL RECYCLE</v>
          </cell>
          <cell r="E115" t="str">
            <v>96CRCONGE1</v>
          </cell>
          <cell r="F115" t="str">
            <v>96 COMMINGLE NG-EOW</v>
          </cell>
          <cell r="G115" t="str">
            <v>MONTHLY ARREARS</v>
          </cell>
          <cell r="H115">
            <v>0</v>
          </cell>
        </row>
        <row r="116">
          <cell r="A116" t="str">
            <v>CITY OF SHELTON-UNREGULATEDCOMMERCIAL RECYCLE96CRCONGE1</v>
          </cell>
          <cell r="B116" t="str">
            <v>CITY OF SHELTON-UNREGULATED</v>
          </cell>
          <cell r="C116" t="str">
            <v>CITY OF SHELTON-UNREGULATED</v>
          </cell>
          <cell r="D116" t="str">
            <v>COMMERCIAL RECYCLE</v>
          </cell>
          <cell r="E116" t="str">
            <v>96CRCONGE1</v>
          </cell>
          <cell r="F116" t="str">
            <v>96 COMMINGLE NG-EOW</v>
          </cell>
          <cell r="G116" t="str">
            <v>MONTHLY ARREARS</v>
          </cell>
          <cell r="H116">
            <v>23.82</v>
          </cell>
        </row>
        <row r="117">
          <cell r="A117" t="str">
            <v>KITSAP CO -REGULATEDCOMMERCIAL RECYCLE96CRCONGE1</v>
          </cell>
          <cell r="B117" t="str">
            <v>KITSAP CO -REGULATED</v>
          </cell>
          <cell r="C117" t="str">
            <v>KITSAP CO -REGULATED</v>
          </cell>
          <cell r="D117" t="str">
            <v>COMMERCIAL RECYCLE</v>
          </cell>
          <cell r="E117" t="str">
            <v>96CRCONGE1</v>
          </cell>
          <cell r="F117" t="str">
            <v>96 COMMINGLE NG-EOW</v>
          </cell>
          <cell r="G117" t="str">
            <v>MONTHLY ARREARS</v>
          </cell>
          <cell r="H117">
            <v>0</v>
          </cell>
        </row>
        <row r="118">
          <cell r="A118" t="str">
            <v>KITSAP CO-UNREGULATEDCOMMERCIAL RECYCLE96CRCONGE1</v>
          </cell>
          <cell r="B118" t="str">
            <v>KITSAP CO-UNREGULATED</v>
          </cell>
          <cell r="C118" t="str">
            <v>KITSAP CO-UNREGULATED</v>
          </cell>
          <cell r="D118" t="str">
            <v>COMMERCIAL RECYCLE</v>
          </cell>
          <cell r="E118" t="str">
            <v>96CRCONGE1</v>
          </cell>
          <cell r="F118" t="str">
            <v>96 COMMINGLE NG-EOW</v>
          </cell>
          <cell r="G118" t="str">
            <v>MONTHLY ARREARS</v>
          </cell>
          <cell r="H118">
            <v>23.82</v>
          </cell>
        </row>
        <row r="119">
          <cell r="A119" t="str">
            <v>MASON CO-REGULATEDCOMMERCIAL RECYCLE96CRCONGE1</v>
          </cell>
          <cell r="B119" t="str">
            <v>MASON CO-REGULATED</v>
          </cell>
          <cell r="C119" t="str">
            <v>MASON CO-REGULATED</v>
          </cell>
          <cell r="D119" t="str">
            <v>COMMERCIAL RECYCLE</v>
          </cell>
          <cell r="E119" t="str">
            <v>96CRCONGE1</v>
          </cell>
          <cell r="F119" t="str">
            <v>96 COMMINGLE NG-EOW</v>
          </cell>
          <cell r="G119" t="str">
            <v>MONTHLY ARREARS</v>
          </cell>
          <cell r="H119">
            <v>0</v>
          </cell>
        </row>
        <row r="120">
          <cell r="A120" t="str">
            <v>MASON CO-UNREGULATEDCOMMERCIAL RECYCLE96CRCONGE1</v>
          </cell>
          <cell r="B120" t="str">
            <v>MASON CO-UNREGULATED</v>
          </cell>
          <cell r="C120" t="str">
            <v>MASON CO-UNREGULATED</v>
          </cell>
          <cell r="D120" t="str">
            <v>COMMERCIAL RECYCLE</v>
          </cell>
          <cell r="E120" t="str">
            <v>96CRCONGE1</v>
          </cell>
          <cell r="F120" t="str">
            <v>96 COMMINGLE NG-EOW</v>
          </cell>
          <cell r="G120" t="str">
            <v>MONTHLY ARREARS</v>
          </cell>
          <cell r="H120">
            <v>23.82</v>
          </cell>
        </row>
        <row r="121">
          <cell r="A121" t="str">
            <v>CITY of SHELTON-REGULATEDCOMMERCIAL RECYCLE96CRCONGM1</v>
          </cell>
          <cell r="B121" t="str">
            <v>CITY of SHELTON-REGULATED</v>
          </cell>
          <cell r="C121" t="str">
            <v>CITY of SHELTON-REGULATED</v>
          </cell>
          <cell r="D121" t="str">
            <v>COMMERCIAL RECYCLE</v>
          </cell>
          <cell r="E121" t="str">
            <v>96CRCONGM1</v>
          </cell>
          <cell r="F121" t="str">
            <v>96 COMMINGLE NG-MNTHLY</v>
          </cell>
          <cell r="G121" t="str">
            <v>MONTHLY ARREARS</v>
          </cell>
          <cell r="H121">
            <v>0</v>
          </cell>
        </row>
        <row r="122">
          <cell r="A122" t="str">
            <v>CITY OF SHELTON-UNREGULATEDCOMMERCIAL RECYCLE96CRCONGM1</v>
          </cell>
          <cell r="B122" t="str">
            <v>CITY OF SHELTON-UNREGULATED</v>
          </cell>
          <cell r="C122" t="str">
            <v>CITY OF SHELTON-UNREGULATED</v>
          </cell>
          <cell r="D122" t="str">
            <v>COMMERCIAL RECYCLE</v>
          </cell>
          <cell r="E122" t="str">
            <v>96CRCONGM1</v>
          </cell>
          <cell r="F122" t="str">
            <v>96 COMMINGLE NG-MNTHLY</v>
          </cell>
          <cell r="G122" t="str">
            <v>MONTHLY ARREARS</v>
          </cell>
          <cell r="H122">
            <v>18.34</v>
          </cell>
        </row>
        <row r="123">
          <cell r="A123" t="str">
            <v>KITSAP CO -REGULATEDCOMMERCIAL RECYCLE96CRCONGM1</v>
          </cell>
          <cell r="B123" t="str">
            <v>KITSAP CO -REGULATED</v>
          </cell>
          <cell r="C123" t="str">
            <v>KITSAP CO -REGULATED</v>
          </cell>
          <cell r="D123" t="str">
            <v>COMMERCIAL RECYCLE</v>
          </cell>
          <cell r="E123" t="str">
            <v>96CRCONGM1</v>
          </cell>
          <cell r="F123" t="str">
            <v>96 COMMINGLE NG-MNTHLY</v>
          </cell>
          <cell r="G123" t="str">
            <v>MONTHLY ARREARS</v>
          </cell>
          <cell r="H123">
            <v>0</v>
          </cell>
        </row>
        <row r="124">
          <cell r="A124" t="str">
            <v>KITSAP CO-UNREGULATEDCOMMERCIAL RECYCLE96CRCONGM1</v>
          </cell>
          <cell r="B124" t="str">
            <v>KITSAP CO-UNREGULATED</v>
          </cell>
          <cell r="C124" t="str">
            <v>KITSAP CO-UNREGULATED</v>
          </cell>
          <cell r="D124" t="str">
            <v>COMMERCIAL RECYCLE</v>
          </cell>
          <cell r="E124" t="str">
            <v>96CRCONGM1</v>
          </cell>
          <cell r="F124" t="str">
            <v>96 COMMINGLE NG-MNTHLY</v>
          </cell>
          <cell r="G124" t="str">
            <v>MONTHLY ARREARS</v>
          </cell>
          <cell r="H124">
            <v>18.34</v>
          </cell>
        </row>
        <row r="125">
          <cell r="A125" t="str">
            <v>MASON CO-REGULATEDCOMMERCIAL RECYCLE96CRCONGM1</v>
          </cell>
          <cell r="B125" t="str">
            <v>MASON CO-REGULATED</v>
          </cell>
          <cell r="C125" t="str">
            <v>MASON CO-REGULATED</v>
          </cell>
          <cell r="D125" t="str">
            <v>COMMERCIAL RECYCLE</v>
          </cell>
          <cell r="E125" t="str">
            <v>96CRCONGM1</v>
          </cell>
          <cell r="F125" t="str">
            <v>96 COMMINGLE NG-MNTHLY</v>
          </cell>
          <cell r="G125" t="str">
            <v>MONTHLY ARREARS</v>
          </cell>
          <cell r="H125">
            <v>0</v>
          </cell>
        </row>
        <row r="126">
          <cell r="A126" t="str">
            <v>MASON CO-UNREGULATEDCOMMERCIAL RECYCLE96CRCONGM1</v>
          </cell>
          <cell r="B126" t="str">
            <v>MASON CO-UNREGULATED</v>
          </cell>
          <cell r="C126" t="str">
            <v>MASON CO-UNREGULATED</v>
          </cell>
          <cell r="D126" t="str">
            <v>COMMERCIAL RECYCLE</v>
          </cell>
          <cell r="E126" t="str">
            <v>96CRCONGM1</v>
          </cell>
          <cell r="F126" t="str">
            <v>96 COMMINGLE NG-MNTHLY</v>
          </cell>
          <cell r="G126" t="str">
            <v>MONTHLY ARREARS</v>
          </cell>
          <cell r="H126">
            <v>18.34</v>
          </cell>
        </row>
        <row r="127">
          <cell r="A127" t="str">
            <v>CITY OF SHELTON-UNREGULATEDCOMMERCIAL RECYCLE96CRCONGOC</v>
          </cell>
          <cell r="B127" t="str">
            <v>CITY OF SHELTON-UNREGULATED</v>
          </cell>
          <cell r="C127" t="str">
            <v>CITY OF SHELTON-UNREGULATED</v>
          </cell>
          <cell r="D127" t="str">
            <v>COMMERCIAL RECYCLE</v>
          </cell>
          <cell r="E127" t="str">
            <v>96CRCONGOC</v>
          </cell>
          <cell r="F127" t="str">
            <v>96 COMMINGLE NGON CALL</v>
          </cell>
          <cell r="G127" t="str">
            <v>ONCALL</v>
          </cell>
          <cell r="H127">
            <v>18.34</v>
          </cell>
        </row>
        <row r="128">
          <cell r="A128" t="str">
            <v>KITSAP CO-UNREGULATEDCOMMERCIAL RECYCLE96CRCONGOC</v>
          </cell>
          <cell r="B128" t="str">
            <v>KITSAP CO-UNREGULATED</v>
          </cell>
          <cell r="C128" t="str">
            <v>KITSAP CO-UNREGULATED</v>
          </cell>
          <cell r="D128" t="str">
            <v>COMMERCIAL RECYCLE</v>
          </cell>
          <cell r="E128" t="str">
            <v>96CRCONGOC</v>
          </cell>
          <cell r="F128" t="str">
            <v>96 COMMINGLE NGON CALL</v>
          </cell>
          <cell r="G128" t="str">
            <v>ONCALL</v>
          </cell>
          <cell r="H128">
            <v>18.34</v>
          </cell>
        </row>
        <row r="129">
          <cell r="A129" t="str">
            <v>MASON CO-UNREGULATEDCOMMERCIAL RECYCLE96CRCONGOC</v>
          </cell>
          <cell r="B129" t="str">
            <v>MASON CO-UNREGULATED</v>
          </cell>
          <cell r="C129" t="str">
            <v>MASON CO-UNREGULATED</v>
          </cell>
          <cell r="D129" t="str">
            <v>COMMERCIAL RECYCLE</v>
          </cell>
          <cell r="E129" t="str">
            <v>96CRCONGOC</v>
          </cell>
          <cell r="F129" t="str">
            <v>96 COMMINGLE NGON CALL</v>
          </cell>
          <cell r="G129" t="str">
            <v>ONCALL</v>
          </cell>
          <cell r="H129">
            <v>18.34</v>
          </cell>
        </row>
        <row r="130">
          <cell r="A130" t="str">
            <v>CITY OF SHELTON-UNREGULATEDCOMMERCIAL RECYCLE96CRCONGPPU</v>
          </cell>
          <cell r="B130" t="str">
            <v>CITY OF SHELTON-UNREGULATED</v>
          </cell>
          <cell r="C130" t="str">
            <v>CITY OF SHELTON-UNREGULATED</v>
          </cell>
          <cell r="D130" t="str">
            <v>COMMERCIAL RECYCLE</v>
          </cell>
          <cell r="E130" t="str">
            <v>96CRCONGPPU</v>
          </cell>
          <cell r="F130" t="str">
            <v>96 COMMINGLE NG-PER PU</v>
          </cell>
          <cell r="G130" t="str">
            <v>ONCALL</v>
          </cell>
          <cell r="H130">
            <v>7.55</v>
          </cell>
        </row>
        <row r="131">
          <cell r="A131" t="str">
            <v>KITSAP CO-UNREGULATEDCOMMERCIAL RECYCLE96CRCONGPPU</v>
          </cell>
          <cell r="B131" t="str">
            <v>KITSAP CO-UNREGULATED</v>
          </cell>
          <cell r="C131" t="str">
            <v>KITSAP CO-UNREGULATED</v>
          </cell>
          <cell r="D131" t="str">
            <v>COMMERCIAL RECYCLE</v>
          </cell>
          <cell r="E131" t="str">
            <v>96CRCONGPPU</v>
          </cell>
          <cell r="F131" t="str">
            <v>96 COMMINGLE NG-PER PU</v>
          </cell>
          <cell r="G131" t="str">
            <v>ONCALL</v>
          </cell>
          <cell r="H131">
            <v>7.55</v>
          </cell>
        </row>
        <row r="132">
          <cell r="A132" t="str">
            <v>MASON CO-UNREGULATEDCOMMERCIAL RECYCLE96CRCONGPPU</v>
          </cell>
          <cell r="B132" t="str">
            <v>MASON CO-UNREGULATED</v>
          </cell>
          <cell r="C132" t="str">
            <v>MASON CO-UNREGULATED</v>
          </cell>
          <cell r="D132" t="str">
            <v>COMMERCIAL RECYCLE</v>
          </cell>
          <cell r="E132" t="str">
            <v>96CRCONGPPU</v>
          </cell>
          <cell r="F132" t="str">
            <v>96 COMMINGLE NG-PER PU</v>
          </cell>
          <cell r="G132" t="str">
            <v>ONCALL</v>
          </cell>
          <cell r="H132">
            <v>7.55</v>
          </cell>
        </row>
        <row r="133">
          <cell r="A133" t="str">
            <v>CITY of SHELTON-REGULATEDCOMMERCIAL RECYCLE96CRCONGW1</v>
          </cell>
          <cell r="B133" t="str">
            <v>CITY of SHELTON-REGULATED</v>
          </cell>
          <cell r="C133" t="str">
            <v>CITY of SHELTON-REGULATED</v>
          </cell>
          <cell r="D133" t="str">
            <v>COMMERCIAL RECYCLE</v>
          </cell>
          <cell r="E133" t="str">
            <v>96CRCONGW1</v>
          </cell>
          <cell r="F133" t="str">
            <v>96 COMMINGLE NG-WEEKLY</v>
          </cell>
          <cell r="G133" t="str">
            <v>MONTHLY ARREARS</v>
          </cell>
          <cell r="H133">
            <v>0</v>
          </cell>
        </row>
        <row r="134">
          <cell r="A134" t="str">
            <v>CITY OF SHELTON-UNREGULATEDCOMMERCIAL RECYCLE96CRCONGW1</v>
          </cell>
          <cell r="B134" t="str">
            <v>CITY OF SHELTON-UNREGULATED</v>
          </cell>
          <cell r="C134" t="str">
            <v>CITY OF SHELTON-UNREGULATED</v>
          </cell>
          <cell r="D134" t="str">
            <v>COMMERCIAL RECYCLE</v>
          </cell>
          <cell r="E134" t="str">
            <v>96CRCONGW1</v>
          </cell>
          <cell r="F134" t="str">
            <v>96 COMMINGLE NG-WEEKLY</v>
          </cell>
          <cell r="G134" t="str">
            <v>MONTHLY ARREARS</v>
          </cell>
          <cell r="H134">
            <v>31.05</v>
          </cell>
        </row>
        <row r="135">
          <cell r="A135" t="str">
            <v>KITSAP CO -REGULATEDCOMMERCIAL RECYCLE96CRCONGW1</v>
          </cell>
          <cell r="B135" t="str">
            <v>KITSAP CO -REGULATED</v>
          </cell>
          <cell r="C135" t="str">
            <v>KITSAP CO -REGULATED</v>
          </cell>
          <cell r="D135" t="str">
            <v>COMMERCIAL RECYCLE</v>
          </cell>
          <cell r="E135" t="str">
            <v>96CRCONGW1</v>
          </cell>
          <cell r="F135" t="str">
            <v>96 COMMINGLE NG-WEEKLY</v>
          </cell>
          <cell r="G135" t="str">
            <v>MONTHLY ARREARS</v>
          </cell>
          <cell r="H135">
            <v>0</v>
          </cell>
        </row>
        <row r="136">
          <cell r="A136" t="str">
            <v>KITSAP CO-UNREGULATEDCOMMERCIAL RECYCLE96CRCONGW1</v>
          </cell>
          <cell r="B136" t="str">
            <v>KITSAP CO-UNREGULATED</v>
          </cell>
          <cell r="C136" t="str">
            <v>KITSAP CO-UNREGULATED</v>
          </cell>
          <cell r="D136" t="str">
            <v>COMMERCIAL RECYCLE</v>
          </cell>
          <cell r="E136" t="str">
            <v>96CRCONGW1</v>
          </cell>
          <cell r="F136" t="str">
            <v>96 COMMINGLE NG-WEEKLY</v>
          </cell>
          <cell r="G136" t="str">
            <v>MONTHLY ARREARS</v>
          </cell>
          <cell r="H136">
            <v>31.05</v>
          </cell>
        </row>
        <row r="137">
          <cell r="A137" t="str">
            <v>MASON CO-REGULATEDCOMMERCIAL RECYCLE96CRCONGW1</v>
          </cell>
          <cell r="B137" t="str">
            <v>MASON CO-REGULATED</v>
          </cell>
          <cell r="C137" t="str">
            <v>MASON CO-REGULATED</v>
          </cell>
          <cell r="D137" t="str">
            <v>COMMERCIAL RECYCLE</v>
          </cell>
          <cell r="E137" t="str">
            <v>96CRCONGW1</v>
          </cell>
          <cell r="F137" t="str">
            <v>96 COMMINGLE NG-WEEKLY</v>
          </cell>
          <cell r="G137" t="str">
            <v>MONTHLY ARREARS</v>
          </cell>
          <cell r="H137">
            <v>0</v>
          </cell>
        </row>
        <row r="138">
          <cell r="A138" t="str">
            <v>MASON CO-UNREGULATEDCOMMERCIAL RECYCLE96CRCONGW1</v>
          </cell>
          <cell r="B138" t="str">
            <v>MASON CO-UNREGULATED</v>
          </cell>
          <cell r="C138" t="str">
            <v>MASON CO-UNREGULATED</v>
          </cell>
          <cell r="D138" t="str">
            <v>COMMERCIAL RECYCLE</v>
          </cell>
          <cell r="E138" t="str">
            <v>96CRCONGW1</v>
          </cell>
          <cell r="F138" t="str">
            <v>96 COMMINGLE NG-WEEKLY</v>
          </cell>
          <cell r="G138" t="str">
            <v>MONTHLY ARREARS</v>
          </cell>
          <cell r="H138">
            <v>31.05</v>
          </cell>
        </row>
        <row r="139">
          <cell r="A139" t="str">
            <v>CITY OF SHELTON-CONTRACTCOMMERCIAL - REARLOAD96CW1</v>
          </cell>
          <cell r="B139" t="str">
            <v>CITY OF SHELTON-CONTRACT</v>
          </cell>
          <cell r="C139" t="str">
            <v>CITY OF SHELTON-CONTRACT</v>
          </cell>
          <cell r="D139" t="str">
            <v>COMMERCIAL - REARLOAD</v>
          </cell>
          <cell r="E139" t="str">
            <v>96CW1</v>
          </cell>
          <cell r="F139" t="str">
            <v>1-96 GL CART WEEKLY SVC</v>
          </cell>
          <cell r="G139" t="str">
            <v>MONTHLY ARREARS</v>
          </cell>
          <cell r="H139">
            <v>29.46</v>
          </cell>
        </row>
        <row r="140">
          <cell r="A140" t="str">
            <v>CITY OF SHELTON-UNREGULATEDCOMMERCIAL - REARLOAD96CW1</v>
          </cell>
          <cell r="B140" t="str">
            <v>CITY OF SHELTON-UNREGULATED</v>
          </cell>
          <cell r="C140" t="str">
            <v>CITY OF SHELTON-UNREGULATED</v>
          </cell>
          <cell r="D140" t="str">
            <v>COMMERCIAL - REARLOAD</v>
          </cell>
          <cell r="E140" t="str">
            <v>96CW1</v>
          </cell>
          <cell r="F140" t="str">
            <v>1-96 GL CART WEEKLY SVC</v>
          </cell>
          <cell r="G140" t="str">
            <v>MONTHLY ARREARS</v>
          </cell>
          <cell r="H140">
            <v>36.32</v>
          </cell>
        </row>
        <row r="141">
          <cell r="A141" t="str">
            <v>CITY OF SHELTON-CONTRACTRESIDENTIAL96RE1</v>
          </cell>
          <cell r="B141" t="str">
            <v>CITY OF SHELTON-CONTRACT</v>
          </cell>
          <cell r="C141" t="str">
            <v>CITY OF SHELTON-CONTRACT</v>
          </cell>
          <cell r="D141" t="str">
            <v>RESIDENTIAL</v>
          </cell>
          <cell r="E141" t="str">
            <v>96RE1</v>
          </cell>
          <cell r="F141" t="str">
            <v>1-96 GAL EOW</v>
          </cell>
          <cell r="G141" t="str">
            <v>BI-MONTHLY SPLIT EVEN</v>
          </cell>
          <cell r="H141">
            <v>24.15</v>
          </cell>
        </row>
        <row r="142">
          <cell r="A142" t="str">
            <v>CITY OF SHELTON-UNREGULATEDRESIDENTIAL96RE1</v>
          </cell>
          <cell r="B142" t="str">
            <v>CITY OF SHELTON-UNREGULATED</v>
          </cell>
          <cell r="C142" t="str">
            <v>CITY OF SHELTON-UNREGULATED</v>
          </cell>
          <cell r="D142" t="str">
            <v>RESIDENTIAL</v>
          </cell>
          <cell r="E142" t="str">
            <v>96RE1</v>
          </cell>
          <cell r="F142" t="str">
            <v>1-96 GAL EOW</v>
          </cell>
          <cell r="G142" t="str">
            <v>BI-MONTHLY SPLIT EVEN</v>
          </cell>
          <cell r="H142">
            <v>15.02</v>
          </cell>
        </row>
        <row r="143">
          <cell r="A143" t="str">
            <v>KITSAP CO -REGULATEDRESIDENTIAL96RE1</v>
          </cell>
          <cell r="B143" t="str">
            <v>KITSAP CO -REGULATED</v>
          </cell>
          <cell r="C143" t="str">
            <v>KITSAP CO -REGULATED</v>
          </cell>
          <cell r="D143" t="str">
            <v>RESIDENTIAL</v>
          </cell>
          <cell r="E143" t="str">
            <v>96RE1</v>
          </cell>
          <cell r="F143" t="str">
            <v>1-96 GAL EOW</v>
          </cell>
          <cell r="G143" t="str">
            <v>BI-MONTHLY SPLIT EVEN</v>
          </cell>
          <cell r="H143">
            <v>19.72</v>
          </cell>
        </row>
        <row r="144">
          <cell r="A144" t="str">
            <v>MASON CO-REGULATEDRESIDENTIAL96RE1</v>
          </cell>
          <cell r="B144" t="str">
            <v>MASON CO-REGULATED</v>
          </cell>
          <cell r="C144" t="str">
            <v>MASON CO-REGULATED</v>
          </cell>
          <cell r="D144" t="str">
            <v>RESIDENTIAL</v>
          </cell>
          <cell r="E144" t="str">
            <v>96RE1</v>
          </cell>
          <cell r="F144" t="str">
            <v>1-96 GAL EOW</v>
          </cell>
          <cell r="G144" t="str">
            <v>BI-MONTHLY SPLIT EVEN</v>
          </cell>
          <cell r="H144">
            <v>21.48</v>
          </cell>
        </row>
        <row r="145">
          <cell r="A145" t="str">
            <v>CITY OF SHELTON-CONTRACTRESIDENTIAL96RE1RR</v>
          </cell>
          <cell r="B145" t="str">
            <v>CITY OF SHELTON-CONTRACT</v>
          </cell>
          <cell r="C145" t="str">
            <v>CITY OF SHELTON-CONTRACT</v>
          </cell>
          <cell r="D145" t="str">
            <v>RESIDENTIAL</v>
          </cell>
          <cell r="E145" t="str">
            <v>96RE1RR</v>
          </cell>
          <cell r="F145" t="str">
            <v>1-96 GL CART EOW REDUCED RATE</v>
          </cell>
          <cell r="G145" t="str">
            <v>MONTHLY ARREARS</v>
          </cell>
          <cell r="H145">
            <v>20.04</v>
          </cell>
        </row>
        <row r="146">
          <cell r="A146" t="str">
            <v>CITY OF SHELTON-UNREGULATEDRESIDENTIAL96RE1RR</v>
          </cell>
          <cell r="B146" t="str">
            <v>CITY OF SHELTON-UNREGULATED</v>
          </cell>
          <cell r="C146" t="str">
            <v>CITY OF SHELTON-UNREGULATED</v>
          </cell>
          <cell r="D146" t="str">
            <v>RESIDENTIAL</v>
          </cell>
          <cell r="E146" t="str">
            <v>96RE1RR</v>
          </cell>
          <cell r="F146" t="str">
            <v>1-96 GL CART EOW REDUCED RATE</v>
          </cell>
          <cell r="G146" t="str">
            <v>MONTHLY ARREARS</v>
          </cell>
          <cell r="H146">
            <v>24.93</v>
          </cell>
        </row>
        <row r="147">
          <cell r="A147" t="str">
            <v>KITSAP CO -REGULATEDRESIDENTIAL96RM1</v>
          </cell>
          <cell r="B147" t="str">
            <v>KITSAP CO -REGULATED</v>
          </cell>
          <cell r="C147" t="str">
            <v>KITSAP CO -REGULATED</v>
          </cell>
          <cell r="D147" t="str">
            <v>RESIDENTIAL</v>
          </cell>
          <cell r="E147" t="str">
            <v>96RM1</v>
          </cell>
          <cell r="F147" t="str">
            <v>1-96 GAL MONTHLY</v>
          </cell>
          <cell r="G147" t="str">
            <v>BI-MONTHLY SPLIT EVEN</v>
          </cell>
          <cell r="H147">
            <v>10.98</v>
          </cell>
        </row>
        <row r="148">
          <cell r="A148" t="str">
            <v>MASON CO-REGULATEDRESIDENTIAL96RM1</v>
          </cell>
          <cell r="B148" t="str">
            <v>MASON CO-REGULATED</v>
          </cell>
          <cell r="C148" t="str">
            <v>MASON CO-REGULATED</v>
          </cell>
          <cell r="D148" t="str">
            <v>RESIDENTIAL</v>
          </cell>
          <cell r="E148" t="str">
            <v>96RM1</v>
          </cell>
          <cell r="F148" t="str">
            <v>1-96 GAL MONTHLY</v>
          </cell>
          <cell r="G148" t="str">
            <v>BI-MONTHLY SPLIT EVEN</v>
          </cell>
          <cell r="H148">
            <v>11.77</v>
          </cell>
        </row>
        <row r="149">
          <cell r="A149" t="str">
            <v>KITSAP CO -REGULATEDRESIDENTIAL96ROCC1</v>
          </cell>
          <cell r="B149" t="str">
            <v>KITSAP CO -REGULATED</v>
          </cell>
          <cell r="C149" t="str">
            <v>KITSAP CO -REGULATED</v>
          </cell>
          <cell r="D149" t="str">
            <v>RESIDENTIAL</v>
          </cell>
          <cell r="E149" t="str">
            <v>96ROCC1</v>
          </cell>
          <cell r="F149" t="str">
            <v>1-96 GAL ON CALL PICKUP</v>
          </cell>
          <cell r="G149" t="str">
            <v>MONTHLY ARREARS</v>
          </cell>
          <cell r="H149">
            <v>10.98</v>
          </cell>
        </row>
        <row r="150">
          <cell r="A150" t="str">
            <v>MASON CO-REGULATEDRESIDENTIAL96ROCC1</v>
          </cell>
          <cell r="B150" t="str">
            <v>MASON CO-REGULATED</v>
          </cell>
          <cell r="C150" t="str">
            <v>MASON CO-REGULATED</v>
          </cell>
          <cell r="D150" t="str">
            <v>RESIDENTIAL</v>
          </cell>
          <cell r="E150" t="str">
            <v>96ROCC1</v>
          </cell>
          <cell r="F150" t="str">
            <v>1-96 GAL ON CALL PICKUP</v>
          </cell>
          <cell r="G150" t="str">
            <v>MONTHLY ARREARS</v>
          </cell>
          <cell r="H150">
            <v>11.77</v>
          </cell>
        </row>
        <row r="151">
          <cell r="A151" t="str">
            <v>CITY OF SHELTON-CONTRACTRESIDENTIAL96RW1</v>
          </cell>
          <cell r="B151" t="str">
            <v>CITY OF SHELTON-CONTRACT</v>
          </cell>
          <cell r="C151" t="str">
            <v>CITY OF SHELTON-CONTRACT</v>
          </cell>
          <cell r="D151" t="str">
            <v>RESIDENTIAL</v>
          </cell>
          <cell r="E151" t="str">
            <v>96RW1</v>
          </cell>
          <cell r="F151" t="str">
            <v>1-96 GAL CART WEEKLY SVC</v>
          </cell>
          <cell r="G151" t="str">
            <v>BI-MONTHLY SPLIT EVEN</v>
          </cell>
          <cell r="H151">
            <v>43.29</v>
          </cell>
        </row>
        <row r="152">
          <cell r="A152" t="str">
            <v>CITY OF SHELTON-UNREGULATEDRESIDENTIAL96RW1</v>
          </cell>
          <cell r="B152" t="str">
            <v>CITY OF SHELTON-UNREGULATED</v>
          </cell>
          <cell r="C152" t="str">
            <v>CITY OF SHELTON-UNREGULATED</v>
          </cell>
          <cell r="D152" t="str">
            <v>RESIDENTIAL</v>
          </cell>
          <cell r="E152" t="str">
            <v>96RW1</v>
          </cell>
          <cell r="F152" t="str">
            <v>1-96 GAL CART WEEKLY SVC</v>
          </cell>
          <cell r="G152" t="str">
            <v>BI-MONTHLY SPLIT EVEN</v>
          </cell>
          <cell r="H152">
            <v>26.925000000000001</v>
          </cell>
        </row>
        <row r="153">
          <cell r="A153" t="str">
            <v>KITSAP CO -REGULATEDRESIDENTIAL96RW1</v>
          </cell>
          <cell r="B153" t="str">
            <v>KITSAP CO -REGULATED</v>
          </cell>
          <cell r="C153" t="str">
            <v>KITSAP CO -REGULATED</v>
          </cell>
          <cell r="D153" t="str">
            <v>RESIDENTIAL</v>
          </cell>
          <cell r="E153" t="str">
            <v>96RW1</v>
          </cell>
          <cell r="F153" t="str">
            <v>1-96 GAL CART WEEKLY SVC</v>
          </cell>
          <cell r="G153" t="str">
            <v>BI-MONTHLY SPLIT EVEN</v>
          </cell>
          <cell r="H153">
            <v>31.67</v>
          </cell>
        </row>
        <row r="154">
          <cell r="A154" t="str">
            <v>MASON CO-REGULATEDRESIDENTIAL96RW1</v>
          </cell>
          <cell r="B154" t="str">
            <v>MASON CO-REGULATED</v>
          </cell>
          <cell r="C154" t="str">
            <v>MASON CO-REGULATED</v>
          </cell>
          <cell r="D154" t="str">
            <v>RESIDENTIAL</v>
          </cell>
          <cell r="E154" t="str">
            <v>96RW1</v>
          </cell>
          <cell r="F154" t="str">
            <v>1-96 GAL CART WEEKLY SVC</v>
          </cell>
          <cell r="G154" t="str">
            <v>BI-MONTHLY SPLIT EVEN</v>
          </cell>
          <cell r="H154">
            <v>35.42</v>
          </cell>
        </row>
        <row r="155">
          <cell r="A155" t="str">
            <v>CITY OF SHELTON-CONTRACTRESIDENTIAL96RW1RR</v>
          </cell>
          <cell r="B155" t="str">
            <v>CITY OF SHELTON-CONTRACT</v>
          </cell>
          <cell r="C155" t="str">
            <v>CITY OF SHELTON-CONTRACT</v>
          </cell>
          <cell r="D155" t="str">
            <v>RESIDENTIAL</v>
          </cell>
          <cell r="E155" t="str">
            <v>96RW1RR</v>
          </cell>
          <cell r="F155" t="str">
            <v>1-96 GL CART WKLY REDUCED RATE</v>
          </cell>
          <cell r="G155" t="str">
            <v>MONTHLY ARREARS</v>
          </cell>
          <cell r="H155">
            <v>35.94</v>
          </cell>
        </row>
        <row r="156">
          <cell r="A156" t="str">
            <v>CITY OF SHELTON-UNREGULATEDRESIDENTIAL96RW1RR</v>
          </cell>
          <cell r="B156" t="str">
            <v>CITY OF SHELTON-UNREGULATED</v>
          </cell>
          <cell r="C156" t="str">
            <v>CITY OF SHELTON-UNREGULATED</v>
          </cell>
          <cell r="D156" t="str">
            <v>RESIDENTIAL</v>
          </cell>
          <cell r="E156" t="str">
            <v>96RW1RR</v>
          </cell>
          <cell r="F156" t="str">
            <v>1-96 GL CART WKLY REDUCED RATE</v>
          </cell>
          <cell r="G156" t="str">
            <v>MONTHLY ARREARS</v>
          </cell>
          <cell r="H156">
            <v>44.7</v>
          </cell>
        </row>
        <row r="157">
          <cell r="A157" t="str">
            <v>CITY OF SHELTON-CONTRACTRESIDENTIALADMINFEE-RES</v>
          </cell>
          <cell r="B157" t="str">
            <v>CITY OF SHELTON-CONTRACT</v>
          </cell>
          <cell r="C157" t="str">
            <v>CITY OF SHELTON-CONTRACT</v>
          </cell>
          <cell r="D157" t="str">
            <v>RESIDENTIAL</v>
          </cell>
          <cell r="E157" t="str">
            <v>ADMINFEE-RES</v>
          </cell>
          <cell r="F157" t="str">
            <v>NEW ACCT / VACANCY FEE</v>
          </cell>
          <cell r="G157" t="str">
            <v>ONCALL</v>
          </cell>
          <cell r="H157">
            <v>20.62</v>
          </cell>
        </row>
        <row r="158">
          <cell r="A158" t="str">
            <v>CITY OF SHELTON-UNREGULATEDRESIDENTIALADMINFEE-RES</v>
          </cell>
          <cell r="B158" t="str">
            <v>CITY OF SHELTON-UNREGULATED</v>
          </cell>
          <cell r="C158" t="str">
            <v>CITY OF SHELTON-UNREGULATED</v>
          </cell>
          <cell r="D158" t="str">
            <v>RESIDENTIAL</v>
          </cell>
          <cell r="E158" t="str">
            <v>ADMINFEE-RES</v>
          </cell>
          <cell r="F158" t="str">
            <v>NEW ACCT / VACANCY FEE</v>
          </cell>
          <cell r="G158" t="str">
            <v>ONCALL</v>
          </cell>
          <cell r="H158">
            <v>20</v>
          </cell>
        </row>
        <row r="159">
          <cell r="A159" t="str">
            <v>MASON CO-UNREGULATEDROLLOFFBELFAIR</v>
          </cell>
          <cell r="B159" t="str">
            <v>MASON CO-UNREGULATED</v>
          </cell>
          <cell r="C159" t="str">
            <v>MASON CO-UNREGULATED</v>
          </cell>
          <cell r="D159" t="str">
            <v>ROLLOFF</v>
          </cell>
          <cell r="E159" t="str">
            <v>BELFAIR</v>
          </cell>
          <cell r="F159" t="str">
            <v>BELFAIR TRANSFER BOX HAUL</v>
          </cell>
          <cell r="G159" t="str">
            <v>MONTHLY ARREARS</v>
          </cell>
          <cell r="H159">
            <v>255.62</v>
          </cell>
        </row>
        <row r="160">
          <cell r="A160" t="str">
            <v>MASON CO-UNREGULATEDROLLOFFBLUEBOX</v>
          </cell>
          <cell r="B160" t="str">
            <v>MASON CO-UNREGULATED</v>
          </cell>
          <cell r="C160" t="str">
            <v>MASON CO-UNREGULATED</v>
          </cell>
          <cell r="D160" t="str">
            <v>ROLLOFF</v>
          </cell>
          <cell r="E160" t="str">
            <v>BLUEBOX</v>
          </cell>
          <cell r="F160" t="str">
            <v>RECYCLING BLUE BOX</v>
          </cell>
          <cell r="G160" t="str">
            <v>MONTHLY ARREARS</v>
          </cell>
          <cell r="H160">
            <v>103.88</v>
          </cell>
        </row>
        <row r="161">
          <cell r="A161" t="str">
            <v>CITY of SHELTON-REGULATEDCOMMERCIAL - REARLOADCDELC</v>
          </cell>
          <cell r="B161" t="str">
            <v>CITY of SHELTON-REGULATED</v>
          </cell>
          <cell r="C161" t="str">
            <v>CITY of SHELTON-REGULATED</v>
          </cell>
          <cell r="D161" t="str">
            <v>COMMERCIAL - REARLOAD</v>
          </cell>
          <cell r="E161" t="str">
            <v>CDELC</v>
          </cell>
          <cell r="F161" t="str">
            <v>CONTAINER DELIVERY CHARGE</v>
          </cell>
          <cell r="G161" t="str">
            <v>ONCALL</v>
          </cell>
          <cell r="H161">
            <v>27</v>
          </cell>
        </row>
        <row r="162">
          <cell r="A162" t="str">
            <v>KITSAP CO -REGULATEDCOMMERCIAL - REARLOADCDELC</v>
          </cell>
          <cell r="B162" t="str">
            <v>KITSAP CO -REGULATED</v>
          </cell>
          <cell r="C162" t="str">
            <v>KITSAP CO -REGULATED</v>
          </cell>
          <cell r="D162" t="str">
            <v>COMMERCIAL - REARLOAD</v>
          </cell>
          <cell r="E162" t="str">
            <v>CDELC</v>
          </cell>
          <cell r="F162" t="str">
            <v>CONTAINER DELIVERY CHARGE</v>
          </cell>
          <cell r="G162" t="str">
            <v>ONCALL</v>
          </cell>
          <cell r="H162">
            <v>27</v>
          </cell>
        </row>
        <row r="163">
          <cell r="A163" t="str">
            <v>MASON CO-REGULATEDCOMMERCIAL - REARLOADCDELC</v>
          </cell>
          <cell r="B163" t="str">
            <v>MASON CO-REGULATED</v>
          </cell>
          <cell r="C163" t="str">
            <v>MASON CO-REGULATED</v>
          </cell>
          <cell r="D163" t="str">
            <v>COMMERCIAL - REARLOAD</v>
          </cell>
          <cell r="E163" t="str">
            <v>CDELC</v>
          </cell>
          <cell r="F163" t="str">
            <v>CONTAINER DELIVERY CHARGE</v>
          </cell>
          <cell r="G163" t="str">
            <v>ONCALL</v>
          </cell>
          <cell r="H163">
            <v>27</v>
          </cell>
        </row>
        <row r="164">
          <cell r="A164" t="str">
            <v>CITY OF SHELTON-UNREGULATEDCOMMERCIAL RECYCLECDELOCC</v>
          </cell>
          <cell r="B164" t="str">
            <v>CITY OF SHELTON-UNREGULATED</v>
          </cell>
          <cell r="C164" t="str">
            <v>CITY OF SHELTON-UNREGULATED</v>
          </cell>
          <cell r="D164" t="str">
            <v>COMMERCIAL RECYCLE</v>
          </cell>
          <cell r="E164" t="str">
            <v>CDELOCC</v>
          </cell>
          <cell r="F164" t="str">
            <v>CARDBOARD DELIVERY</v>
          </cell>
          <cell r="G164" t="str">
            <v>ONCALL</v>
          </cell>
          <cell r="H164">
            <v>28.35</v>
          </cell>
        </row>
        <row r="165">
          <cell r="A165" t="str">
            <v>KITSAP CO-UNREGULATEDCOMMERCIAL RECYCLECDELOCC</v>
          </cell>
          <cell r="B165" t="str">
            <v>KITSAP CO-UNREGULATED</v>
          </cell>
          <cell r="C165" t="str">
            <v>KITSAP CO-UNREGULATED</v>
          </cell>
          <cell r="D165" t="str">
            <v>COMMERCIAL RECYCLE</v>
          </cell>
          <cell r="E165" t="str">
            <v>CDELOCC</v>
          </cell>
          <cell r="F165" t="str">
            <v>CARDBOARD DELIVERY</v>
          </cell>
          <cell r="G165" t="str">
            <v>ONCALL</v>
          </cell>
          <cell r="H165">
            <v>28.35</v>
          </cell>
        </row>
        <row r="166">
          <cell r="A166" t="str">
            <v>MASON CO-UNREGULATEDCOMMERCIAL RECYCLECDELOCC</v>
          </cell>
          <cell r="B166" t="str">
            <v>MASON CO-UNREGULATED</v>
          </cell>
          <cell r="C166" t="str">
            <v>MASON CO-UNREGULATED</v>
          </cell>
          <cell r="D166" t="str">
            <v>COMMERCIAL RECYCLE</v>
          </cell>
          <cell r="E166" t="str">
            <v>CDELOCC</v>
          </cell>
          <cell r="F166" t="str">
            <v>CARDBOARD DELIVERY</v>
          </cell>
          <cell r="G166" t="str">
            <v>ONCALL</v>
          </cell>
          <cell r="H166">
            <v>28.35</v>
          </cell>
        </row>
        <row r="167">
          <cell r="A167" t="str">
            <v>KITSAP CO -REGULATEDCOMMERCIAL - REARLOADCEXYD</v>
          </cell>
          <cell r="B167" t="str">
            <v>KITSAP CO -REGULATED</v>
          </cell>
          <cell r="C167" t="str">
            <v>KITSAP CO -REGULATED</v>
          </cell>
          <cell r="D167" t="str">
            <v>COMMERCIAL - REARLOAD</v>
          </cell>
          <cell r="E167" t="str">
            <v>CEXYD</v>
          </cell>
          <cell r="F167" t="str">
            <v>CMML EXTRA YARDAGE</v>
          </cell>
          <cell r="G167" t="str">
            <v>ONCALL</v>
          </cell>
          <cell r="H167">
            <v>14.55</v>
          </cell>
        </row>
        <row r="168">
          <cell r="A168" t="str">
            <v>MASON CO-REGULATEDCOMMERCIAL - REARLOADCEXYD</v>
          </cell>
          <cell r="B168" t="str">
            <v>MASON CO-REGULATED</v>
          </cell>
          <cell r="C168" t="str">
            <v>MASON CO-REGULATED</v>
          </cell>
          <cell r="D168" t="str">
            <v>COMMERCIAL - REARLOAD</v>
          </cell>
          <cell r="E168" t="str">
            <v>CEXYD</v>
          </cell>
          <cell r="F168" t="str">
            <v>CMML EXTRA YARDAGE</v>
          </cell>
          <cell r="G168" t="str">
            <v>ONCALL</v>
          </cell>
          <cell r="H168">
            <v>15.98</v>
          </cell>
        </row>
        <row r="169">
          <cell r="A169" t="str">
            <v>CITY OF SHELTON-CONTRACTCOMMERCIAL - REARLOADCLOCK</v>
          </cell>
          <cell r="B169" t="str">
            <v>CITY OF SHELTON-CONTRACT</v>
          </cell>
          <cell r="C169" t="str">
            <v>CITY OF SHELTON-CONTRACT</v>
          </cell>
          <cell r="D169" t="str">
            <v>COMMERCIAL - REARLOAD</v>
          </cell>
          <cell r="E169" t="str">
            <v>CLOCK</v>
          </cell>
          <cell r="F169" t="str">
            <v>CLOCK ON CALL</v>
          </cell>
          <cell r="G169" t="str">
            <v>ONCALL</v>
          </cell>
          <cell r="H169">
            <v>9.43</v>
          </cell>
        </row>
        <row r="170">
          <cell r="A170" t="str">
            <v>CITY of SHELTON-REGULATEDCOMMERCIAL - REARLOADCLOCK</v>
          </cell>
          <cell r="B170" t="str">
            <v>CITY of SHELTON-REGULATED</v>
          </cell>
          <cell r="C170" t="str">
            <v>CITY of SHELTON-REGULATED</v>
          </cell>
          <cell r="D170" t="str">
            <v>COMMERCIAL - REARLOAD</v>
          </cell>
          <cell r="E170" t="str">
            <v>CLOCK</v>
          </cell>
          <cell r="F170" t="str">
            <v>CLOCK ON CALL</v>
          </cell>
          <cell r="G170" t="str">
            <v>ONCALL</v>
          </cell>
          <cell r="H170">
            <v>12</v>
          </cell>
        </row>
        <row r="171">
          <cell r="A171" t="str">
            <v>CITY OF SHELTON-UNREGULATEDCOMMERCIAL - REARLOADCLOCK</v>
          </cell>
          <cell r="B171" t="str">
            <v>CITY OF SHELTON-UNREGULATED</v>
          </cell>
          <cell r="C171" t="str">
            <v>CITY OF SHELTON-UNREGULATED</v>
          </cell>
          <cell r="D171" t="str">
            <v>COMMERCIAL - REARLOAD</v>
          </cell>
          <cell r="E171" t="str">
            <v>CLOCK</v>
          </cell>
          <cell r="F171" t="str">
            <v>CLOCK ON CALL</v>
          </cell>
          <cell r="G171" t="str">
            <v>ONCALL</v>
          </cell>
          <cell r="H171">
            <v>12</v>
          </cell>
        </row>
        <row r="172">
          <cell r="A172" t="str">
            <v>KITSAP CO -REGULATEDCOMMERCIAL - REARLOADCLOCK</v>
          </cell>
          <cell r="B172" t="str">
            <v>KITSAP CO -REGULATED</v>
          </cell>
          <cell r="C172" t="str">
            <v>KITSAP CO -REGULATED</v>
          </cell>
          <cell r="D172" t="str">
            <v>COMMERCIAL - REARLOAD</v>
          </cell>
          <cell r="E172" t="str">
            <v>CLOCK</v>
          </cell>
          <cell r="F172" t="str">
            <v>CLOCK ON CALL</v>
          </cell>
          <cell r="G172" t="str">
            <v>ONCALL</v>
          </cell>
          <cell r="H172">
            <v>12</v>
          </cell>
        </row>
        <row r="173">
          <cell r="A173" t="str">
            <v>KITSAP CO-UNREGULATEDCOMMERCIAL - REARLOADCLOCK</v>
          </cell>
          <cell r="B173" t="str">
            <v>KITSAP CO-UNREGULATED</v>
          </cell>
          <cell r="C173" t="str">
            <v>KITSAP CO-UNREGULATED</v>
          </cell>
          <cell r="D173" t="str">
            <v>COMMERCIAL - REARLOAD</v>
          </cell>
          <cell r="E173" t="str">
            <v>CLOCK</v>
          </cell>
          <cell r="F173" t="str">
            <v>CLOCK ON CALL</v>
          </cell>
          <cell r="G173" t="str">
            <v>ONCALL</v>
          </cell>
          <cell r="H173">
            <v>12</v>
          </cell>
        </row>
        <row r="174">
          <cell r="A174" t="str">
            <v>MASON CO-REGULATEDCOMMERCIAL - REARLOADCLOCK</v>
          </cell>
          <cell r="B174" t="str">
            <v>MASON CO-REGULATED</v>
          </cell>
          <cell r="C174" t="str">
            <v>MASON CO-REGULATED</v>
          </cell>
          <cell r="D174" t="str">
            <v>COMMERCIAL - REARLOAD</v>
          </cell>
          <cell r="E174" t="str">
            <v>CLOCK</v>
          </cell>
          <cell r="F174" t="str">
            <v>CLOCK ON CALL</v>
          </cell>
          <cell r="G174" t="str">
            <v>ONCALL</v>
          </cell>
          <cell r="H174">
            <v>12</v>
          </cell>
        </row>
        <row r="175">
          <cell r="A175" t="str">
            <v>MASON CO-UNREGULATEDCOMMERCIAL - REARLOADCLOCK</v>
          </cell>
          <cell r="B175" t="str">
            <v>MASON CO-UNREGULATED</v>
          </cell>
          <cell r="C175" t="str">
            <v>MASON CO-UNREGULATED</v>
          </cell>
          <cell r="D175" t="str">
            <v>COMMERCIAL - REARLOAD</v>
          </cell>
          <cell r="E175" t="str">
            <v>CLOCK</v>
          </cell>
          <cell r="F175" t="str">
            <v>CLOCK ON CALL</v>
          </cell>
          <cell r="G175" t="str">
            <v>ONCALL</v>
          </cell>
          <cell r="H175">
            <v>12</v>
          </cell>
        </row>
        <row r="176">
          <cell r="A176" t="str">
            <v>CITY of SHELTON-REGULATEDCOMMERCIAL - REARLOADCLSE1COL</v>
          </cell>
          <cell r="B176" t="str">
            <v>CITY of SHELTON-REGULATED</v>
          </cell>
          <cell r="C176" t="str">
            <v>CITY of SHELTON-REGULATED</v>
          </cell>
          <cell r="D176" t="str">
            <v>COMMERCIAL - REARLOAD</v>
          </cell>
          <cell r="E176" t="str">
            <v>CLSE1COL</v>
          </cell>
          <cell r="F176" t="str">
            <v>ADDT'L LOOSE-COLLECTOR</v>
          </cell>
          <cell r="G176" t="str">
            <v>ONCALL</v>
          </cell>
          <cell r="H176">
            <v>27.78</v>
          </cell>
        </row>
        <row r="177">
          <cell r="A177" t="str">
            <v>KITSAP CO -REGULATEDCOMMERCIAL - REARLOADCLSE1COL</v>
          </cell>
          <cell r="B177" t="str">
            <v>KITSAP CO -REGULATED</v>
          </cell>
          <cell r="C177" t="str">
            <v>KITSAP CO -REGULATED</v>
          </cell>
          <cell r="D177" t="str">
            <v>COMMERCIAL - REARLOAD</v>
          </cell>
          <cell r="E177" t="str">
            <v>CLSE1COL</v>
          </cell>
          <cell r="F177" t="str">
            <v>ADDT'L LOOSE-COLLECTOR</v>
          </cell>
          <cell r="G177" t="str">
            <v>ONCALL</v>
          </cell>
          <cell r="H177">
            <v>25.55</v>
          </cell>
        </row>
        <row r="178">
          <cell r="A178" t="str">
            <v>MASON CO-REGULATEDCOMMERCIAL - REARLOADCLSE1COL</v>
          </cell>
          <cell r="B178" t="str">
            <v>MASON CO-REGULATED</v>
          </cell>
          <cell r="C178" t="str">
            <v>MASON CO-REGULATED</v>
          </cell>
          <cell r="D178" t="str">
            <v>COMMERCIAL - REARLOAD</v>
          </cell>
          <cell r="E178" t="str">
            <v>CLSE1COL</v>
          </cell>
          <cell r="F178" t="str">
            <v>ADDT'L LOOSE-COLLECTOR</v>
          </cell>
          <cell r="G178" t="str">
            <v>ONCALL</v>
          </cell>
          <cell r="H178">
            <v>27.78</v>
          </cell>
        </row>
        <row r="179">
          <cell r="A179" t="str">
            <v>CITY of SHELTON-REGULATEDCOMMERCIAL - REARLOADCLSECOL</v>
          </cell>
          <cell r="B179" t="str">
            <v>CITY of SHELTON-REGULATED</v>
          </cell>
          <cell r="C179" t="str">
            <v>CITY of SHELTON-REGULATED</v>
          </cell>
          <cell r="D179" t="str">
            <v>COMMERCIAL - REARLOAD</v>
          </cell>
          <cell r="E179" t="str">
            <v>CLSECOL</v>
          </cell>
          <cell r="F179" t="str">
            <v>LOOSE MATERIAL-COLLECTOR</v>
          </cell>
          <cell r="G179" t="str">
            <v>ONCALL</v>
          </cell>
          <cell r="H179">
            <v>27.78</v>
          </cell>
        </row>
        <row r="180">
          <cell r="A180" t="str">
            <v>KITSAP CO -REGULATEDCOMMERCIAL - REARLOADCLSECOL</v>
          </cell>
          <cell r="B180" t="str">
            <v>KITSAP CO -REGULATED</v>
          </cell>
          <cell r="C180" t="str">
            <v>KITSAP CO -REGULATED</v>
          </cell>
          <cell r="D180" t="str">
            <v>COMMERCIAL - REARLOAD</v>
          </cell>
          <cell r="E180" t="str">
            <v>CLSECOL</v>
          </cell>
          <cell r="F180" t="str">
            <v>LOOSE MATERIAL-COLLECTOR</v>
          </cell>
          <cell r="G180" t="str">
            <v>ONCALL</v>
          </cell>
          <cell r="H180">
            <v>25.55</v>
          </cell>
        </row>
        <row r="181">
          <cell r="A181" t="str">
            <v>MASON CO-REGULATEDCOMMERCIAL - REARLOADCLSECOL</v>
          </cell>
          <cell r="B181" t="str">
            <v>MASON CO-REGULATED</v>
          </cell>
          <cell r="C181" t="str">
            <v>MASON CO-REGULATED</v>
          </cell>
          <cell r="D181" t="str">
            <v>COMMERCIAL - REARLOAD</v>
          </cell>
          <cell r="E181" t="str">
            <v>CLSECOL</v>
          </cell>
          <cell r="F181" t="str">
            <v>LOOSE MATERIAL-COLLECTOR</v>
          </cell>
          <cell r="G181" t="str">
            <v>ONCALL</v>
          </cell>
          <cell r="H181">
            <v>27.78</v>
          </cell>
        </row>
        <row r="182">
          <cell r="A182" t="str">
            <v>CITY of SHELTON-REGULATEDCOMMERCIAL - REARLOADCOMCAN</v>
          </cell>
          <cell r="B182" t="str">
            <v>CITY of SHELTON-REGULATED</v>
          </cell>
          <cell r="C182" t="str">
            <v>CITY of SHELTON-REGULATED</v>
          </cell>
          <cell r="D182" t="str">
            <v>COMMERCIAL - REARLOAD</v>
          </cell>
          <cell r="E182" t="str">
            <v>COMCAN</v>
          </cell>
          <cell r="F182" t="str">
            <v>COMMERCIAL CAN EXTRA</v>
          </cell>
          <cell r="G182" t="str">
            <v>ONCALL</v>
          </cell>
          <cell r="H182">
            <v>4.72</v>
          </cell>
        </row>
        <row r="183">
          <cell r="A183" t="str">
            <v>KITSAP CO -REGULATEDCOMMERCIAL - REARLOADCOMCAN</v>
          </cell>
          <cell r="B183" t="str">
            <v>KITSAP CO -REGULATED</v>
          </cell>
          <cell r="C183" t="str">
            <v>KITSAP CO -REGULATED</v>
          </cell>
          <cell r="D183" t="str">
            <v>COMMERCIAL - REARLOAD</v>
          </cell>
          <cell r="E183" t="str">
            <v>COMCAN</v>
          </cell>
          <cell r="F183" t="str">
            <v>COMMERCIAL CAN EXTRA</v>
          </cell>
          <cell r="G183" t="str">
            <v>ONCALL</v>
          </cell>
          <cell r="H183">
            <v>4.4400000000000004</v>
          </cell>
        </row>
        <row r="184">
          <cell r="A184" t="str">
            <v>MASON CO-REGULATEDCOMMERCIAL - REARLOADCOMCAN</v>
          </cell>
          <cell r="B184" t="str">
            <v>MASON CO-REGULATED</v>
          </cell>
          <cell r="C184" t="str">
            <v>MASON CO-REGULATED</v>
          </cell>
          <cell r="D184" t="str">
            <v>COMMERCIAL - REARLOAD</v>
          </cell>
          <cell r="E184" t="str">
            <v>COMCAN</v>
          </cell>
          <cell r="F184" t="str">
            <v>COMMERCIAL CAN EXTRA</v>
          </cell>
          <cell r="G184" t="str">
            <v>ONCALL</v>
          </cell>
          <cell r="H184">
            <v>4.72</v>
          </cell>
        </row>
        <row r="185">
          <cell r="A185" t="str">
            <v>CITY of SHELTON-REGULATEDROLLOFFCONNECTFEE</v>
          </cell>
          <cell r="B185" t="str">
            <v>CITY of SHELTON-REGULATED</v>
          </cell>
          <cell r="C185" t="str">
            <v>CITY of SHELTON-REGULATED</v>
          </cell>
          <cell r="D185" t="str">
            <v>ROLLOFF</v>
          </cell>
          <cell r="E185" t="str">
            <v>CONNECTFEE</v>
          </cell>
          <cell r="F185" t="str">
            <v>CONNECT/DISCONNECT</v>
          </cell>
          <cell r="G185" t="str">
            <v>ONCALL</v>
          </cell>
          <cell r="H185">
            <v>6.07</v>
          </cell>
        </row>
        <row r="186">
          <cell r="A186" t="str">
            <v>CITY OF SHELTON-UNREGULATEDROLLOFFCONNECTFEE</v>
          </cell>
          <cell r="B186" t="str">
            <v>CITY OF SHELTON-UNREGULATED</v>
          </cell>
          <cell r="C186" t="str">
            <v>CITY OF SHELTON-UNREGULATED</v>
          </cell>
          <cell r="D186" t="str">
            <v>ROLLOFF</v>
          </cell>
          <cell r="E186" t="str">
            <v>CONNECTFEE</v>
          </cell>
          <cell r="F186" t="str">
            <v>CONNECT/DISCONNECT</v>
          </cell>
          <cell r="G186" t="str">
            <v>ONCALL</v>
          </cell>
          <cell r="H186">
            <v>6.07</v>
          </cell>
        </row>
        <row r="187">
          <cell r="A187" t="str">
            <v>KITSAP CO -REGULATEDROLLOFFCONNECTFEE</v>
          </cell>
          <cell r="B187" t="str">
            <v>KITSAP CO -REGULATED</v>
          </cell>
          <cell r="C187" t="str">
            <v>KITSAP CO -REGULATED</v>
          </cell>
          <cell r="D187" t="str">
            <v>ROLLOFF</v>
          </cell>
          <cell r="E187" t="str">
            <v>CONNECTFEE</v>
          </cell>
          <cell r="F187" t="str">
            <v>CONNECT/DISCONNECT</v>
          </cell>
          <cell r="G187" t="str">
            <v>ONCALL</v>
          </cell>
          <cell r="H187">
            <v>6.07</v>
          </cell>
        </row>
        <row r="188">
          <cell r="A188" t="str">
            <v>KITSAP CO-UNREGULATEDROLLOFFCONNECTFEE</v>
          </cell>
          <cell r="B188" t="str">
            <v>KITSAP CO-UNREGULATED</v>
          </cell>
          <cell r="C188" t="str">
            <v>KITSAP CO-UNREGULATED</v>
          </cell>
          <cell r="D188" t="str">
            <v>ROLLOFF</v>
          </cell>
          <cell r="E188" t="str">
            <v>CONNECTFEE</v>
          </cell>
          <cell r="F188" t="str">
            <v>CONNECT/DISCONNECT</v>
          </cell>
          <cell r="G188" t="str">
            <v>ONCALL</v>
          </cell>
          <cell r="H188">
            <v>6.07</v>
          </cell>
        </row>
        <row r="189">
          <cell r="A189" t="str">
            <v>MASON CO-REGULATEDROLLOFFCONNECTFEE</v>
          </cell>
          <cell r="B189" t="str">
            <v>MASON CO-REGULATED</v>
          </cell>
          <cell r="C189" t="str">
            <v>MASON CO-REGULATED</v>
          </cell>
          <cell r="D189" t="str">
            <v>ROLLOFF</v>
          </cell>
          <cell r="E189" t="str">
            <v>CONNECTFEE</v>
          </cell>
          <cell r="F189" t="str">
            <v>CONNECT/DISCONNECT</v>
          </cell>
          <cell r="G189" t="str">
            <v>ONCALL</v>
          </cell>
          <cell r="H189">
            <v>6.07</v>
          </cell>
        </row>
        <row r="190">
          <cell r="A190" t="str">
            <v>MASON CO-UNREGULATEDROLLOFFCONNECTFEE</v>
          </cell>
          <cell r="B190" t="str">
            <v>MASON CO-UNREGULATED</v>
          </cell>
          <cell r="C190" t="str">
            <v>MASON CO-UNREGULATED</v>
          </cell>
          <cell r="D190" t="str">
            <v>ROLLOFF</v>
          </cell>
          <cell r="E190" t="str">
            <v>CONNECTFEE</v>
          </cell>
          <cell r="F190" t="str">
            <v>CONNECT/DISCONNECT</v>
          </cell>
          <cell r="G190" t="str">
            <v>ONCALL</v>
          </cell>
          <cell r="H190">
            <v>6.07</v>
          </cell>
        </row>
        <row r="191">
          <cell r="A191" t="str">
            <v>CITY of SHELTON-REGULATEDROLLOFFCPHAUL10</v>
          </cell>
          <cell r="B191" t="str">
            <v>CITY of SHELTON-REGULATED</v>
          </cell>
          <cell r="C191" t="str">
            <v>CITY of SHELTON-REGULATED</v>
          </cell>
          <cell r="D191" t="str">
            <v>ROLLOFF</v>
          </cell>
          <cell r="E191" t="str">
            <v>CPHAUL10</v>
          </cell>
          <cell r="F191" t="str">
            <v>10YD COMPACTOR-HAUL</v>
          </cell>
          <cell r="G191" t="str">
            <v>ONCALL</v>
          </cell>
          <cell r="H191">
            <v>126.71</v>
          </cell>
        </row>
        <row r="192">
          <cell r="A192" t="str">
            <v>KITSAP CO -REGULATEDROLLOFFCPHAUL10</v>
          </cell>
          <cell r="B192" t="str">
            <v>KITSAP CO -REGULATED</v>
          </cell>
          <cell r="C192" t="str">
            <v>KITSAP CO -REGULATED</v>
          </cell>
          <cell r="D192" t="str">
            <v>ROLLOFF</v>
          </cell>
          <cell r="E192" t="str">
            <v>CPHAUL10</v>
          </cell>
          <cell r="F192" t="str">
            <v>10YD COMPACTOR-HAUL</v>
          </cell>
          <cell r="G192" t="str">
            <v>ONCALL</v>
          </cell>
          <cell r="H192">
            <v>126.71</v>
          </cell>
        </row>
        <row r="193">
          <cell r="A193" t="str">
            <v>MASON CO-REGULATEDROLLOFFCPHAUL10</v>
          </cell>
          <cell r="B193" t="str">
            <v>MASON CO-REGULATED</v>
          </cell>
          <cell r="C193" t="str">
            <v>MASON CO-REGULATED</v>
          </cell>
          <cell r="D193" t="str">
            <v>ROLLOFF</v>
          </cell>
          <cell r="E193" t="str">
            <v>CPHAUL10</v>
          </cell>
          <cell r="F193" t="str">
            <v>10YD COMPACTOR-HAUL</v>
          </cell>
          <cell r="G193" t="str">
            <v>ONCALL</v>
          </cell>
          <cell r="H193">
            <v>126.71</v>
          </cell>
        </row>
        <row r="194">
          <cell r="A194" t="str">
            <v>CITY of SHELTON-REGULATEDROLLOFFCPHAUL15</v>
          </cell>
          <cell r="B194" t="str">
            <v>CITY of SHELTON-REGULATED</v>
          </cell>
          <cell r="C194" t="str">
            <v>CITY of SHELTON-REGULATED</v>
          </cell>
          <cell r="D194" t="str">
            <v>ROLLOFF</v>
          </cell>
          <cell r="E194" t="str">
            <v>CPHAUL15</v>
          </cell>
          <cell r="F194" t="str">
            <v>15YD COMPACTOR-HAUL</v>
          </cell>
          <cell r="G194" t="str">
            <v>ONCALL</v>
          </cell>
          <cell r="H194">
            <v>146.16999999999999</v>
          </cell>
        </row>
        <row r="195">
          <cell r="A195" t="str">
            <v>KITSAP CO -REGULATEDROLLOFFCPHAUL15</v>
          </cell>
          <cell r="B195" t="str">
            <v>KITSAP CO -REGULATED</v>
          </cell>
          <cell r="C195" t="str">
            <v>KITSAP CO -REGULATED</v>
          </cell>
          <cell r="D195" t="str">
            <v>ROLLOFF</v>
          </cell>
          <cell r="E195" t="str">
            <v>CPHAUL15</v>
          </cell>
          <cell r="F195" t="str">
            <v>15YD COMPACTOR-HAUL</v>
          </cell>
          <cell r="G195" t="str">
            <v>ONCALL</v>
          </cell>
          <cell r="H195">
            <v>146.16999999999999</v>
          </cell>
        </row>
        <row r="196">
          <cell r="A196" t="str">
            <v>MASON CO-REGULATEDROLLOFFCPHAUL15</v>
          </cell>
          <cell r="B196" t="str">
            <v>MASON CO-REGULATED</v>
          </cell>
          <cell r="C196" t="str">
            <v>MASON CO-REGULATED</v>
          </cell>
          <cell r="D196" t="str">
            <v>ROLLOFF</v>
          </cell>
          <cell r="E196" t="str">
            <v>CPHAUL15</v>
          </cell>
          <cell r="F196" t="str">
            <v>15YD COMPACTOR-HAUL</v>
          </cell>
          <cell r="G196" t="str">
            <v>ONCALL</v>
          </cell>
          <cell r="H196">
            <v>146.16999999999999</v>
          </cell>
        </row>
        <row r="197">
          <cell r="A197" t="str">
            <v>CITY of SHELTON-REGULATEDROLLOFFCPHAUL20</v>
          </cell>
          <cell r="B197" t="str">
            <v>CITY of SHELTON-REGULATED</v>
          </cell>
          <cell r="C197" t="str">
            <v>CITY of SHELTON-REGULATED</v>
          </cell>
          <cell r="D197" t="str">
            <v>ROLLOFF</v>
          </cell>
          <cell r="E197" t="str">
            <v>CPHAUL20</v>
          </cell>
          <cell r="F197" t="str">
            <v>20YD COMPACTOR-HAUL</v>
          </cell>
          <cell r="G197" t="str">
            <v>ONCALL</v>
          </cell>
          <cell r="H197">
            <v>155.93</v>
          </cell>
        </row>
        <row r="198">
          <cell r="A198" t="str">
            <v>CITY OF SHELTON-UNREGULATEDROLLOFFCPHAUL20</v>
          </cell>
          <cell r="B198" t="str">
            <v>CITY OF SHELTON-UNREGULATED</v>
          </cell>
          <cell r="C198" t="str">
            <v>CITY OF SHELTON-UNREGULATED</v>
          </cell>
          <cell r="D198" t="str">
            <v>ROLLOFF</v>
          </cell>
          <cell r="E198" t="str">
            <v>CPHAUL20</v>
          </cell>
          <cell r="F198" t="str">
            <v>20YD COMPACTOR-HAUL</v>
          </cell>
          <cell r="G198" t="str">
            <v>ONCALL</v>
          </cell>
          <cell r="H198">
            <v>155.93</v>
          </cell>
        </row>
        <row r="199">
          <cell r="A199" t="str">
            <v>KITSAP CO -REGULATEDROLLOFFCPHAUL20</v>
          </cell>
          <cell r="B199" t="str">
            <v>KITSAP CO -REGULATED</v>
          </cell>
          <cell r="C199" t="str">
            <v>KITSAP CO -REGULATED</v>
          </cell>
          <cell r="D199" t="str">
            <v>ROLLOFF</v>
          </cell>
          <cell r="E199" t="str">
            <v>CPHAUL20</v>
          </cell>
          <cell r="F199" t="str">
            <v>20YD COMPACTOR-HAUL</v>
          </cell>
          <cell r="G199" t="str">
            <v>ONCALL</v>
          </cell>
          <cell r="H199">
            <v>155.93</v>
          </cell>
        </row>
        <row r="200">
          <cell r="A200" t="str">
            <v>MASON CO-REGULATEDROLLOFFCPHAUL20</v>
          </cell>
          <cell r="B200" t="str">
            <v>MASON CO-REGULATED</v>
          </cell>
          <cell r="C200" t="str">
            <v>MASON CO-REGULATED</v>
          </cell>
          <cell r="D200" t="str">
            <v>ROLLOFF</v>
          </cell>
          <cell r="E200" t="str">
            <v>CPHAUL20</v>
          </cell>
          <cell r="F200" t="str">
            <v>20YD COMPACTOR-HAUL</v>
          </cell>
          <cell r="G200" t="str">
            <v>ONCALL</v>
          </cell>
          <cell r="H200">
            <v>155.93</v>
          </cell>
        </row>
        <row r="201">
          <cell r="A201" t="str">
            <v>CITY of SHELTON-REGULATEDROLLOFFCPHAUL25</v>
          </cell>
          <cell r="B201" t="str">
            <v>CITY of SHELTON-REGULATED</v>
          </cell>
          <cell r="C201" t="str">
            <v>CITY of SHELTON-REGULATED</v>
          </cell>
          <cell r="D201" t="str">
            <v>ROLLOFF</v>
          </cell>
          <cell r="E201" t="str">
            <v>CPHAUL25</v>
          </cell>
          <cell r="F201" t="str">
            <v>25YD COMPACTOR-HAUL</v>
          </cell>
          <cell r="G201" t="str">
            <v>ONCALL</v>
          </cell>
          <cell r="H201">
            <v>170.69</v>
          </cell>
        </row>
        <row r="202">
          <cell r="A202" t="str">
            <v>KITSAP CO -REGULATEDROLLOFFCPHAUL25</v>
          </cell>
          <cell r="B202" t="str">
            <v>KITSAP CO -REGULATED</v>
          </cell>
          <cell r="C202" t="str">
            <v>KITSAP CO -REGULATED</v>
          </cell>
          <cell r="D202" t="str">
            <v>ROLLOFF</v>
          </cell>
          <cell r="E202" t="str">
            <v>CPHAUL25</v>
          </cell>
          <cell r="F202" t="str">
            <v>25YD COMPACTOR-HAUL</v>
          </cell>
          <cell r="G202" t="str">
            <v>ONCALL</v>
          </cell>
          <cell r="H202">
            <v>170.69</v>
          </cell>
        </row>
        <row r="203">
          <cell r="A203" t="str">
            <v>MASON CO-REGULATEDROLLOFFCPHAUL25</v>
          </cell>
          <cell r="B203" t="str">
            <v>MASON CO-REGULATED</v>
          </cell>
          <cell r="C203" t="str">
            <v>MASON CO-REGULATED</v>
          </cell>
          <cell r="D203" t="str">
            <v>ROLLOFF</v>
          </cell>
          <cell r="E203" t="str">
            <v>CPHAUL25</v>
          </cell>
          <cell r="F203" t="str">
            <v>25YD COMPACTOR-HAUL</v>
          </cell>
          <cell r="G203" t="str">
            <v>ONCALL</v>
          </cell>
          <cell r="H203">
            <v>170.69</v>
          </cell>
        </row>
        <row r="204">
          <cell r="A204" t="str">
            <v>CITY OF SHELTON-CONTRACTROLLOFFCPHAUL30</v>
          </cell>
          <cell r="B204" t="str">
            <v>CITY OF SHELTON-CONTRACT</v>
          </cell>
          <cell r="C204" t="str">
            <v>CITY OF SHELTON-CONTRACT</v>
          </cell>
          <cell r="D204" t="str">
            <v>ROLLOFF</v>
          </cell>
          <cell r="E204" t="str">
            <v>CPHAUL30</v>
          </cell>
          <cell r="F204" t="str">
            <v>30YD COMPACTOR-HAUL</v>
          </cell>
          <cell r="G204" t="str">
            <v>ONCALL</v>
          </cell>
          <cell r="H204">
            <v>375</v>
          </cell>
        </row>
        <row r="205">
          <cell r="A205" t="str">
            <v>CITY of SHELTON-REGULATEDROLLOFFCPHAUL30</v>
          </cell>
          <cell r="B205" t="str">
            <v>CITY of SHELTON-REGULATED</v>
          </cell>
          <cell r="C205" t="str">
            <v>CITY of SHELTON-REGULATED</v>
          </cell>
          <cell r="D205" t="str">
            <v>ROLLOFF</v>
          </cell>
          <cell r="E205" t="str">
            <v>CPHAUL30</v>
          </cell>
          <cell r="F205" t="str">
            <v>30YD COMPACTOR-HAUL</v>
          </cell>
          <cell r="G205" t="str">
            <v>ONCALL</v>
          </cell>
          <cell r="H205">
            <v>194.6</v>
          </cell>
        </row>
        <row r="206">
          <cell r="A206" t="str">
            <v>KITSAP CO -REGULATEDROLLOFFCPHAUL30</v>
          </cell>
          <cell r="B206" t="str">
            <v>KITSAP CO -REGULATED</v>
          </cell>
          <cell r="C206" t="str">
            <v>KITSAP CO -REGULATED</v>
          </cell>
          <cell r="D206" t="str">
            <v>ROLLOFF</v>
          </cell>
          <cell r="E206" t="str">
            <v>CPHAUL30</v>
          </cell>
          <cell r="F206" t="str">
            <v>30YD COMPACTOR-HAUL</v>
          </cell>
          <cell r="G206" t="str">
            <v>ONCALL</v>
          </cell>
          <cell r="H206">
            <v>194.6</v>
          </cell>
        </row>
        <row r="207">
          <cell r="A207" t="str">
            <v>MASON CO-REGULATEDROLLOFFCPHAUL30</v>
          </cell>
          <cell r="B207" t="str">
            <v>MASON CO-REGULATED</v>
          </cell>
          <cell r="C207" t="str">
            <v>MASON CO-REGULATED</v>
          </cell>
          <cell r="D207" t="str">
            <v>ROLLOFF</v>
          </cell>
          <cell r="E207" t="str">
            <v>CPHAUL30</v>
          </cell>
          <cell r="F207" t="str">
            <v>30YD COMPACTOR-HAUL</v>
          </cell>
          <cell r="G207" t="str">
            <v>ONCALL</v>
          </cell>
          <cell r="H207">
            <v>194.6</v>
          </cell>
        </row>
        <row r="208">
          <cell r="A208" t="str">
            <v>CITY of SHELTON-REGULATEDROLLOFFCPHAUL35</v>
          </cell>
          <cell r="B208" t="str">
            <v>CITY of SHELTON-REGULATED</v>
          </cell>
          <cell r="C208" t="str">
            <v>CITY of SHELTON-REGULATED</v>
          </cell>
          <cell r="D208" t="str">
            <v>ROLLOFF</v>
          </cell>
          <cell r="E208" t="str">
            <v>CPHAUL35</v>
          </cell>
          <cell r="F208" t="str">
            <v>35YD COMPACTOR-HAUL</v>
          </cell>
          <cell r="G208" t="str">
            <v>ONCALL</v>
          </cell>
          <cell r="H208">
            <v>224.09</v>
          </cell>
        </row>
        <row r="209">
          <cell r="A209" t="str">
            <v>CITY OF SHELTON-UNREGULATEDROLLOFFCPHAUL35</v>
          </cell>
          <cell r="B209" t="str">
            <v>CITY OF SHELTON-UNREGULATED</v>
          </cell>
          <cell r="C209" t="str">
            <v>CITY OF SHELTON-UNREGULATED</v>
          </cell>
          <cell r="D209" t="str">
            <v>ROLLOFF</v>
          </cell>
          <cell r="E209" t="str">
            <v>CPHAUL35</v>
          </cell>
          <cell r="F209" t="str">
            <v>35YD COMPACTOR-HAUL</v>
          </cell>
          <cell r="G209" t="str">
            <v>ONCALL</v>
          </cell>
          <cell r="H209">
            <v>221.6</v>
          </cell>
        </row>
        <row r="210">
          <cell r="A210" t="str">
            <v>KITSAP CO -REGULATEDROLLOFFCPHAUL35</v>
          </cell>
          <cell r="B210" t="str">
            <v>KITSAP CO -REGULATED</v>
          </cell>
          <cell r="C210" t="str">
            <v>KITSAP CO -REGULATED</v>
          </cell>
          <cell r="D210" t="str">
            <v>ROLLOFF</v>
          </cell>
          <cell r="E210" t="str">
            <v>CPHAUL35</v>
          </cell>
          <cell r="F210" t="str">
            <v>35YD COMPACTOR-HAUL</v>
          </cell>
          <cell r="G210" t="str">
            <v>ONCALL</v>
          </cell>
          <cell r="H210">
            <v>224.09</v>
          </cell>
        </row>
        <row r="211">
          <cell r="A211" t="str">
            <v>KITSAP CO-UNREGULATEDROLLOFFCPHAUL35</v>
          </cell>
          <cell r="B211" t="str">
            <v>KITSAP CO-UNREGULATED</v>
          </cell>
          <cell r="C211" t="str">
            <v>KITSAP CO-UNREGULATED</v>
          </cell>
          <cell r="D211" t="str">
            <v>ROLLOFF</v>
          </cell>
          <cell r="E211" t="str">
            <v>CPHAUL35</v>
          </cell>
          <cell r="F211" t="str">
            <v>35YD COMPACTOR-HAUL</v>
          </cell>
          <cell r="G211" t="str">
            <v>ONCALL</v>
          </cell>
          <cell r="H211">
            <v>221.6</v>
          </cell>
        </row>
        <row r="212">
          <cell r="A212" t="str">
            <v>MASON CO-REGULATEDROLLOFFCPHAUL35</v>
          </cell>
          <cell r="B212" t="str">
            <v>MASON CO-REGULATED</v>
          </cell>
          <cell r="C212" t="str">
            <v>MASON CO-REGULATED</v>
          </cell>
          <cell r="D212" t="str">
            <v>ROLLOFF</v>
          </cell>
          <cell r="E212" t="str">
            <v>CPHAUL35</v>
          </cell>
          <cell r="F212" t="str">
            <v>35YD COMPACTOR-HAUL</v>
          </cell>
          <cell r="G212" t="str">
            <v>ONCALL</v>
          </cell>
          <cell r="H212">
            <v>224.09</v>
          </cell>
        </row>
        <row r="213">
          <cell r="A213" t="str">
            <v>MASON CO-UNREGULATEDROLLOFFCPHAUL35</v>
          </cell>
          <cell r="B213" t="str">
            <v>MASON CO-UNREGULATED</v>
          </cell>
          <cell r="C213" t="str">
            <v>MASON CO-UNREGULATED</v>
          </cell>
          <cell r="D213" t="str">
            <v>ROLLOFF</v>
          </cell>
          <cell r="E213" t="str">
            <v>CPHAUL35</v>
          </cell>
          <cell r="F213" t="str">
            <v>35YD COMPACTOR-HAUL</v>
          </cell>
          <cell r="G213" t="str">
            <v>ONCALL</v>
          </cell>
          <cell r="H213">
            <v>221.6</v>
          </cell>
        </row>
        <row r="214">
          <cell r="A214" t="str">
            <v>CITY of SHELTON-REGULATEDROLLOFFCPHAUL40</v>
          </cell>
          <cell r="B214" t="str">
            <v>CITY of SHELTON-REGULATED</v>
          </cell>
          <cell r="C214" t="str">
            <v>CITY of SHELTON-REGULATED</v>
          </cell>
          <cell r="D214" t="str">
            <v>ROLLOFF</v>
          </cell>
          <cell r="E214" t="str">
            <v>CPHAUL40</v>
          </cell>
          <cell r="F214" t="str">
            <v>40YD COMPACTOR - HAUL</v>
          </cell>
          <cell r="G214" t="str">
            <v>ONCALL</v>
          </cell>
          <cell r="H214">
            <v>224.09</v>
          </cell>
        </row>
        <row r="215">
          <cell r="A215" t="str">
            <v>CITY OF SHELTON-UNREGULATEDROLLOFFCPHAUL40</v>
          </cell>
          <cell r="B215" t="str">
            <v>CITY OF SHELTON-UNREGULATED</v>
          </cell>
          <cell r="C215" t="str">
            <v>CITY OF SHELTON-UNREGULATED</v>
          </cell>
          <cell r="D215" t="str">
            <v>ROLLOFF</v>
          </cell>
          <cell r="E215" t="str">
            <v>CPHAUL40</v>
          </cell>
          <cell r="F215" t="str">
            <v>40YD COMPACTOR - HAUL</v>
          </cell>
          <cell r="G215" t="str">
            <v>ONCALL</v>
          </cell>
          <cell r="H215">
            <v>221.6</v>
          </cell>
        </row>
        <row r="216">
          <cell r="A216" t="str">
            <v>KITSAP CO -REGULATEDROLLOFFCPHAUL40</v>
          </cell>
          <cell r="B216" t="str">
            <v>KITSAP CO -REGULATED</v>
          </cell>
          <cell r="C216" t="str">
            <v>KITSAP CO -REGULATED</v>
          </cell>
          <cell r="D216" t="str">
            <v>ROLLOFF</v>
          </cell>
          <cell r="E216" t="str">
            <v>CPHAUL40</v>
          </cell>
          <cell r="F216" t="str">
            <v>40YD COMPACTOR - HAUL</v>
          </cell>
          <cell r="G216" t="str">
            <v>ONCALL</v>
          </cell>
          <cell r="H216">
            <v>224.09</v>
          </cell>
        </row>
        <row r="217">
          <cell r="A217" t="str">
            <v>KITSAP CO-UNREGULATEDROLLOFFCPHAUL40</v>
          </cell>
          <cell r="B217" t="str">
            <v>KITSAP CO-UNREGULATED</v>
          </cell>
          <cell r="C217" t="str">
            <v>KITSAP CO-UNREGULATED</v>
          </cell>
          <cell r="D217" t="str">
            <v>ROLLOFF</v>
          </cell>
          <cell r="E217" t="str">
            <v>CPHAUL40</v>
          </cell>
          <cell r="F217" t="str">
            <v>40YD COMPACTOR - HAUL</v>
          </cell>
          <cell r="G217" t="str">
            <v>ONCALL</v>
          </cell>
          <cell r="H217">
            <v>221.6</v>
          </cell>
        </row>
        <row r="218">
          <cell r="A218" t="str">
            <v>MASON CO-REGULATEDROLLOFFCPHAUL40</v>
          </cell>
          <cell r="B218" t="str">
            <v>MASON CO-REGULATED</v>
          </cell>
          <cell r="C218" t="str">
            <v>MASON CO-REGULATED</v>
          </cell>
          <cell r="D218" t="str">
            <v>ROLLOFF</v>
          </cell>
          <cell r="E218" t="str">
            <v>CPHAUL40</v>
          </cell>
          <cell r="F218" t="str">
            <v>40YD COMPACTOR - HAUL</v>
          </cell>
          <cell r="G218" t="str">
            <v>ONCALL</v>
          </cell>
          <cell r="H218">
            <v>224.09</v>
          </cell>
        </row>
        <row r="219">
          <cell r="A219" t="str">
            <v>MASON CO-UNREGULATEDROLLOFFCPHAUL40</v>
          </cell>
          <cell r="B219" t="str">
            <v>MASON CO-UNREGULATED</v>
          </cell>
          <cell r="C219" t="str">
            <v>MASON CO-UNREGULATED</v>
          </cell>
          <cell r="D219" t="str">
            <v>ROLLOFF</v>
          </cell>
          <cell r="E219" t="str">
            <v>CPHAUL40</v>
          </cell>
          <cell r="F219" t="str">
            <v>40YD COMPACTOR - HAUL</v>
          </cell>
          <cell r="G219" t="str">
            <v>ONCALL</v>
          </cell>
          <cell r="H219">
            <v>221.6</v>
          </cell>
        </row>
        <row r="220">
          <cell r="A220" t="str">
            <v>CITY of SHELTON-REGULATEDCOMMERCIAL - REARLOADCTRIP</v>
          </cell>
          <cell r="B220" t="str">
            <v>CITY of SHELTON-REGULATED</v>
          </cell>
          <cell r="C220" t="str">
            <v>CITY of SHELTON-REGULATED</v>
          </cell>
          <cell r="D220" t="str">
            <v>COMMERCIAL - REARLOAD</v>
          </cell>
          <cell r="E220" t="str">
            <v>CTRIP</v>
          </cell>
          <cell r="F220" t="str">
            <v>RETURN TRIP CHARGE - CONT</v>
          </cell>
          <cell r="G220" t="str">
            <v>ONCALL</v>
          </cell>
          <cell r="H220">
            <v>17.39</v>
          </cell>
        </row>
        <row r="221">
          <cell r="A221" t="str">
            <v>KITSAP CO -REGULATEDCOMMERCIAL - REARLOADCTRIP</v>
          </cell>
          <cell r="B221" t="str">
            <v>KITSAP CO -REGULATED</v>
          </cell>
          <cell r="C221" t="str">
            <v>KITSAP CO -REGULATED</v>
          </cell>
          <cell r="D221" t="str">
            <v>COMMERCIAL - REARLOAD</v>
          </cell>
          <cell r="E221" t="str">
            <v>CTRIP</v>
          </cell>
          <cell r="F221" t="str">
            <v>RETURN TRIP CHARGE - CONT</v>
          </cell>
          <cell r="G221" t="str">
            <v>ONCALL</v>
          </cell>
          <cell r="H221">
            <v>17.39</v>
          </cell>
        </row>
        <row r="222">
          <cell r="A222" t="str">
            <v>MASON CO-REGULATEDCOMMERCIAL - REARLOADCTRIP</v>
          </cell>
          <cell r="B222" t="str">
            <v>MASON CO-REGULATED</v>
          </cell>
          <cell r="C222" t="str">
            <v>MASON CO-REGULATED</v>
          </cell>
          <cell r="D222" t="str">
            <v>COMMERCIAL - REARLOAD</v>
          </cell>
          <cell r="E222" t="str">
            <v>CTRIP</v>
          </cell>
          <cell r="F222" t="str">
            <v>RETURN TRIP CHARGE - CONT</v>
          </cell>
          <cell r="G222" t="str">
            <v>ONCALL</v>
          </cell>
          <cell r="H222">
            <v>17.39</v>
          </cell>
        </row>
        <row r="223">
          <cell r="A223" t="str">
            <v>CITY OF SHELTON-UNREGULATEDCOMMERCIAL RECYCLEDEL-REC</v>
          </cell>
          <cell r="B223" t="str">
            <v>CITY OF SHELTON-UNREGULATED</v>
          </cell>
          <cell r="C223" t="str">
            <v>CITY OF SHELTON-UNREGULATED</v>
          </cell>
          <cell r="D223" t="str">
            <v>COMMERCIAL RECYCLE</v>
          </cell>
          <cell r="E223" t="str">
            <v>DEL-REC</v>
          </cell>
          <cell r="F223" t="str">
            <v>DELIVER RECYCLE BIN</v>
          </cell>
          <cell r="G223" t="str">
            <v>ONCALL</v>
          </cell>
          <cell r="H223">
            <v>11</v>
          </cell>
        </row>
        <row r="224">
          <cell r="A224" t="str">
            <v>KITSAP CO-UNREGULATEDCOMMERCIAL RECYCLEDEL-REC</v>
          </cell>
          <cell r="B224" t="str">
            <v>KITSAP CO-UNREGULATED</v>
          </cell>
          <cell r="C224" t="str">
            <v>KITSAP CO-UNREGULATED</v>
          </cell>
          <cell r="D224" t="str">
            <v>COMMERCIAL RECYCLE</v>
          </cell>
          <cell r="E224" t="str">
            <v>DEL-REC</v>
          </cell>
          <cell r="F224" t="str">
            <v>DELIVER RECYCLE BIN</v>
          </cell>
          <cell r="G224" t="str">
            <v>ONCALL</v>
          </cell>
          <cell r="H224">
            <v>11</v>
          </cell>
        </row>
        <row r="225">
          <cell r="A225" t="str">
            <v>MASON CO-UNREGULATEDCOMMERCIAL RECYCLEDEL-REC</v>
          </cell>
          <cell r="B225" t="str">
            <v>MASON CO-UNREGULATED</v>
          </cell>
          <cell r="C225" t="str">
            <v>MASON CO-UNREGULATED</v>
          </cell>
          <cell r="D225" t="str">
            <v>COMMERCIAL RECYCLE</v>
          </cell>
          <cell r="E225" t="str">
            <v>DEL-REC</v>
          </cell>
          <cell r="F225" t="str">
            <v>DELIVER RECYCLE BIN</v>
          </cell>
          <cell r="G225" t="str">
            <v>ONCALL</v>
          </cell>
          <cell r="H225">
            <v>11</v>
          </cell>
        </row>
        <row r="226">
          <cell r="A226" t="str">
            <v>CITY of SHELTON-REGULATEDCOMMERCIAL  FRONTLOADDISCONRECY</v>
          </cell>
          <cell r="B226" t="str">
            <v>CITY of SHELTON-REGULATED</v>
          </cell>
          <cell r="C226" t="str">
            <v>CITY of SHELTON-REGULATED</v>
          </cell>
          <cell r="D226" t="str">
            <v>COMMERCIAL  FRONTLOAD</v>
          </cell>
          <cell r="E226" t="str">
            <v>DISCONRECY</v>
          </cell>
          <cell r="F226" t="str">
            <v>DISCONNECT / RECONNECT RC</v>
          </cell>
          <cell r="G226" t="str">
            <v>ONCALL</v>
          </cell>
          <cell r="H226">
            <v>6</v>
          </cell>
        </row>
        <row r="227">
          <cell r="A227" t="str">
            <v>CITY OF SHELTON-UNREGULATEDCOMMERCIAL  FRONTLOADDISCONRECY</v>
          </cell>
          <cell r="B227" t="str">
            <v>CITY OF SHELTON-UNREGULATED</v>
          </cell>
          <cell r="C227" t="str">
            <v>CITY OF SHELTON-UNREGULATED</v>
          </cell>
          <cell r="D227" t="str">
            <v>COMMERCIAL  FRONTLOAD</v>
          </cell>
          <cell r="E227" t="str">
            <v>DISCONRECY</v>
          </cell>
          <cell r="F227" t="str">
            <v>DISCONNECT / RECONNECT RC</v>
          </cell>
          <cell r="G227" t="str">
            <v>ONCALL</v>
          </cell>
          <cell r="H227">
            <v>6.07</v>
          </cell>
        </row>
        <row r="228">
          <cell r="A228" t="str">
            <v>KITSAP CO -REGULATEDCOMMERCIAL  FRONTLOADDISCONRECY</v>
          </cell>
          <cell r="B228" t="str">
            <v>KITSAP CO -REGULATED</v>
          </cell>
          <cell r="C228" t="str">
            <v>KITSAP CO -REGULATED</v>
          </cell>
          <cell r="D228" t="str">
            <v>COMMERCIAL  FRONTLOAD</v>
          </cell>
          <cell r="E228" t="str">
            <v>DISCONRECY</v>
          </cell>
          <cell r="F228" t="str">
            <v>DISCONNECT / RECONNECT RC</v>
          </cell>
          <cell r="G228" t="str">
            <v>ONCALL</v>
          </cell>
          <cell r="H228">
            <v>6.07</v>
          </cell>
        </row>
        <row r="229">
          <cell r="A229" t="str">
            <v>KITSAP CO-UNREGULATEDCOMMERCIAL  FRONTLOADDISCONRECY</v>
          </cell>
          <cell r="B229" t="str">
            <v>KITSAP CO-UNREGULATED</v>
          </cell>
          <cell r="C229" t="str">
            <v>KITSAP CO-UNREGULATED</v>
          </cell>
          <cell r="D229" t="str">
            <v>COMMERCIAL  FRONTLOAD</v>
          </cell>
          <cell r="E229" t="str">
            <v>DISCONRECY</v>
          </cell>
          <cell r="F229" t="str">
            <v>DISCONNECT / RECONNECT RC</v>
          </cell>
          <cell r="G229" t="str">
            <v>ONCALL</v>
          </cell>
          <cell r="H229">
            <v>6.07</v>
          </cell>
        </row>
        <row r="230">
          <cell r="A230" t="str">
            <v>MASON CO-REGULATEDCOMMERCIAL  FRONTLOADDISCONRECY</v>
          </cell>
          <cell r="B230" t="str">
            <v>MASON CO-REGULATED</v>
          </cell>
          <cell r="C230" t="str">
            <v>MASON CO-REGULATED</v>
          </cell>
          <cell r="D230" t="str">
            <v>COMMERCIAL  FRONTLOAD</v>
          </cell>
          <cell r="E230" t="str">
            <v>DISCONRECY</v>
          </cell>
          <cell r="F230" t="str">
            <v>DISCONNECT / RECONNECT RC</v>
          </cell>
          <cell r="G230" t="str">
            <v>ONCALL</v>
          </cell>
          <cell r="H230">
            <v>6</v>
          </cell>
        </row>
        <row r="231">
          <cell r="A231" t="str">
            <v>MASON CO-UNREGULATEDCOMMERCIAL  FRONTLOADDISCONRECY</v>
          </cell>
          <cell r="B231" t="str">
            <v>MASON CO-UNREGULATED</v>
          </cell>
          <cell r="C231" t="str">
            <v>MASON CO-UNREGULATED</v>
          </cell>
          <cell r="D231" t="str">
            <v>COMMERCIAL  FRONTLOAD</v>
          </cell>
          <cell r="E231" t="str">
            <v>DISCONRECY</v>
          </cell>
          <cell r="F231" t="str">
            <v>DISCONNECT / RECONNECT RC</v>
          </cell>
          <cell r="G231" t="str">
            <v>ONCALL</v>
          </cell>
          <cell r="H231">
            <v>6.07</v>
          </cell>
        </row>
        <row r="232">
          <cell r="A232" t="str">
            <v>CITY of SHELTON-REGULATEDCOMMERCIAL  FRONTLOADDISCONREF</v>
          </cell>
          <cell r="B232" t="str">
            <v>CITY of SHELTON-REGULATED</v>
          </cell>
          <cell r="C232" t="str">
            <v>CITY of SHELTON-REGULATED</v>
          </cell>
          <cell r="D232" t="str">
            <v>COMMERCIAL  FRONTLOAD</v>
          </cell>
          <cell r="E232" t="str">
            <v>DISCONREF</v>
          </cell>
          <cell r="F232" t="str">
            <v>DISCONNECT / RECONNECT RF</v>
          </cell>
          <cell r="G232" t="str">
            <v>ONCALL</v>
          </cell>
          <cell r="H232">
            <v>6.07</v>
          </cell>
        </row>
        <row r="233">
          <cell r="A233" t="str">
            <v>KITSAP CO -REGULATEDCOMMERCIAL  FRONTLOADDISCONREF</v>
          </cell>
          <cell r="B233" t="str">
            <v>KITSAP CO -REGULATED</v>
          </cell>
          <cell r="C233" t="str">
            <v>KITSAP CO -REGULATED</v>
          </cell>
          <cell r="D233" t="str">
            <v>COMMERCIAL  FRONTLOAD</v>
          </cell>
          <cell r="E233" t="str">
            <v>DISCONREF</v>
          </cell>
          <cell r="F233" t="str">
            <v>DISCONNECT / RECONNECT RF</v>
          </cell>
          <cell r="G233" t="str">
            <v>ONCALL</v>
          </cell>
          <cell r="H233">
            <v>6.07</v>
          </cell>
        </row>
        <row r="234">
          <cell r="A234" t="str">
            <v>KITSAP CO-UNREGULATEDCOMMERCIAL  FRONTLOADDISCONREF</v>
          </cell>
          <cell r="B234" t="str">
            <v>KITSAP CO-UNREGULATED</v>
          </cell>
          <cell r="C234" t="str">
            <v>KITSAP CO-UNREGULATED</v>
          </cell>
          <cell r="D234" t="str">
            <v>COMMERCIAL  FRONTLOAD</v>
          </cell>
          <cell r="E234" t="str">
            <v>DISCONREF</v>
          </cell>
          <cell r="F234" t="str">
            <v>DISCONNECT / RECONNECT RF</v>
          </cell>
          <cell r="G234" t="str">
            <v>ONCALL</v>
          </cell>
          <cell r="H234">
            <v>6</v>
          </cell>
        </row>
        <row r="235">
          <cell r="A235" t="str">
            <v>MASON CO-REGULATEDCOMMERCIAL  FRONTLOADDISCONREF</v>
          </cell>
          <cell r="B235" t="str">
            <v>MASON CO-REGULATED</v>
          </cell>
          <cell r="C235" t="str">
            <v>MASON CO-REGULATED</v>
          </cell>
          <cell r="D235" t="str">
            <v>COMMERCIAL  FRONTLOAD</v>
          </cell>
          <cell r="E235" t="str">
            <v>DISCONREF</v>
          </cell>
          <cell r="F235" t="str">
            <v>DISCONNECT / RECONNECT RF</v>
          </cell>
          <cell r="G235" t="str">
            <v>ONCALL</v>
          </cell>
          <cell r="H235">
            <v>6.07</v>
          </cell>
        </row>
        <row r="236">
          <cell r="A236" t="str">
            <v>MASON CO-UNREGULATEDCOMMERCIAL  FRONTLOADDISCONREF</v>
          </cell>
          <cell r="B236" t="str">
            <v>MASON CO-UNREGULATED</v>
          </cell>
          <cell r="C236" t="str">
            <v>MASON CO-UNREGULATED</v>
          </cell>
          <cell r="D236" t="str">
            <v>COMMERCIAL  FRONTLOAD</v>
          </cell>
          <cell r="E236" t="str">
            <v>DISCONREF</v>
          </cell>
          <cell r="F236" t="str">
            <v>DISCONNECT / RECONNECT RF</v>
          </cell>
          <cell r="G236" t="str">
            <v>ONCALL</v>
          </cell>
          <cell r="H236">
            <v>6</v>
          </cell>
        </row>
        <row r="237">
          <cell r="A237" t="str">
            <v>CITY of SHELTON-REGULATEDROLLOFFDISPMC-TON</v>
          </cell>
          <cell r="B237" t="str">
            <v>CITY of SHELTON-REGULATED</v>
          </cell>
          <cell r="C237" t="str">
            <v>CITY of SHELTON-REGULATED</v>
          </cell>
          <cell r="D237" t="str">
            <v>ROLLOFF</v>
          </cell>
          <cell r="E237" t="str">
            <v>DISPMC-TON</v>
          </cell>
          <cell r="F237" t="str">
            <v>MC LANDFILL PER TON</v>
          </cell>
          <cell r="G237" t="str">
            <v>ONCALL</v>
          </cell>
          <cell r="H237">
            <v>99.52</v>
          </cell>
        </row>
        <row r="238">
          <cell r="A238" t="str">
            <v>KITSAP CO -REGULATEDROLLOFFDISPMC-TON</v>
          </cell>
          <cell r="B238" t="str">
            <v>KITSAP CO -REGULATED</v>
          </cell>
          <cell r="C238" t="str">
            <v>KITSAP CO -REGULATED</v>
          </cell>
          <cell r="D238" t="str">
            <v>ROLLOFF</v>
          </cell>
          <cell r="E238" t="str">
            <v>DISPMC-TON</v>
          </cell>
          <cell r="F238" t="str">
            <v>MC LANDFILL PER TON</v>
          </cell>
          <cell r="G238" t="str">
            <v>ONCALL</v>
          </cell>
          <cell r="H238">
            <v>96.16</v>
          </cell>
        </row>
        <row r="239">
          <cell r="A239" t="str">
            <v>MASON CO-REGULATEDROLLOFFDISPMC-TON</v>
          </cell>
          <cell r="B239" t="str">
            <v>MASON CO-REGULATED</v>
          </cell>
          <cell r="C239" t="str">
            <v>MASON CO-REGULATED</v>
          </cell>
          <cell r="D239" t="str">
            <v>ROLLOFF</v>
          </cell>
          <cell r="E239" t="str">
            <v>DISPMC-TON</v>
          </cell>
          <cell r="F239" t="str">
            <v>MC LANDFILL PER TON</v>
          </cell>
          <cell r="G239" t="str">
            <v>ONCALL</v>
          </cell>
          <cell r="H239">
            <v>99.52</v>
          </cell>
        </row>
        <row r="240">
          <cell r="A240" t="str">
            <v>CITY of SHELTON-REGULATEDROLLOFFDISPMCMISC</v>
          </cell>
          <cell r="B240" t="str">
            <v>CITY of SHELTON-REGULATED</v>
          </cell>
          <cell r="C240" t="str">
            <v>CITY of SHELTON-REGULATED</v>
          </cell>
          <cell r="D240" t="str">
            <v>ROLLOFF</v>
          </cell>
          <cell r="E240" t="str">
            <v>DISPMCMISC</v>
          </cell>
          <cell r="F240" t="str">
            <v>DISPOSAL MISCELLANOUS</v>
          </cell>
          <cell r="G240" t="str">
            <v>MONTHLY ARREARS</v>
          </cell>
          <cell r="H240">
            <v>0</v>
          </cell>
        </row>
        <row r="241">
          <cell r="A241" t="str">
            <v>CITY OF SHELTON-UNREGULATEDROLLOFFDISPMCMISC</v>
          </cell>
          <cell r="B241" t="str">
            <v>CITY OF SHELTON-UNREGULATED</v>
          </cell>
          <cell r="C241" t="str">
            <v>CITY OF SHELTON-UNREGULATED</v>
          </cell>
          <cell r="D241" t="str">
            <v>ROLLOFF</v>
          </cell>
          <cell r="E241" t="str">
            <v>DISPMCMISC</v>
          </cell>
          <cell r="F241" t="str">
            <v>DISPOSAL MISCELLANOUS</v>
          </cell>
          <cell r="G241" t="str">
            <v>MONTHLY ARREARS</v>
          </cell>
          <cell r="H241">
            <v>0</v>
          </cell>
        </row>
        <row r="242">
          <cell r="A242" t="str">
            <v>KITSAP CO -REGULATEDROLLOFFDISPMCMISC</v>
          </cell>
          <cell r="B242" t="str">
            <v>KITSAP CO -REGULATED</v>
          </cell>
          <cell r="C242" t="str">
            <v>KITSAP CO -REGULATED</v>
          </cell>
          <cell r="D242" t="str">
            <v>ROLLOFF</v>
          </cell>
          <cell r="E242" t="str">
            <v>DISPMCMISC</v>
          </cell>
          <cell r="F242" t="str">
            <v>DISPOSAL MISCELLANOUS</v>
          </cell>
          <cell r="G242" t="str">
            <v>MONTHLY ARREARS</v>
          </cell>
          <cell r="H242">
            <v>0</v>
          </cell>
        </row>
        <row r="243">
          <cell r="A243" t="str">
            <v>KITSAP CO-UNREGULATEDROLLOFFDISPMCMISC</v>
          </cell>
          <cell r="B243" t="str">
            <v>KITSAP CO-UNREGULATED</v>
          </cell>
          <cell r="C243" t="str">
            <v>KITSAP CO-UNREGULATED</v>
          </cell>
          <cell r="D243" t="str">
            <v>ROLLOFF</v>
          </cell>
          <cell r="E243" t="str">
            <v>DISPMCMISC</v>
          </cell>
          <cell r="F243" t="str">
            <v>DISPOSAL MISCELLANOUS</v>
          </cell>
          <cell r="G243" t="str">
            <v>MONTHLY ARREARS</v>
          </cell>
          <cell r="H243">
            <v>0</v>
          </cell>
        </row>
        <row r="244">
          <cell r="A244" t="str">
            <v>MASON CO-REGULATEDROLLOFFDISPMCMISC</v>
          </cell>
          <cell r="B244" t="str">
            <v>MASON CO-REGULATED</v>
          </cell>
          <cell r="C244" t="str">
            <v>MASON CO-REGULATED</v>
          </cell>
          <cell r="D244" t="str">
            <v>ROLLOFF</v>
          </cell>
          <cell r="E244" t="str">
            <v>DISPMCMISC</v>
          </cell>
          <cell r="F244" t="str">
            <v>DISPOSAL MISCELLANOUS</v>
          </cell>
          <cell r="G244" t="str">
            <v>MONTHLY ARREARS</v>
          </cell>
          <cell r="H244">
            <v>0</v>
          </cell>
        </row>
        <row r="245">
          <cell r="A245" t="str">
            <v>MASON CO-UNREGULATEDROLLOFFDISPMCMISC</v>
          </cell>
          <cell r="B245" t="str">
            <v>MASON CO-UNREGULATED</v>
          </cell>
          <cell r="C245" t="str">
            <v>MASON CO-UNREGULATED</v>
          </cell>
          <cell r="D245" t="str">
            <v>ROLLOFF</v>
          </cell>
          <cell r="E245" t="str">
            <v>DISPMCMISC</v>
          </cell>
          <cell r="F245" t="str">
            <v>DISPOSAL MISCELLANOUS</v>
          </cell>
          <cell r="G245" t="str">
            <v>MONTHLY ARREARS</v>
          </cell>
          <cell r="H245">
            <v>0</v>
          </cell>
        </row>
        <row r="246">
          <cell r="A246" t="str">
            <v>KITSAP CO -REGULATEDROLLOFFDISPOLY-TON</v>
          </cell>
          <cell r="B246" t="str">
            <v>KITSAP CO -REGULATED</v>
          </cell>
          <cell r="C246" t="str">
            <v>KITSAP CO -REGULATED</v>
          </cell>
          <cell r="D246" t="str">
            <v>ROLLOFF</v>
          </cell>
          <cell r="E246" t="str">
            <v>DISPOLY-TON</v>
          </cell>
          <cell r="F246" t="str">
            <v>OLYMPIC LANDFILL PER TON</v>
          </cell>
          <cell r="G246" t="str">
            <v>ONCALL</v>
          </cell>
          <cell r="H246">
            <v>75</v>
          </cell>
        </row>
        <row r="247">
          <cell r="A247" t="str">
            <v>MASON CO-REGULATEDROLLOFFDISPOLY-TON</v>
          </cell>
          <cell r="B247" t="str">
            <v>MASON CO-REGULATED</v>
          </cell>
          <cell r="C247" t="str">
            <v>MASON CO-REGULATED</v>
          </cell>
          <cell r="D247" t="str">
            <v>ROLLOFF</v>
          </cell>
          <cell r="E247" t="str">
            <v>DISPOLY-TON</v>
          </cell>
          <cell r="F247" t="str">
            <v>OLYMPIC LANDFILL PER TON</v>
          </cell>
          <cell r="G247" t="str">
            <v>ONCALL</v>
          </cell>
          <cell r="H247">
            <v>71</v>
          </cell>
        </row>
        <row r="248">
          <cell r="A248" t="str">
            <v>CITY of SHELTON-REGULATEDRESIDENTIALDRVNRE1</v>
          </cell>
          <cell r="B248" t="str">
            <v>CITY of SHELTON-REGULATED</v>
          </cell>
          <cell r="C248" t="str">
            <v>CITY of SHELTON-REGULATED</v>
          </cell>
          <cell r="D248" t="str">
            <v>RESIDENTIAL</v>
          </cell>
          <cell r="E248" t="str">
            <v>DRVNRE1</v>
          </cell>
          <cell r="F248" t="str">
            <v>DRIVE IN UP TO 250'-EOW</v>
          </cell>
          <cell r="G248" t="str">
            <v>BI-MONTHLY SPLIT EVEN</v>
          </cell>
          <cell r="H248">
            <v>2.41</v>
          </cell>
        </row>
        <row r="249">
          <cell r="A249" t="str">
            <v>KITSAP CO -REGULATEDRESIDENTIALDRVNRE1</v>
          </cell>
          <cell r="B249" t="str">
            <v>KITSAP CO -REGULATED</v>
          </cell>
          <cell r="C249" t="str">
            <v>KITSAP CO -REGULATED</v>
          </cell>
          <cell r="D249" t="str">
            <v>RESIDENTIAL</v>
          </cell>
          <cell r="E249" t="str">
            <v>DRVNRE1</v>
          </cell>
          <cell r="F249" t="str">
            <v>DRIVE IN UP TO 250'-EOW</v>
          </cell>
          <cell r="G249" t="str">
            <v>BI-MONTHLY SPLIT EVEN</v>
          </cell>
          <cell r="H249">
            <v>2.4049999999999998</v>
          </cell>
        </row>
        <row r="250">
          <cell r="A250" t="str">
            <v>MASON CO-REGULATEDRESIDENTIALDRVNRE1</v>
          </cell>
          <cell r="B250" t="str">
            <v>MASON CO-REGULATED</v>
          </cell>
          <cell r="C250" t="str">
            <v>MASON CO-REGULATED</v>
          </cell>
          <cell r="D250" t="str">
            <v>RESIDENTIAL</v>
          </cell>
          <cell r="E250" t="str">
            <v>DRVNRE1</v>
          </cell>
          <cell r="F250" t="str">
            <v>DRIVE IN UP TO 250'-EOW</v>
          </cell>
          <cell r="G250" t="str">
            <v>BI-MONTHLY SPLIT EVEN</v>
          </cell>
          <cell r="H250">
            <v>2.41</v>
          </cell>
        </row>
        <row r="251">
          <cell r="A251" t="str">
            <v>KITSAP CO -REGULATEDRESIDENTIALDRVNRE1RECY</v>
          </cell>
          <cell r="B251" t="str">
            <v>KITSAP CO -REGULATED</v>
          </cell>
          <cell r="C251" t="str">
            <v>KITSAP CO -REGULATED</v>
          </cell>
          <cell r="D251" t="str">
            <v>RESIDENTIAL</v>
          </cell>
          <cell r="E251" t="str">
            <v>DRVNRE1RECY</v>
          </cell>
          <cell r="F251" t="str">
            <v>DRIVE IN UP TO 250 EOW-RE</v>
          </cell>
          <cell r="G251" t="str">
            <v>BI-MONTHLY SPLIT EVEN</v>
          </cell>
          <cell r="H251">
            <v>2.62</v>
          </cell>
        </row>
        <row r="252">
          <cell r="A252" t="str">
            <v>MASON CO-REGULATEDRESIDENTIALDRVNRE1RECY</v>
          </cell>
          <cell r="B252" t="str">
            <v>MASON CO-REGULATED</v>
          </cell>
          <cell r="C252" t="str">
            <v>MASON CO-REGULATED</v>
          </cell>
          <cell r="D252" t="str">
            <v>RESIDENTIAL</v>
          </cell>
          <cell r="E252" t="str">
            <v>DRVNRE1RECY</v>
          </cell>
          <cell r="F252" t="str">
            <v>DRIVE IN UP TO 250 EOW-RE</v>
          </cell>
          <cell r="G252" t="str">
            <v>BI-MONTHLY SPLIT EVEN</v>
          </cell>
          <cell r="H252">
            <v>2.63</v>
          </cell>
        </row>
        <row r="253">
          <cell r="A253" t="str">
            <v>KITSAP CO -REGULATEDRESIDENTIALDRVNRE1RECYMA</v>
          </cell>
          <cell r="B253" t="str">
            <v>KITSAP CO -REGULATED</v>
          </cell>
          <cell r="C253" t="str">
            <v>KITSAP CO -REGULATED</v>
          </cell>
          <cell r="D253" t="str">
            <v>RESIDENTIAL</v>
          </cell>
          <cell r="E253" t="str">
            <v>DRVNRE1RECYMA</v>
          </cell>
          <cell r="F253" t="str">
            <v>DRIVE IN UP TO 250 EOW-RE</v>
          </cell>
          <cell r="G253" t="str">
            <v>MONTHLY ARREARS</v>
          </cell>
          <cell r="H253">
            <v>2.63</v>
          </cell>
        </row>
        <row r="254">
          <cell r="A254" t="str">
            <v>MASON CO-REGULATEDRESIDENTIALDRVNRE1RECYMA</v>
          </cell>
          <cell r="B254" t="str">
            <v>MASON CO-REGULATED</v>
          </cell>
          <cell r="C254" t="str">
            <v>MASON CO-REGULATED</v>
          </cell>
          <cell r="D254" t="str">
            <v>RESIDENTIAL</v>
          </cell>
          <cell r="E254" t="str">
            <v>DRVNRE1RECYMA</v>
          </cell>
          <cell r="F254" t="str">
            <v>DRIVE IN UP TO 250 EOW-RE</v>
          </cell>
          <cell r="G254" t="str">
            <v>MONTHLY ARREARS</v>
          </cell>
          <cell r="H254">
            <v>2.63</v>
          </cell>
        </row>
        <row r="255">
          <cell r="A255" t="str">
            <v>CITY of SHELTON-REGULATEDRESIDENTIALDRVNRE2</v>
          </cell>
          <cell r="B255" t="str">
            <v>CITY of SHELTON-REGULATED</v>
          </cell>
          <cell r="C255" t="str">
            <v>CITY of SHELTON-REGULATED</v>
          </cell>
          <cell r="D255" t="str">
            <v>RESIDENTIAL</v>
          </cell>
          <cell r="E255" t="str">
            <v>DRVNRE2</v>
          </cell>
          <cell r="F255" t="str">
            <v>DRIVE IN OVER 250'-EOW</v>
          </cell>
          <cell r="G255" t="str">
            <v>BI-MONTHLY SPLIT EVEN</v>
          </cell>
          <cell r="H255">
            <v>3.04</v>
          </cell>
        </row>
        <row r="256">
          <cell r="A256" t="str">
            <v>KITSAP CO -REGULATEDRESIDENTIALDRVNRE2</v>
          </cell>
          <cell r="B256" t="str">
            <v>KITSAP CO -REGULATED</v>
          </cell>
          <cell r="C256" t="str">
            <v>KITSAP CO -REGULATED</v>
          </cell>
          <cell r="D256" t="str">
            <v>RESIDENTIAL</v>
          </cell>
          <cell r="E256" t="str">
            <v>DRVNRE2</v>
          </cell>
          <cell r="F256" t="str">
            <v>DRIVE IN OVER 250'-EOW</v>
          </cell>
          <cell r="G256" t="str">
            <v>BI-MONTHLY SPLIT EVEN</v>
          </cell>
          <cell r="H256">
            <v>3.03</v>
          </cell>
        </row>
        <row r="257">
          <cell r="A257" t="str">
            <v>MASON CO-REGULATEDRESIDENTIALDRVNRE2</v>
          </cell>
          <cell r="B257" t="str">
            <v>MASON CO-REGULATED</v>
          </cell>
          <cell r="C257" t="str">
            <v>MASON CO-REGULATED</v>
          </cell>
          <cell r="D257" t="str">
            <v>RESIDENTIAL</v>
          </cell>
          <cell r="E257" t="str">
            <v>DRVNRE2</v>
          </cell>
          <cell r="F257" t="str">
            <v>DRIVE IN OVER 250'-EOW</v>
          </cell>
          <cell r="G257" t="str">
            <v>BI-MONTHLY SPLIT EVEN</v>
          </cell>
          <cell r="H257">
            <v>3.04</v>
          </cell>
        </row>
        <row r="258">
          <cell r="A258" t="str">
            <v>KITSAP CO -REGULATEDRESIDENTIALDRVNRE2RECY</v>
          </cell>
          <cell r="B258" t="str">
            <v>KITSAP CO -REGULATED</v>
          </cell>
          <cell r="C258" t="str">
            <v>KITSAP CO -REGULATED</v>
          </cell>
          <cell r="D258" t="str">
            <v>RESIDENTIAL</v>
          </cell>
          <cell r="E258" t="str">
            <v>DRVNRE2RECY</v>
          </cell>
          <cell r="F258" t="str">
            <v>DRIVE IN OVER 250 EOW-REC</v>
          </cell>
          <cell r="G258" t="str">
            <v>BI-MONTHLY SPLIT EVEN</v>
          </cell>
          <cell r="H258">
            <v>3.29</v>
          </cell>
        </row>
        <row r="259">
          <cell r="A259" t="str">
            <v>MASON CO-REGULATEDRESIDENTIALDRVNRE2RECY</v>
          </cell>
          <cell r="B259" t="str">
            <v>MASON CO-REGULATED</v>
          </cell>
          <cell r="C259" t="str">
            <v>MASON CO-REGULATED</v>
          </cell>
          <cell r="D259" t="str">
            <v>RESIDENTIAL</v>
          </cell>
          <cell r="E259" t="str">
            <v>DRVNRE2RECY</v>
          </cell>
          <cell r="F259" t="str">
            <v>DRIVE IN OVER 250 EOW-REC</v>
          </cell>
          <cell r="G259" t="str">
            <v>BI-MONTHLY SPLIT EVEN</v>
          </cell>
          <cell r="H259">
            <v>3.3</v>
          </cell>
        </row>
        <row r="260">
          <cell r="A260" t="str">
            <v>KITSAP CO -REGULATEDRESIDENTIALDRVNRE2RECYMA</v>
          </cell>
          <cell r="B260" t="str">
            <v>KITSAP CO -REGULATED</v>
          </cell>
          <cell r="C260" t="str">
            <v>KITSAP CO -REGULATED</v>
          </cell>
          <cell r="D260" t="str">
            <v>RESIDENTIAL</v>
          </cell>
          <cell r="E260" t="str">
            <v>DRVNRE2RECYMA</v>
          </cell>
          <cell r="F260" t="str">
            <v>DRIVE IN OVER 250 EOW-REC</v>
          </cell>
          <cell r="G260" t="str">
            <v>MONTHLY ARREARS</v>
          </cell>
          <cell r="H260">
            <v>3.3</v>
          </cell>
        </row>
        <row r="261">
          <cell r="A261" t="str">
            <v>MASON CO-REGULATEDRESIDENTIALDRVNRE2RECYMA</v>
          </cell>
          <cell r="B261" t="str">
            <v>MASON CO-REGULATED</v>
          </cell>
          <cell r="C261" t="str">
            <v>MASON CO-REGULATED</v>
          </cell>
          <cell r="D261" t="str">
            <v>RESIDENTIAL</v>
          </cell>
          <cell r="E261" t="str">
            <v>DRVNRE2RECYMA</v>
          </cell>
          <cell r="F261" t="str">
            <v>DRIVE IN OVER 250 EOW-REC</v>
          </cell>
          <cell r="G261" t="str">
            <v>MONTHLY ARREARS</v>
          </cell>
          <cell r="H261">
            <v>3.3</v>
          </cell>
        </row>
        <row r="262">
          <cell r="A262" t="str">
            <v>CITY of SHELTON-REGULATEDRESIDENTIALDRVNRM1</v>
          </cell>
          <cell r="B262" t="str">
            <v>CITY of SHELTON-REGULATED</v>
          </cell>
          <cell r="C262" t="str">
            <v>CITY of SHELTON-REGULATED</v>
          </cell>
          <cell r="D262" t="str">
            <v>RESIDENTIAL</v>
          </cell>
          <cell r="E262" t="str">
            <v>DRVNRM1</v>
          </cell>
          <cell r="F262" t="str">
            <v>DRIVE IN UP TO 250'-MTHLY</v>
          </cell>
          <cell r="G262" t="str">
            <v>BI-MONTHLY SPLIT EVEN</v>
          </cell>
          <cell r="H262">
            <v>1.1100000000000001</v>
          </cell>
        </row>
        <row r="263">
          <cell r="A263" t="str">
            <v>KITSAP CO -REGULATEDRESIDENTIALDRVNRM1</v>
          </cell>
          <cell r="B263" t="str">
            <v>KITSAP CO -REGULATED</v>
          </cell>
          <cell r="C263" t="str">
            <v>KITSAP CO -REGULATED</v>
          </cell>
          <cell r="D263" t="str">
            <v>RESIDENTIAL</v>
          </cell>
          <cell r="E263" t="str">
            <v>DRVNRM1</v>
          </cell>
          <cell r="F263" t="str">
            <v>DRIVE IN UP TO 250'-MTHLY</v>
          </cell>
          <cell r="G263" t="str">
            <v>BI-MONTHLY SPLIT EVEN</v>
          </cell>
          <cell r="H263">
            <v>1.2050000000000001</v>
          </cell>
        </row>
        <row r="264">
          <cell r="A264" t="str">
            <v>MASON CO-REGULATEDRESIDENTIALDRVNRM1</v>
          </cell>
          <cell r="B264" t="str">
            <v>MASON CO-REGULATED</v>
          </cell>
          <cell r="C264" t="str">
            <v>MASON CO-REGULATED</v>
          </cell>
          <cell r="D264" t="str">
            <v>RESIDENTIAL</v>
          </cell>
          <cell r="E264" t="str">
            <v>DRVNRM1</v>
          </cell>
          <cell r="F264" t="str">
            <v>DRIVE IN UP TO 250'-MTHLY</v>
          </cell>
          <cell r="G264" t="str">
            <v>BI-MONTHLY SPLIT EVEN</v>
          </cell>
          <cell r="H264">
            <v>1.1100000000000001</v>
          </cell>
        </row>
        <row r="265">
          <cell r="A265" t="str">
            <v>CITY of SHELTON-REGULATEDRESIDENTIALDRVNRM2</v>
          </cell>
          <cell r="B265" t="str">
            <v>CITY of SHELTON-REGULATED</v>
          </cell>
          <cell r="C265" t="str">
            <v>CITY of SHELTON-REGULATED</v>
          </cell>
          <cell r="D265" t="str">
            <v>RESIDENTIAL</v>
          </cell>
          <cell r="E265" t="str">
            <v>DRVNRM2</v>
          </cell>
          <cell r="F265" t="str">
            <v>DRIVE IN OVER 250'-MTHLY</v>
          </cell>
          <cell r="G265" t="str">
            <v>BI-MONTHLY SPLIT EVEN</v>
          </cell>
          <cell r="H265">
            <v>1.4</v>
          </cell>
        </row>
        <row r="266">
          <cell r="A266" t="str">
            <v>KITSAP CO -REGULATEDRESIDENTIALDRVNRM2</v>
          </cell>
          <cell r="B266" t="str">
            <v>KITSAP CO -REGULATED</v>
          </cell>
          <cell r="C266" t="str">
            <v>KITSAP CO -REGULATED</v>
          </cell>
          <cell r="D266" t="str">
            <v>RESIDENTIAL</v>
          </cell>
          <cell r="E266" t="str">
            <v>DRVNRM2</v>
          </cell>
          <cell r="F266" t="str">
            <v>DRIVE IN OVER 250'-MTHLY</v>
          </cell>
          <cell r="G266" t="str">
            <v>BI-MONTHLY SPLIT EVEN</v>
          </cell>
          <cell r="H266">
            <v>1.52</v>
          </cell>
        </row>
        <row r="267">
          <cell r="A267" t="str">
            <v>MASON CO-REGULATEDRESIDENTIALDRVNRM2</v>
          </cell>
          <cell r="B267" t="str">
            <v>MASON CO-REGULATED</v>
          </cell>
          <cell r="C267" t="str">
            <v>MASON CO-REGULATED</v>
          </cell>
          <cell r="D267" t="str">
            <v>RESIDENTIAL</v>
          </cell>
          <cell r="E267" t="str">
            <v>DRVNRM2</v>
          </cell>
          <cell r="F267" t="str">
            <v>DRIVE IN OVER 250'-MTHLY</v>
          </cell>
          <cell r="G267" t="str">
            <v>BI-MONTHLY SPLIT EVEN</v>
          </cell>
          <cell r="H267">
            <v>1.4</v>
          </cell>
        </row>
        <row r="268">
          <cell r="A268" t="str">
            <v>CITY of SHELTON-REGULATEDRESIDENTIALDRVNROC1</v>
          </cell>
          <cell r="B268" t="str">
            <v>CITY of SHELTON-REGULATED</v>
          </cell>
          <cell r="C268" t="str">
            <v>CITY of SHELTON-REGULATED</v>
          </cell>
          <cell r="D268" t="str">
            <v>RESIDENTIAL</v>
          </cell>
          <cell r="E268" t="str">
            <v>DRVNROC1</v>
          </cell>
          <cell r="F268" t="str">
            <v>DRIVE IN UP TO 250'-OC</v>
          </cell>
          <cell r="G268" t="str">
            <v>MONTHLY ARREARS</v>
          </cell>
          <cell r="H268">
            <v>1.1100000000000001</v>
          </cell>
        </row>
        <row r="269">
          <cell r="A269" t="str">
            <v>KITSAP CO -REGULATEDRESIDENTIALDRVNROC1</v>
          </cell>
          <cell r="B269" t="str">
            <v>KITSAP CO -REGULATED</v>
          </cell>
          <cell r="C269" t="str">
            <v>KITSAP CO -REGULATED</v>
          </cell>
          <cell r="D269" t="str">
            <v>RESIDENTIAL</v>
          </cell>
          <cell r="E269" t="str">
            <v>DRVNROC1</v>
          </cell>
          <cell r="F269" t="str">
            <v>DRIVE IN UP TO 250'-OC</v>
          </cell>
          <cell r="G269" t="str">
            <v>MONTHLY ARREARS</v>
          </cell>
          <cell r="H269">
            <v>1.1100000000000001</v>
          </cell>
        </row>
        <row r="270">
          <cell r="A270" t="str">
            <v>MASON CO-REGULATEDRESIDENTIALDRVNROC1</v>
          </cell>
          <cell r="B270" t="str">
            <v>MASON CO-REGULATED</v>
          </cell>
          <cell r="C270" t="str">
            <v>MASON CO-REGULATED</v>
          </cell>
          <cell r="D270" t="str">
            <v>RESIDENTIAL</v>
          </cell>
          <cell r="E270" t="str">
            <v>DRVNROC1</v>
          </cell>
          <cell r="F270" t="str">
            <v>DRIVE IN UP TO 250'-OC</v>
          </cell>
          <cell r="G270" t="str">
            <v>MONTHLY ARREARS</v>
          </cell>
          <cell r="H270">
            <v>1.1100000000000001</v>
          </cell>
        </row>
        <row r="271">
          <cell r="A271" t="str">
            <v>KITSAP CO -REGULATEDRESIDENTIALDRVNROC1RECYMA</v>
          </cell>
          <cell r="B271" t="str">
            <v>KITSAP CO -REGULATED</v>
          </cell>
          <cell r="C271" t="str">
            <v>KITSAP CO -REGULATED</v>
          </cell>
          <cell r="D271" t="str">
            <v>RESIDENTIAL</v>
          </cell>
          <cell r="E271" t="str">
            <v>DRVNROC1RECYMA</v>
          </cell>
          <cell r="F271" t="str">
            <v>DRIVE IN UP TO 125 OC-REC</v>
          </cell>
          <cell r="G271" t="str">
            <v>ONCALL</v>
          </cell>
          <cell r="H271">
            <v>1.1100000000000001</v>
          </cell>
        </row>
        <row r="272">
          <cell r="A272" t="str">
            <v>MASON CO-REGULATEDRESIDENTIALDRVNROC1RECYMA</v>
          </cell>
          <cell r="B272" t="str">
            <v>MASON CO-REGULATED</v>
          </cell>
          <cell r="C272" t="str">
            <v>MASON CO-REGULATED</v>
          </cell>
          <cell r="D272" t="str">
            <v>RESIDENTIAL</v>
          </cell>
          <cell r="E272" t="str">
            <v>DRVNROC1RECYMA</v>
          </cell>
          <cell r="F272" t="str">
            <v>DRIVE IN UP TO 125 OC-REC</v>
          </cell>
          <cell r="G272" t="str">
            <v>ONCALL</v>
          </cell>
          <cell r="H272">
            <v>1.21</v>
          </cell>
        </row>
        <row r="273">
          <cell r="A273" t="str">
            <v>CITY of SHELTON-REGULATEDRESIDENTIALDRVNRW1</v>
          </cell>
          <cell r="B273" t="str">
            <v>CITY of SHELTON-REGULATED</v>
          </cell>
          <cell r="C273" t="str">
            <v>CITY of SHELTON-REGULATED</v>
          </cell>
          <cell r="D273" t="str">
            <v>RESIDENTIAL</v>
          </cell>
          <cell r="E273" t="str">
            <v>DRVNRW1</v>
          </cell>
          <cell r="F273" t="str">
            <v>DRIVE IN UP TO 250'</v>
          </cell>
          <cell r="G273" t="str">
            <v>BI-MONTHLY SPLIT EVEN</v>
          </cell>
          <cell r="H273">
            <v>4.8099999999999996</v>
          </cell>
        </row>
        <row r="274">
          <cell r="A274" t="str">
            <v>KITSAP CO -REGULATEDRESIDENTIALDRVNRW1</v>
          </cell>
          <cell r="B274" t="str">
            <v>KITSAP CO -REGULATED</v>
          </cell>
          <cell r="C274" t="str">
            <v>KITSAP CO -REGULATED</v>
          </cell>
          <cell r="D274" t="str">
            <v>RESIDENTIAL</v>
          </cell>
          <cell r="E274" t="str">
            <v>DRVNRW1</v>
          </cell>
          <cell r="F274" t="str">
            <v>DRIVE IN UP TO 250'</v>
          </cell>
          <cell r="G274" t="str">
            <v>BI-MONTHLY SPLIT EVEN</v>
          </cell>
          <cell r="H274">
            <v>4.8099999999999996</v>
          </cell>
        </row>
        <row r="275">
          <cell r="A275" t="str">
            <v>MASON CO-REGULATEDRESIDENTIALDRVNRW1</v>
          </cell>
          <cell r="B275" t="str">
            <v>MASON CO-REGULATED</v>
          </cell>
          <cell r="C275" t="str">
            <v>MASON CO-REGULATED</v>
          </cell>
          <cell r="D275" t="str">
            <v>RESIDENTIAL</v>
          </cell>
          <cell r="E275" t="str">
            <v>DRVNRW1</v>
          </cell>
          <cell r="F275" t="str">
            <v>DRIVE IN UP TO 250'</v>
          </cell>
          <cell r="G275" t="str">
            <v>BI-MONTHLY SPLIT EVEN</v>
          </cell>
          <cell r="H275">
            <v>4.8099999999999996</v>
          </cell>
        </row>
        <row r="276">
          <cell r="A276" t="str">
            <v>CITY of SHELTON-REGULATEDRESIDENTIALDRVNRW1RECYMA</v>
          </cell>
          <cell r="B276" t="str">
            <v>CITY of SHELTON-REGULATED</v>
          </cell>
          <cell r="C276" t="str">
            <v>CITY of SHELTON-REGULATED</v>
          </cell>
          <cell r="D276" t="str">
            <v>RESIDENTIAL</v>
          </cell>
          <cell r="E276" t="str">
            <v>DRVNRW1RECYMA</v>
          </cell>
          <cell r="F276" t="str">
            <v>DRIVE IN UP TO 125 WEEKLY</v>
          </cell>
          <cell r="G276" t="str">
            <v>MONTHLY ARREARS</v>
          </cell>
          <cell r="H276">
            <v>4.8099999999999996</v>
          </cell>
        </row>
        <row r="277">
          <cell r="A277" t="str">
            <v>KITSAP CO -REGULATEDRESIDENTIALDRVNRW1RECYMA</v>
          </cell>
          <cell r="B277" t="str">
            <v>KITSAP CO -REGULATED</v>
          </cell>
          <cell r="C277" t="str">
            <v>KITSAP CO -REGULATED</v>
          </cell>
          <cell r="D277" t="str">
            <v>RESIDENTIAL</v>
          </cell>
          <cell r="E277" t="str">
            <v>DRVNRW1RECYMA</v>
          </cell>
          <cell r="F277" t="str">
            <v>DRIVE IN UP TO 125 WEEKLY</v>
          </cell>
          <cell r="G277" t="str">
            <v>MONTHLY ARREARS</v>
          </cell>
          <cell r="H277">
            <v>2.38</v>
          </cell>
        </row>
        <row r="278">
          <cell r="A278" t="str">
            <v>MASON CO-REGULATEDRESIDENTIALDRVNRW1RECYMA</v>
          </cell>
          <cell r="B278" t="str">
            <v>MASON CO-REGULATED</v>
          </cell>
          <cell r="C278" t="str">
            <v>MASON CO-REGULATED</v>
          </cell>
          <cell r="D278" t="str">
            <v>RESIDENTIAL</v>
          </cell>
          <cell r="E278" t="str">
            <v>DRVNRW1RECYMA</v>
          </cell>
          <cell r="F278" t="str">
            <v>DRIVE IN UP TO 125 WEEKLY</v>
          </cell>
          <cell r="G278" t="str">
            <v>MONTHLY ARREARS</v>
          </cell>
          <cell r="H278">
            <v>4.8099999999999996</v>
          </cell>
        </row>
        <row r="279">
          <cell r="A279" t="str">
            <v>CITY of SHELTON-REGULATEDRESIDENTIALDRVNRW2</v>
          </cell>
          <cell r="B279" t="str">
            <v>CITY of SHELTON-REGULATED</v>
          </cell>
          <cell r="C279" t="str">
            <v>CITY of SHELTON-REGULATED</v>
          </cell>
          <cell r="D279" t="str">
            <v>RESIDENTIAL</v>
          </cell>
          <cell r="E279" t="str">
            <v>DRVNRW2</v>
          </cell>
          <cell r="F279" t="str">
            <v>DRIVE IN OVER 250'</v>
          </cell>
          <cell r="G279" t="str">
            <v>BI-MONTHLY SPLIT EVEN</v>
          </cell>
          <cell r="H279">
            <v>6.06</v>
          </cell>
        </row>
        <row r="280">
          <cell r="A280" t="str">
            <v>KITSAP CO -REGULATEDRESIDENTIALDRVNRW2</v>
          </cell>
          <cell r="B280" t="str">
            <v>KITSAP CO -REGULATED</v>
          </cell>
          <cell r="C280" t="str">
            <v>KITSAP CO -REGULATED</v>
          </cell>
          <cell r="D280" t="str">
            <v>RESIDENTIAL</v>
          </cell>
          <cell r="E280" t="str">
            <v>DRVNRW2</v>
          </cell>
          <cell r="F280" t="str">
            <v>DRIVE IN OVER 250'</v>
          </cell>
          <cell r="G280" t="str">
            <v>BI-MONTHLY SPLIT EVEN</v>
          </cell>
          <cell r="H280">
            <v>6.06</v>
          </cell>
        </row>
        <row r="281">
          <cell r="A281" t="str">
            <v>MASON CO-REGULATEDRESIDENTIALDRVNRW2</v>
          </cell>
          <cell r="B281" t="str">
            <v>MASON CO-REGULATED</v>
          </cell>
          <cell r="C281" t="str">
            <v>MASON CO-REGULATED</v>
          </cell>
          <cell r="D281" t="str">
            <v>RESIDENTIAL</v>
          </cell>
          <cell r="E281" t="str">
            <v>DRVNRW2</v>
          </cell>
          <cell r="F281" t="str">
            <v>DRIVE IN OVER 250'</v>
          </cell>
          <cell r="G281" t="str">
            <v>BI-MONTHLY SPLIT EVEN</v>
          </cell>
          <cell r="H281">
            <v>6.06</v>
          </cell>
        </row>
        <row r="282">
          <cell r="A282" t="str">
            <v>CITY of SHELTON-REGULATEDRESIDENTIALDRVNRW2RECYMA</v>
          </cell>
          <cell r="B282" t="str">
            <v>CITY of SHELTON-REGULATED</v>
          </cell>
          <cell r="C282" t="str">
            <v>CITY of SHELTON-REGULATED</v>
          </cell>
          <cell r="D282" t="str">
            <v>RESIDENTIAL</v>
          </cell>
          <cell r="E282" t="str">
            <v>DRVNRW2RECYMA</v>
          </cell>
          <cell r="F282" t="str">
            <v>DRIVE IN OVER 125 WEEKLY-</v>
          </cell>
          <cell r="G282" t="str">
            <v>MONTHLY ARREARS</v>
          </cell>
          <cell r="H282">
            <v>4.8099999999999996</v>
          </cell>
        </row>
        <row r="283">
          <cell r="A283" t="str">
            <v>KITSAP CO -REGULATEDRESIDENTIALDRVNRW2RECYMA</v>
          </cell>
          <cell r="B283" t="str">
            <v>KITSAP CO -REGULATED</v>
          </cell>
          <cell r="C283" t="str">
            <v>KITSAP CO -REGULATED</v>
          </cell>
          <cell r="D283" t="str">
            <v>RESIDENTIAL</v>
          </cell>
          <cell r="E283" t="str">
            <v>DRVNRW2RECYMA</v>
          </cell>
          <cell r="F283" t="str">
            <v>DRIVE IN OVER 125 WEEKLY-</v>
          </cell>
          <cell r="G283" t="str">
            <v>MONTHLY ARREARS</v>
          </cell>
          <cell r="H283">
            <v>2.99</v>
          </cell>
        </row>
        <row r="284">
          <cell r="A284" t="str">
            <v>MASON CO-REGULATEDRESIDENTIALDRVNRW2RECYMA</v>
          </cell>
          <cell r="B284" t="str">
            <v>MASON CO-REGULATED</v>
          </cell>
          <cell r="C284" t="str">
            <v>MASON CO-REGULATED</v>
          </cell>
          <cell r="D284" t="str">
            <v>RESIDENTIAL</v>
          </cell>
          <cell r="E284" t="str">
            <v>DRVNRW2RECYMA</v>
          </cell>
          <cell r="F284" t="str">
            <v>DRIVE IN OVER 125 WEEKLY-</v>
          </cell>
          <cell r="G284" t="str">
            <v>MONTHLY ARREARS</v>
          </cell>
          <cell r="H284">
            <v>4.8099999999999996</v>
          </cell>
        </row>
        <row r="285">
          <cell r="A285" t="str">
            <v>CITY OF SHELTON-CONTRACTCOMMERCIAL - REARLOADEP300-COM</v>
          </cell>
          <cell r="B285" t="str">
            <v>CITY OF SHELTON-CONTRACT</v>
          </cell>
          <cell r="C285" t="str">
            <v>CITY OF SHELTON-CONTRACT</v>
          </cell>
          <cell r="D285" t="str">
            <v>COMMERCIAL - REARLOAD</v>
          </cell>
          <cell r="E285" t="str">
            <v>EP300-COM</v>
          </cell>
          <cell r="F285" t="str">
            <v>EXTRA PICKUP 300 GL - COM</v>
          </cell>
          <cell r="G285" t="str">
            <v>ONCALL</v>
          </cell>
          <cell r="H285">
            <v>26.24</v>
          </cell>
        </row>
        <row r="286">
          <cell r="A286" t="str">
            <v>CITY OF SHELTON-UNREGULATEDCOMMERCIAL - REARLOADEP300-COM</v>
          </cell>
          <cell r="B286" t="str">
            <v>CITY OF SHELTON-UNREGULATED</v>
          </cell>
          <cell r="C286" t="str">
            <v>CITY OF SHELTON-UNREGULATED</v>
          </cell>
          <cell r="D286" t="str">
            <v>COMMERCIAL - REARLOAD</v>
          </cell>
          <cell r="E286" t="str">
            <v>EP300-COM</v>
          </cell>
          <cell r="F286" t="str">
            <v>EXTRA PICKUP 300 GL - COM</v>
          </cell>
          <cell r="G286" t="str">
            <v>ONCALL</v>
          </cell>
          <cell r="H286">
            <v>32.369999999999997</v>
          </cell>
        </row>
        <row r="287">
          <cell r="A287" t="str">
            <v>CITY OF SHELTON-CONTRACTRESIDENTIALEP300-RES</v>
          </cell>
          <cell r="B287" t="str">
            <v>CITY OF SHELTON-CONTRACT</v>
          </cell>
          <cell r="C287" t="str">
            <v>CITY OF SHELTON-CONTRACT</v>
          </cell>
          <cell r="D287" t="str">
            <v>RESIDENTIAL</v>
          </cell>
          <cell r="E287" t="str">
            <v>EP300-RES</v>
          </cell>
          <cell r="F287" t="str">
            <v>EXTRA PICKUP 300 GL - RES</v>
          </cell>
          <cell r="G287" t="str">
            <v>ONCALL</v>
          </cell>
          <cell r="H287">
            <v>26.01</v>
          </cell>
        </row>
        <row r="288">
          <cell r="A288" t="str">
            <v>CITY OF SHELTON-UNREGULATEDRESIDENTIALEP300-RES</v>
          </cell>
          <cell r="B288" t="str">
            <v>CITY OF SHELTON-UNREGULATED</v>
          </cell>
          <cell r="C288" t="str">
            <v>CITY OF SHELTON-UNREGULATED</v>
          </cell>
          <cell r="D288" t="str">
            <v>RESIDENTIAL</v>
          </cell>
          <cell r="E288" t="str">
            <v>EP300-RES</v>
          </cell>
          <cell r="F288" t="str">
            <v>EXTRA PICKUP 300 GL - RES</v>
          </cell>
          <cell r="G288" t="str">
            <v>ONCALL</v>
          </cell>
          <cell r="H288">
            <v>32.369999999999997</v>
          </cell>
        </row>
        <row r="289">
          <cell r="A289" t="str">
            <v>CITY OF SHELTON-CONTRACTRESIDENTIALEP35-RES</v>
          </cell>
          <cell r="B289" t="str">
            <v>CITY OF SHELTON-CONTRACT</v>
          </cell>
          <cell r="C289" t="str">
            <v>CITY OF SHELTON-CONTRACT</v>
          </cell>
          <cell r="D289" t="str">
            <v>RESIDENTIAL</v>
          </cell>
          <cell r="E289" t="str">
            <v>EP35-RES</v>
          </cell>
          <cell r="F289" t="str">
            <v>EXTRA PICKUP 35 GL - RES</v>
          </cell>
          <cell r="G289" t="str">
            <v>ONCALL</v>
          </cell>
          <cell r="H289">
            <v>8.68</v>
          </cell>
        </row>
        <row r="290">
          <cell r="A290" t="str">
            <v>CITY OF SHELTON-UNREGULATEDRESIDENTIALEP35-RES</v>
          </cell>
          <cell r="B290" t="str">
            <v>CITY OF SHELTON-UNREGULATED</v>
          </cell>
          <cell r="C290" t="str">
            <v>CITY OF SHELTON-UNREGULATED</v>
          </cell>
          <cell r="D290" t="str">
            <v>RESIDENTIAL</v>
          </cell>
          <cell r="E290" t="str">
            <v>EP35-RES</v>
          </cell>
          <cell r="F290" t="str">
            <v>EXTRA PICKUP 35 GL - RES</v>
          </cell>
          <cell r="G290" t="str">
            <v>ONCALL</v>
          </cell>
          <cell r="H290">
            <v>10.8</v>
          </cell>
        </row>
        <row r="291">
          <cell r="A291" t="str">
            <v>CITY OF SHELTON-CONTRACTCOMMERCIAL - REARLOADEP64-COM</v>
          </cell>
          <cell r="B291" t="str">
            <v>CITY OF SHELTON-CONTRACT</v>
          </cell>
          <cell r="C291" t="str">
            <v>CITY OF SHELTON-CONTRACT</v>
          </cell>
          <cell r="D291" t="str">
            <v>COMMERCIAL - REARLOAD</v>
          </cell>
          <cell r="E291" t="str">
            <v>EP64-COM</v>
          </cell>
          <cell r="F291" t="str">
            <v>EXTRA PICKUP 64 GL - COM</v>
          </cell>
          <cell r="G291" t="str">
            <v>ONCALL</v>
          </cell>
          <cell r="H291">
            <v>10.5</v>
          </cell>
        </row>
        <row r="292">
          <cell r="A292" t="str">
            <v>CITY OF SHELTON-UNREGULATEDCOMMERCIAL - REARLOADEP64-COM</v>
          </cell>
          <cell r="B292" t="str">
            <v>CITY OF SHELTON-UNREGULATED</v>
          </cell>
          <cell r="C292" t="str">
            <v>CITY OF SHELTON-UNREGULATED</v>
          </cell>
          <cell r="D292" t="str">
            <v>COMMERCIAL - REARLOAD</v>
          </cell>
          <cell r="E292" t="str">
            <v>EP64-COM</v>
          </cell>
          <cell r="F292" t="str">
            <v>EXTRA PICKUP 64 GL - COM</v>
          </cell>
          <cell r="G292" t="str">
            <v>ONCALL</v>
          </cell>
          <cell r="H292">
            <v>12.95</v>
          </cell>
        </row>
        <row r="293">
          <cell r="A293" t="str">
            <v>CITY OF SHELTON-CONTRACTRESIDENTIALEP64-RES</v>
          </cell>
          <cell r="B293" t="str">
            <v>CITY OF SHELTON-CONTRACT</v>
          </cell>
          <cell r="C293" t="str">
            <v>CITY OF SHELTON-CONTRACT</v>
          </cell>
          <cell r="D293" t="str">
            <v>RESIDENTIAL</v>
          </cell>
          <cell r="E293" t="str">
            <v>EP64-RES</v>
          </cell>
          <cell r="F293" t="str">
            <v>EXTRA PICKUP 64 GL - RES</v>
          </cell>
          <cell r="G293" t="str">
            <v>ONCALL</v>
          </cell>
          <cell r="H293">
            <v>10.41</v>
          </cell>
        </row>
        <row r="294">
          <cell r="A294" t="str">
            <v>CITY OF SHELTON-UNREGULATEDRESIDENTIALEP64-RES</v>
          </cell>
          <cell r="B294" t="str">
            <v>CITY OF SHELTON-UNREGULATED</v>
          </cell>
          <cell r="C294" t="str">
            <v>CITY OF SHELTON-UNREGULATED</v>
          </cell>
          <cell r="D294" t="str">
            <v>RESIDENTIAL</v>
          </cell>
          <cell r="E294" t="str">
            <v>EP64-RES</v>
          </cell>
          <cell r="F294" t="str">
            <v>EXTRA PICKUP 64 GL - RES</v>
          </cell>
          <cell r="G294" t="str">
            <v>ONCALL</v>
          </cell>
          <cell r="H294">
            <v>12.95</v>
          </cell>
        </row>
        <row r="295">
          <cell r="A295" t="str">
            <v>CITY OF SHELTON-CONTRACTCOMMERCIAL - REARLOADEP96-COM</v>
          </cell>
          <cell r="B295" t="str">
            <v>CITY OF SHELTON-CONTRACT</v>
          </cell>
          <cell r="C295" t="str">
            <v>CITY OF SHELTON-CONTRACT</v>
          </cell>
          <cell r="D295" t="str">
            <v>COMMERCIAL - REARLOAD</v>
          </cell>
          <cell r="E295" t="str">
            <v>EP96-COM</v>
          </cell>
          <cell r="F295" t="str">
            <v>EXTRA PICKUP 96 GL - COM</v>
          </cell>
          <cell r="G295" t="str">
            <v>ONCALL</v>
          </cell>
          <cell r="H295">
            <v>12.47</v>
          </cell>
        </row>
        <row r="296">
          <cell r="A296" t="str">
            <v>CITY OF SHELTON-UNREGULATEDCOMMERCIAL - REARLOADEP96-COM</v>
          </cell>
          <cell r="B296" t="str">
            <v>CITY OF SHELTON-UNREGULATED</v>
          </cell>
          <cell r="C296" t="str">
            <v>CITY OF SHELTON-UNREGULATED</v>
          </cell>
          <cell r="D296" t="str">
            <v>COMMERCIAL - REARLOAD</v>
          </cell>
          <cell r="E296" t="str">
            <v>EP96-COM</v>
          </cell>
          <cell r="F296" t="str">
            <v>EXTRA PICKUP 96 GL - COM</v>
          </cell>
          <cell r="G296" t="str">
            <v>ONCALL</v>
          </cell>
          <cell r="H296">
            <v>15.38</v>
          </cell>
        </row>
        <row r="297">
          <cell r="A297" t="str">
            <v>CITY OF SHELTON-CONTRACTRESIDENTIALEP96-RES</v>
          </cell>
          <cell r="B297" t="str">
            <v>CITY OF SHELTON-CONTRACT</v>
          </cell>
          <cell r="C297" t="str">
            <v>CITY OF SHELTON-CONTRACT</v>
          </cell>
          <cell r="D297" t="str">
            <v>RESIDENTIAL</v>
          </cell>
          <cell r="E297" t="str">
            <v>EP96-RES</v>
          </cell>
          <cell r="F297" t="str">
            <v>EXTRA PICKUP 96 GL - RES</v>
          </cell>
          <cell r="G297" t="str">
            <v>ONCALL</v>
          </cell>
          <cell r="H297">
            <v>12.36</v>
          </cell>
        </row>
        <row r="298">
          <cell r="A298" t="str">
            <v>CITY OF SHELTON-UNREGULATEDRESIDENTIALEP96-RES</v>
          </cell>
          <cell r="B298" t="str">
            <v>CITY OF SHELTON-UNREGULATED</v>
          </cell>
          <cell r="C298" t="str">
            <v>CITY OF SHELTON-UNREGULATED</v>
          </cell>
          <cell r="D298" t="str">
            <v>RESIDENTIAL</v>
          </cell>
          <cell r="E298" t="str">
            <v>EP96-RES</v>
          </cell>
          <cell r="F298" t="str">
            <v>EXTRA PICKUP 96 GL - RES</v>
          </cell>
          <cell r="G298" t="str">
            <v>ONCALL</v>
          </cell>
          <cell r="H298">
            <v>15.38</v>
          </cell>
        </row>
        <row r="299">
          <cell r="A299" t="str">
            <v>CITY of SHELTON-REGULATEDRESIDENTIALEXPUR</v>
          </cell>
          <cell r="B299" t="str">
            <v>CITY of SHELTON-REGULATED</v>
          </cell>
          <cell r="C299" t="str">
            <v>CITY of SHELTON-REGULATED</v>
          </cell>
          <cell r="D299" t="str">
            <v>RESIDENTIAL</v>
          </cell>
          <cell r="E299" t="str">
            <v>EXPUR</v>
          </cell>
          <cell r="F299" t="str">
            <v>EXTRA PICKUP</v>
          </cell>
          <cell r="G299" t="str">
            <v>ONCALL</v>
          </cell>
          <cell r="H299">
            <v>4.51</v>
          </cell>
        </row>
        <row r="300">
          <cell r="A300" t="str">
            <v>KITSAP CO -REGULATEDRESIDENTIALEXPUR</v>
          </cell>
          <cell r="B300" t="str">
            <v>KITSAP CO -REGULATED</v>
          </cell>
          <cell r="C300" t="str">
            <v>KITSAP CO -REGULATED</v>
          </cell>
          <cell r="D300" t="str">
            <v>RESIDENTIAL</v>
          </cell>
          <cell r="E300" t="str">
            <v>EXPUR</v>
          </cell>
          <cell r="F300" t="str">
            <v>EXTRA PICKUP</v>
          </cell>
          <cell r="G300" t="str">
            <v>ONCALL</v>
          </cell>
          <cell r="H300">
            <v>4.1900000000000004</v>
          </cell>
        </row>
        <row r="301">
          <cell r="A301" t="str">
            <v>MASON CO-REGULATEDRESIDENTIALEXPUR</v>
          </cell>
          <cell r="B301" t="str">
            <v>MASON CO-REGULATED</v>
          </cell>
          <cell r="C301" t="str">
            <v>MASON CO-REGULATED</v>
          </cell>
          <cell r="D301" t="str">
            <v>RESIDENTIAL</v>
          </cell>
          <cell r="E301" t="str">
            <v>EXPUR</v>
          </cell>
          <cell r="F301" t="str">
            <v>EXTRA PICKUP</v>
          </cell>
          <cell r="G301" t="str">
            <v>ONCALL</v>
          </cell>
          <cell r="H301">
            <v>4.51</v>
          </cell>
        </row>
        <row r="302">
          <cell r="A302" t="str">
            <v>CITY of SHELTON-REGULATEDRESIDENTIALEXTRAR</v>
          </cell>
          <cell r="B302" t="str">
            <v>CITY of SHELTON-REGULATED</v>
          </cell>
          <cell r="C302" t="str">
            <v>CITY of SHELTON-REGULATED</v>
          </cell>
          <cell r="D302" t="str">
            <v>RESIDENTIAL</v>
          </cell>
          <cell r="E302" t="str">
            <v>EXTRAR</v>
          </cell>
          <cell r="F302" t="str">
            <v>EXTRA CAN/BAGS</v>
          </cell>
          <cell r="G302" t="str">
            <v>ONCALL</v>
          </cell>
          <cell r="H302">
            <v>4.51</v>
          </cell>
        </row>
        <row r="303">
          <cell r="A303" t="str">
            <v>KITSAP CO -REGULATEDRESIDENTIALEXTRAR</v>
          </cell>
          <cell r="B303" t="str">
            <v>KITSAP CO -REGULATED</v>
          </cell>
          <cell r="C303" t="str">
            <v>KITSAP CO -REGULATED</v>
          </cell>
          <cell r="D303" t="str">
            <v>RESIDENTIAL</v>
          </cell>
          <cell r="E303" t="str">
            <v>EXTRAR</v>
          </cell>
          <cell r="F303" t="str">
            <v>EXTRA CAN/BAGS</v>
          </cell>
          <cell r="G303" t="str">
            <v>ONCALL</v>
          </cell>
          <cell r="H303">
            <v>4.1900000000000004</v>
          </cell>
        </row>
        <row r="304">
          <cell r="A304" t="str">
            <v>MASON CO-REGULATEDRESIDENTIALEXTRAR</v>
          </cell>
          <cell r="B304" t="str">
            <v>MASON CO-REGULATED</v>
          </cell>
          <cell r="C304" t="str">
            <v>MASON CO-REGULATED</v>
          </cell>
          <cell r="D304" t="str">
            <v>RESIDENTIAL</v>
          </cell>
          <cell r="E304" t="str">
            <v>EXTRAR</v>
          </cell>
          <cell r="F304" t="str">
            <v>EXTRA CAN/BAGS</v>
          </cell>
          <cell r="G304" t="str">
            <v>ONCALL</v>
          </cell>
          <cell r="H304">
            <v>4.51</v>
          </cell>
        </row>
        <row r="305">
          <cell r="A305" t="str">
            <v>MASON CO-UNREGULATEDROLLOFFHOODSPORT</v>
          </cell>
          <cell r="B305" t="str">
            <v>MASON CO-UNREGULATED</v>
          </cell>
          <cell r="C305" t="str">
            <v>MASON CO-UNREGULATED</v>
          </cell>
          <cell r="D305" t="str">
            <v>ROLLOFF</v>
          </cell>
          <cell r="E305" t="str">
            <v>HOODSPORT</v>
          </cell>
          <cell r="F305" t="str">
            <v>HOODSPORT TRANSFER HAUL</v>
          </cell>
          <cell r="G305" t="str">
            <v>MONTHLY ARREARS</v>
          </cell>
          <cell r="H305">
            <v>183.81</v>
          </cell>
        </row>
        <row r="306">
          <cell r="A306" t="str">
            <v>CITY OF SHELTON-UNREGULATEDRESIDENTIALJCITYC</v>
          </cell>
          <cell r="B306" t="str">
            <v>CITY OF SHELTON-UNREGULATED</v>
          </cell>
          <cell r="C306" t="str">
            <v>CITY OF SHELTON-UNREGULATED</v>
          </cell>
          <cell r="D306" t="str">
            <v>RESIDENTIAL</v>
          </cell>
          <cell r="E306" t="str">
            <v>JCITYC</v>
          </cell>
          <cell r="F306" t="str">
            <v>CITY OF SHELTON - COUNT</v>
          </cell>
          <cell r="G306" t="str">
            <v>BI-MONTHLY SPLIT EVEN</v>
          </cell>
          <cell r="H306">
            <v>0</v>
          </cell>
        </row>
        <row r="307">
          <cell r="A307" t="str">
            <v>CITY OF SHELTON-UNREGULATEDRESIDENTIALJCITYMF</v>
          </cell>
          <cell r="B307" t="str">
            <v>CITY OF SHELTON-UNREGULATED</v>
          </cell>
          <cell r="C307" t="str">
            <v>CITY OF SHELTON-UNREGULATED</v>
          </cell>
          <cell r="D307" t="str">
            <v>RESIDENTIAL</v>
          </cell>
          <cell r="E307" t="str">
            <v>JCITYMF</v>
          </cell>
          <cell r="F307" t="str">
            <v>JCITYMF</v>
          </cell>
          <cell r="G307" t="str">
            <v>BI-MONTHLY SPLIT EVEN</v>
          </cell>
          <cell r="H307">
            <v>0</v>
          </cell>
        </row>
        <row r="308">
          <cell r="A308" t="str">
            <v>CITY OF SHELTON-UNREGULATEDCOMMERCIAL RECYCLEJLOCK</v>
          </cell>
          <cell r="B308" t="str">
            <v>CITY OF SHELTON-UNREGULATED</v>
          </cell>
          <cell r="C308" t="str">
            <v>CITY OF SHELTON-UNREGULATED</v>
          </cell>
          <cell r="D308" t="str">
            <v>COMMERCIAL RECYCLE</v>
          </cell>
          <cell r="E308" t="str">
            <v>JLOCK</v>
          </cell>
          <cell r="F308" t="str">
            <v>LOCK CHARGE-RECYCLING</v>
          </cell>
          <cell r="G308" t="str">
            <v>MONTHLY ARREARS</v>
          </cell>
          <cell r="H308">
            <v>12.6</v>
          </cell>
        </row>
        <row r="309">
          <cell r="A309" t="str">
            <v>KITSAP CO-UNREGULATEDCOMMERCIAL RECYCLEJLOCK</v>
          </cell>
          <cell r="B309" t="str">
            <v>KITSAP CO-UNREGULATED</v>
          </cell>
          <cell r="C309" t="str">
            <v>KITSAP CO-UNREGULATED</v>
          </cell>
          <cell r="D309" t="str">
            <v>COMMERCIAL RECYCLE</v>
          </cell>
          <cell r="E309" t="str">
            <v>JLOCK</v>
          </cell>
          <cell r="F309" t="str">
            <v>LOCK CHARGE-RECYCLING</v>
          </cell>
          <cell r="G309" t="str">
            <v>MONTHLY ARREARS</v>
          </cell>
          <cell r="H309">
            <v>12.6</v>
          </cell>
        </row>
        <row r="310">
          <cell r="A310" t="str">
            <v>MASON CO-UNREGULATEDCOMMERCIAL RECYCLEJLOCK</v>
          </cell>
          <cell r="B310" t="str">
            <v>MASON CO-UNREGULATED</v>
          </cell>
          <cell r="C310" t="str">
            <v>MASON CO-UNREGULATED</v>
          </cell>
          <cell r="D310" t="str">
            <v>COMMERCIAL RECYCLE</v>
          </cell>
          <cell r="E310" t="str">
            <v>JLOCK</v>
          </cell>
          <cell r="F310" t="str">
            <v>LOCK CHARGE-RECYCLING</v>
          </cell>
          <cell r="G310" t="str">
            <v>MONTHLY ARREARS</v>
          </cell>
          <cell r="H310">
            <v>12.6</v>
          </cell>
        </row>
        <row r="311">
          <cell r="A311" t="str">
            <v>CITY OF SHELTON-CONTRACTCOMMERCIAL  FRONTLOADLOOSE-COMM</v>
          </cell>
          <cell r="B311" t="str">
            <v>CITY OF SHELTON-CONTRACT</v>
          </cell>
          <cell r="C311" t="str">
            <v>CITY OF SHELTON-CONTRACT</v>
          </cell>
          <cell r="D311" t="str">
            <v>COMMERCIAL  FRONTLOAD</v>
          </cell>
          <cell r="E311" t="str">
            <v>LOOSE-COMM</v>
          </cell>
          <cell r="F311" t="str">
            <v>LOOSE MATERIAL - COMM</v>
          </cell>
          <cell r="G311" t="str">
            <v>ONCALL</v>
          </cell>
          <cell r="H311">
            <v>3.43</v>
          </cell>
        </row>
        <row r="312">
          <cell r="A312" t="str">
            <v>CITY OF SHELTON-UNREGULATEDCOMMERCIAL  FRONTLOADLOOSE-COMM</v>
          </cell>
          <cell r="B312" t="str">
            <v>CITY OF SHELTON-UNREGULATED</v>
          </cell>
          <cell r="C312" t="str">
            <v>CITY OF SHELTON-UNREGULATED</v>
          </cell>
          <cell r="D312" t="str">
            <v>COMMERCIAL  FRONTLOAD</v>
          </cell>
          <cell r="E312" t="str">
            <v>LOOSE-COMM</v>
          </cell>
          <cell r="F312" t="str">
            <v>LOOSE MATERIAL - COMM</v>
          </cell>
          <cell r="G312" t="str">
            <v>ONCALL</v>
          </cell>
          <cell r="H312">
            <v>4.5</v>
          </cell>
        </row>
        <row r="313">
          <cell r="A313" t="str">
            <v>CITY OF SHELTON-CONTRACTRESIDENTIALMINSVC-RESI</v>
          </cell>
          <cell r="B313" t="str">
            <v>CITY OF SHELTON-CONTRACT</v>
          </cell>
          <cell r="C313" t="str">
            <v>CITY OF SHELTON-CONTRACT</v>
          </cell>
          <cell r="D313" t="str">
            <v>RESIDENTIAL</v>
          </cell>
          <cell r="E313" t="str">
            <v>MINSVC-RESI</v>
          </cell>
          <cell r="F313" t="str">
            <v>MINIMUM SERVICE</v>
          </cell>
          <cell r="G313" t="str">
            <v>BI-MONTHLY SPLIT ODD</v>
          </cell>
          <cell r="H313">
            <v>11.46</v>
          </cell>
        </row>
        <row r="314">
          <cell r="A314" t="str">
            <v>CITY OF SHELTON-CONTRACTACCOUNTING ADJUSTMENTSNSF FEES</v>
          </cell>
          <cell r="B314" t="str">
            <v>CITY OF SHELTON-CONTRACT</v>
          </cell>
          <cell r="C314" t="str">
            <v>CITY OF SHELTON-CONTRACT</v>
          </cell>
          <cell r="D314" t="str">
            <v>ACCOUNTING ADJUSTMENTS</v>
          </cell>
          <cell r="E314" t="str">
            <v>NSF FEES</v>
          </cell>
          <cell r="F314" t="str">
            <v>RETURNED CHECK FEE</v>
          </cell>
          <cell r="G314" t="str">
            <v>ONCALL</v>
          </cell>
          <cell r="H314">
            <v>25.77</v>
          </cell>
        </row>
        <row r="315">
          <cell r="A315" t="str">
            <v>CITY of SHELTON-REGULATEDACCOUNTING ADJUSTMENTSNSF FEES</v>
          </cell>
          <cell r="B315" t="str">
            <v>CITY of SHELTON-REGULATED</v>
          </cell>
          <cell r="C315" t="str">
            <v>CITY of SHELTON-REGULATED</v>
          </cell>
          <cell r="D315" t="str">
            <v>ACCOUNTING ADJUSTMENTS</v>
          </cell>
          <cell r="E315" t="str">
            <v>NSF FEES</v>
          </cell>
          <cell r="F315" t="str">
            <v>RETURNED CHECK FEE</v>
          </cell>
          <cell r="G315" t="str">
            <v>ONCALL</v>
          </cell>
          <cell r="H315">
            <v>21.55</v>
          </cell>
        </row>
        <row r="316">
          <cell r="A316" t="str">
            <v>CITY OF SHELTON-UNREGULATEDACCOUNTING ADJUSTMENTSNSF FEES</v>
          </cell>
          <cell r="B316" t="str">
            <v>CITY OF SHELTON-UNREGULATED</v>
          </cell>
          <cell r="C316" t="str">
            <v>CITY OF SHELTON-UNREGULATED</v>
          </cell>
          <cell r="D316" t="str">
            <v>ACCOUNTING ADJUSTMENTS</v>
          </cell>
          <cell r="E316" t="str">
            <v>NSF FEES</v>
          </cell>
          <cell r="F316" t="str">
            <v>RETURNED CHECK FEE</v>
          </cell>
          <cell r="G316" t="str">
            <v>ONCALL</v>
          </cell>
          <cell r="H316">
            <v>25</v>
          </cell>
        </row>
        <row r="317">
          <cell r="A317" t="str">
            <v>KITSAP CO -REGULATEDACCOUNTING ADJUSTMENTSNSF FEES</v>
          </cell>
          <cell r="B317" t="str">
            <v>KITSAP CO -REGULATED</v>
          </cell>
          <cell r="C317" t="str">
            <v>KITSAP CO -REGULATED</v>
          </cell>
          <cell r="D317" t="str">
            <v>ACCOUNTING ADJUSTMENTS</v>
          </cell>
          <cell r="E317" t="str">
            <v>NSF FEES</v>
          </cell>
          <cell r="F317" t="str">
            <v>RETURNED CHECK FEE</v>
          </cell>
          <cell r="G317" t="str">
            <v>ONCALL</v>
          </cell>
          <cell r="H317">
            <v>21.55</v>
          </cell>
        </row>
        <row r="318">
          <cell r="A318" t="str">
            <v>KITSAP CO-UNREGULATEDACCOUNTING ADJUSTMENTSNSF FEES</v>
          </cell>
          <cell r="B318" t="str">
            <v>KITSAP CO-UNREGULATED</v>
          </cell>
          <cell r="C318" t="str">
            <v>KITSAP CO-UNREGULATED</v>
          </cell>
          <cell r="D318" t="str">
            <v>ACCOUNTING ADJUSTMENTS</v>
          </cell>
          <cell r="E318" t="str">
            <v>NSF FEES</v>
          </cell>
          <cell r="F318" t="str">
            <v>RETURNED CHECK FEE</v>
          </cell>
          <cell r="G318" t="str">
            <v>ONCALL</v>
          </cell>
          <cell r="H318">
            <v>21.55</v>
          </cell>
        </row>
        <row r="319">
          <cell r="A319" t="str">
            <v>MASON CO-REGULATEDACCOUNTING ADJUSTMENTSNSF FEES</v>
          </cell>
          <cell r="B319" t="str">
            <v>MASON CO-REGULATED</v>
          </cell>
          <cell r="C319" t="str">
            <v>MASON CO-REGULATED</v>
          </cell>
          <cell r="D319" t="str">
            <v>ACCOUNTING ADJUSTMENTS</v>
          </cell>
          <cell r="E319" t="str">
            <v>NSF FEES</v>
          </cell>
          <cell r="F319" t="str">
            <v>RETURNED CHECK FEE</v>
          </cell>
          <cell r="G319" t="str">
            <v>ONCALL</v>
          </cell>
          <cell r="H319">
            <v>21.55</v>
          </cell>
        </row>
        <row r="320">
          <cell r="A320" t="str">
            <v>MASON CO-UNREGULATEDACCOUNTING ADJUSTMENTSNSF FEES</v>
          </cell>
          <cell r="B320" t="str">
            <v>MASON CO-UNREGULATED</v>
          </cell>
          <cell r="C320" t="str">
            <v>MASON CO-UNREGULATED</v>
          </cell>
          <cell r="D320" t="str">
            <v>ACCOUNTING ADJUSTMENTS</v>
          </cell>
          <cell r="E320" t="str">
            <v>NSF FEES</v>
          </cell>
          <cell r="F320" t="str">
            <v>RETURNED CHECK FEE</v>
          </cell>
          <cell r="G320" t="str">
            <v>ONCALL</v>
          </cell>
          <cell r="H320">
            <v>21.55</v>
          </cell>
        </row>
        <row r="321">
          <cell r="A321" t="str">
            <v>CITY of SHELTON-REGULATEDRESIDENTIALOFOWR</v>
          </cell>
          <cell r="B321" t="str">
            <v>CITY of SHELTON-REGULATED</v>
          </cell>
          <cell r="C321" t="str">
            <v>CITY of SHELTON-REGULATED</v>
          </cell>
          <cell r="D321" t="str">
            <v>RESIDENTIAL</v>
          </cell>
          <cell r="E321" t="str">
            <v>OFOWR</v>
          </cell>
          <cell r="F321" t="str">
            <v>OVERFILL/OVERWEIGHT CHG</v>
          </cell>
          <cell r="G321" t="str">
            <v>ONCALL</v>
          </cell>
          <cell r="H321">
            <v>4.51</v>
          </cell>
        </row>
        <row r="322">
          <cell r="A322" t="str">
            <v>KITSAP CO -REGULATEDRESIDENTIALOFOWR</v>
          </cell>
          <cell r="B322" t="str">
            <v>KITSAP CO -REGULATED</v>
          </cell>
          <cell r="C322" t="str">
            <v>KITSAP CO -REGULATED</v>
          </cell>
          <cell r="D322" t="str">
            <v>RESIDENTIAL</v>
          </cell>
          <cell r="E322" t="str">
            <v>OFOWR</v>
          </cell>
          <cell r="F322" t="str">
            <v>OVERFILL/OVERWEIGHT CHG</v>
          </cell>
          <cell r="G322" t="str">
            <v>ONCALL</v>
          </cell>
          <cell r="H322">
            <v>4.1900000000000004</v>
          </cell>
        </row>
        <row r="323">
          <cell r="A323" t="str">
            <v>MASON CO-REGULATEDRESIDENTIALOFOWR</v>
          </cell>
          <cell r="B323" t="str">
            <v>MASON CO-REGULATED</v>
          </cell>
          <cell r="C323" t="str">
            <v>MASON CO-REGULATED</v>
          </cell>
          <cell r="D323" t="str">
            <v>RESIDENTIAL</v>
          </cell>
          <cell r="E323" t="str">
            <v>OFOWR</v>
          </cell>
          <cell r="F323" t="str">
            <v>OVERFILL/OVERWEIGHT CHG</v>
          </cell>
          <cell r="G323" t="str">
            <v>ONCALL</v>
          </cell>
          <cell r="H323">
            <v>4.51</v>
          </cell>
        </row>
        <row r="324">
          <cell r="A324" t="str">
            <v>CITY OF SHELTON-UNREGULATEDCOMMERCIAL - REARLOADR1.5YD1W</v>
          </cell>
          <cell r="B324" t="str">
            <v>CITY OF SHELTON-UNREGULATED</v>
          </cell>
          <cell r="C324" t="str">
            <v>CITY OF SHELTON-UNREGULATED</v>
          </cell>
          <cell r="D324" t="str">
            <v>COMMERCIAL - REARLOAD</v>
          </cell>
          <cell r="E324" t="str">
            <v>R1.5YD1W</v>
          </cell>
          <cell r="F324" t="str">
            <v>1.5YD CONT 1xWEEKLY SVC</v>
          </cell>
          <cell r="G324" t="str">
            <v>MONTHLY ADVANCED</v>
          </cell>
          <cell r="H324">
            <v>112.26</v>
          </cell>
        </row>
        <row r="325">
          <cell r="A325" t="str">
            <v>CITY of SHELTON-REGULATEDCOMMERCIAL - REARLOADR1.5YDE</v>
          </cell>
          <cell r="B325" t="str">
            <v>CITY of SHELTON-REGULATED</v>
          </cell>
          <cell r="C325" t="str">
            <v>CITY of SHELTON-REGULATED</v>
          </cell>
          <cell r="D325" t="str">
            <v>COMMERCIAL - REARLOAD</v>
          </cell>
          <cell r="E325" t="str">
            <v>R1.5YDE</v>
          </cell>
          <cell r="F325" t="str">
            <v>1.5 YD 1X EOW</v>
          </cell>
          <cell r="G325" t="str">
            <v>MONTHLY ARREARS</v>
          </cell>
          <cell r="H325">
            <v>41.6</v>
          </cell>
        </row>
        <row r="326">
          <cell r="A326" t="str">
            <v>KITSAP CO -REGULATEDCOMMERCIAL - REARLOADR1.5YDEK</v>
          </cell>
          <cell r="B326" t="str">
            <v>KITSAP CO -REGULATED</v>
          </cell>
          <cell r="C326" t="str">
            <v>KITSAP CO -REGULATED</v>
          </cell>
          <cell r="D326" t="str">
            <v>COMMERCIAL - REARLOAD</v>
          </cell>
          <cell r="E326" t="str">
            <v>R1.5YDEK</v>
          </cell>
          <cell r="F326" t="str">
            <v>1.5 YD 1X EOW</v>
          </cell>
          <cell r="G326" t="str">
            <v>MONTHLY ARREARS</v>
          </cell>
          <cell r="H326">
            <v>36.76</v>
          </cell>
        </row>
        <row r="327">
          <cell r="A327" t="str">
            <v>MASON CO-REGULATEDCOMMERCIAL - REARLOADR1.5YDEM</v>
          </cell>
          <cell r="B327" t="str">
            <v>MASON CO-REGULATED</v>
          </cell>
          <cell r="C327" t="str">
            <v>MASON CO-REGULATED</v>
          </cell>
          <cell r="D327" t="str">
            <v>COMMERCIAL - REARLOAD</v>
          </cell>
          <cell r="E327" t="str">
            <v>R1.5YDEM</v>
          </cell>
          <cell r="F327" t="str">
            <v>1.5 YD 1X EOW</v>
          </cell>
          <cell r="G327" t="str">
            <v>MONTHLY ARREARS</v>
          </cell>
          <cell r="H327">
            <v>41.6</v>
          </cell>
        </row>
        <row r="328">
          <cell r="A328" t="str">
            <v>CITY of SHELTON-REGULATEDCOMMERCIAL - REARLOADR1.5YDPU</v>
          </cell>
          <cell r="B328" t="str">
            <v>CITY of SHELTON-REGULATED</v>
          </cell>
          <cell r="C328" t="str">
            <v>CITY of SHELTON-REGULATED</v>
          </cell>
          <cell r="D328" t="str">
            <v>COMMERCIAL - REARLOAD</v>
          </cell>
          <cell r="E328" t="str">
            <v>R1.5YDPU</v>
          </cell>
          <cell r="F328" t="str">
            <v>1.5YD CONTAINER PICKUP</v>
          </cell>
          <cell r="G328" t="str">
            <v>ONCALL</v>
          </cell>
          <cell r="H328">
            <v>19.170000000000002</v>
          </cell>
        </row>
        <row r="329">
          <cell r="A329" t="str">
            <v>KITSAP CO -REGULATEDCOMMERCIAL - REARLOADR1.5YDPU</v>
          </cell>
          <cell r="B329" t="str">
            <v>KITSAP CO -REGULATED</v>
          </cell>
          <cell r="C329" t="str">
            <v>KITSAP CO -REGULATED</v>
          </cell>
          <cell r="D329" t="str">
            <v>COMMERCIAL - REARLOAD</v>
          </cell>
          <cell r="E329" t="str">
            <v>R1.5YDPU</v>
          </cell>
          <cell r="F329" t="str">
            <v>1.5YD CONTAINER PICKUP</v>
          </cell>
          <cell r="G329" t="str">
            <v>ONCALL</v>
          </cell>
          <cell r="H329">
            <v>16.940000000000001</v>
          </cell>
        </row>
        <row r="330">
          <cell r="A330" t="str">
            <v>MASON CO-REGULATEDCOMMERCIAL - REARLOADR1.5YDPU</v>
          </cell>
          <cell r="B330" t="str">
            <v>MASON CO-REGULATED</v>
          </cell>
          <cell r="C330" t="str">
            <v>MASON CO-REGULATED</v>
          </cell>
          <cell r="D330" t="str">
            <v>COMMERCIAL - REARLOAD</v>
          </cell>
          <cell r="E330" t="str">
            <v>R1.5YDPU</v>
          </cell>
          <cell r="F330" t="str">
            <v>1.5YD CONTAINER PICKUP</v>
          </cell>
          <cell r="G330" t="str">
            <v>ONCALL</v>
          </cell>
          <cell r="H330">
            <v>19.170000000000002</v>
          </cell>
        </row>
        <row r="331">
          <cell r="A331" t="str">
            <v>CITY of SHELTON-REGULATEDCOMMERCIAL - REARLOADR1.5YDRENTM</v>
          </cell>
          <cell r="B331" t="str">
            <v>CITY of SHELTON-REGULATED</v>
          </cell>
          <cell r="C331" t="str">
            <v>CITY of SHELTON-REGULATED</v>
          </cell>
          <cell r="D331" t="str">
            <v>COMMERCIAL - REARLOAD</v>
          </cell>
          <cell r="E331" t="str">
            <v>R1.5YDRENTM</v>
          </cell>
          <cell r="F331" t="str">
            <v>1.5YD CONTAINER RENT-MTH</v>
          </cell>
          <cell r="G331" t="str">
            <v>MONTHLY ARREARS</v>
          </cell>
          <cell r="H331">
            <v>9.5399999999999991</v>
          </cell>
        </row>
        <row r="332">
          <cell r="A332" t="str">
            <v>KITSAP CO -REGULATEDCOMMERCIAL - REARLOADR1.5YDRENTM</v>
          </cell>
          <cell r="B332" t="str">
            <v>KITSAP CO -REGULATED</v>
          </cell>
          <cell r="C332" t="str">
            <v>KITSAP CO -REGULATED</v>
          </cell>
          <cell r="D332" t="str">
            <v>COMMERCIAL - REARLOAD</v>
          </cell>
          <cell r="E332" t="str">
            <v>R1.5YDRENTM</v>
          </cell>
          <cell r="F332" t="str">
            <v>1.5YD CONTAINER RENT-MTH</v>
          </cell>
          <cell r="G332" t="str">
            <v>MONTHLY ARREARS</v>
          </cell>
          <cell r="H332">
            <v>9.5399999999999991</v>
          </cell>
        </row>
        <row r="333">
          <cell r="A333" t="str">
            <v>MASON CO-REGULATEDCOMMERCIAL - REARLOADR1.5YDRENTM</v>
          </cell>
          <cell r="B333" t="str">
            <v>MASON CO-REGULATED</v>
          </cell>
          <cell r="C333" t="str">
            <v>MASON CO-REGULATED</v>
          </cell>
          <cell r="D333" t="str">
            <v>COMMERCIAL - REARLOAD</v>
          </cell>
          <cell r="E333" t="str">
            <v>R1.5YDRENTM</v>
          </cell>
          <cell r="F333" t="str">
            <v>1.5YD CONTAINER RENT-MTH</v>
          </cell>
          <cell r="G333" t="str">
            <v>MONTHLY ARREARS</v>
          </cell>
          <cell r="H333">
            <v>9.5399999999999991</v>
          </cell>
        </row>
        <row r="334">
          <cell r="A334" t="str">
            <v>CITY of SHELTON-REGULATEDCOMMERCIAL - REARLOADR1.5YDRENTT</v>
          </cell>
          <cell r="B334" t="str">
            <v>CITY of SHELTON-REGULATED</v>
          </cell>
          <cell r="C334" t="str">
            <v>CITY of SHELTON-REGULATED</v>
          </cell>
          <cell r="D334" t="str">
            <v>COMMERCIAL - REARLOAD</v>
          </cell>
          <cell r="E334" t="str">
            <v>R1.5YDRENTT</v>
          </cell>
          <cell r="F334" t="str">
            <v>1.5YD TEMP CONTAINER RENT</v>
          </cell>
          <cell r="G334" t="str">
            <v>MONTHLY ARREARS</v>
          </cell>
          <cell r="H334">
            <v>15.77</v>
          </cell>
        </row>
        <row r="335">
          <cell r="A335" t="str">
            <v>KITSAP CO -REGULATEDCOMMERCIAL - REARLOADR1.5YDRENTT</v>
          </cell>
          <cell r="B335" t="str">
            <v>KITSAP CO -REGULATED</v>
          </cell>
          <cell r="C335" t="str">
            <v>KITSAP CO -REGULATED</v>
          </cell>
          <cell r="D335" t="str">
            <v>COMMERCIAL - REARLOAD</v>
          </cell>
          <cell r="E335" t="str">
            <v>R1.5YDRENTT</v>
          </cell>
          <cell r="F335" t="str">
            <v>1.5YD TEMP CONTAINER RENT</v>
          </cell>
          <cell r="G335" t="str">
            <v>MONTHLY ARREARS</v>
          </cell>
          <cell r="H335">
            <v>15.9</v>
          </cell>
        </row>
        <row r="336">
          <cell r="A336" t="str">
            <v>MASON CO-REGULATEDCOMMERCIAL - REARLOADR1.5YDRENTT</v>
          </cell>
          <cell r="B336" t="str">
            <v>MASON CO-REGULATED</v>
          </cell>
          <cell r="C336" t="str">
            <v>MASON CO-REGULATED</v>
          </cell>
          <cell r="D336" t="str">
            <v>COMMERCIAL - REARLOAD</v>
          </cell>
          <cell r="E336" t="str">
            <v>R1.5YDRENTT</v>
          </cell>
          <cell r="F336" t="str">
            <v>1.5YD TEMP CONTAINER RENT</v>
          </cell>
          <cell r="G336" t="str">
            <v>MONTHLY ARREARS</v>
          </cell>
          <cell r="H336">
            <v>15.77</v>
          </cell>
        </row>
        <row r="337">
          <cell r="A337" t="str">
            <v>CITY of SHELTON-REGULATEDCOMMERCIAL - REARLOADR1.5YDRENTTM</v>
          </cell>
          <cell r="B337" t="str">
            <v>CITY of SHELTON-REGULATED</v>
          </cell>
          <cell r="C337" t="str">
            <v>CITY of SHELTON-REGULATED</v>
          </cell>
          <cell r="D337" t="str">
            <v>COMMERCIAL - REARLOAD</v>
          </cell>
          <cell r="E337" t="str">
            <v>R1.5YDRENTTM</v>
          </cell>
          <cell r="F337" t="str">
            <v>1.5 YD TEMP CONT RENT MON</v>
          </cell>
          <cell r="G337" t="str">
            <v>MONTHLY ARREARS</v>
          </cell>
          <cell r="H337">
            <v>15.77</v>
          </cell>
        </row>
        <row r="338">
          <cell r="A338" t="str">
            <v>KITSAP CO -REGULATEDCOMMERCIAL - REARLOADR1.5YDRENTTM</v>
          </cell>
          <cell r="B338" t="str">
            <v>KITSAP CO -REGULATED</v>
          </cell>
          <cell r="C338" t="str">
            <v>KITSAP CO -REGULATED</v>
          </cell>
          <cell r="D338" t="str">
            <v>COMMERCIAL - REARLOAD</v>
          </cell>
          <cell r="E338" t="str">
            <v>R1.5YDRENTTM</v>
          </cell>
          <cell r="F338" t="str">
            <v>1.5 YD TEMP CONT RENT MON</v>
          </cell>
          <cell r="G338" t="str">
            <v>MONTHLY ARREARS</v>
          </cell>
          <cell r="H338">
            <v>15.77</v>
          </cell>
        </row>
        <row r="339">
          <cell r="A339" t="str">
            <v>MASON CO-REGULATEDCOMMERCIAL - REARLOADR1.5YDRENTTM</v>
          </cell>
          <cell r="B339" t="str">
            <v>MASON CO-REGULATED</v>
          </cell>
          <cell r="C339" t="str">
            <v>MASON CO-REGULATED</v>
          </cell>
          <cell r="D339" t="str">
            <v>COMMERCIAL - REARLOAD</v>
          </cell>
          <cell r="E339" t="str">
            <v>R1.5YDRENTTM</v>
          </cell>
          <cell r="F339" t="str">
            <v>1.5 YD TEMP CONT RENT MON</v>
          </cell>
          <cell r="G339" t="str">
            <v>MONTHLY ARREARS</v>
          </cell>
          <cell r="H339">
            <v>15.77</v>
          </cell>
        </row>
        <row r="340">
          <cell r="A340" t="str">
            <v>CITY of SHELTON-REGULATEDCOMMERCIAL - REARLOADR1.5YDTPU</v>
          </cell>
          <cell r="B340" t="str">
            <v>CITY of SHELTON-REGULATED</v>
          </cell>
          <cell r="C340" t="str">
            <v>CITY of SHELTON-REGULATED</v>
          </cell>
          <cell r="D340" t="str">
            <v>COMMERCIAL - REARLOAD</v>
          </cell>
          <cell r="E340" t="str">
            <v>R1.5YDTPU</v>
          </cell>
          <cell r="F340" t="str">
            <v>1.5YD TEMP CONTAINER PU</v>
          </cell>
          <cell r="G340" t="str">
            <v>MONTHLY ARREARS</v>
          </cell>
          <cell r="H340">
            <v>19.170000000000002</v>
          </cell>
        </row>
        <row r="341">
          <cell r="A341" t="str">
            <v>KITSAP CO -REGULATEDCOMMERCIAL - REARLOADR1.5YDTPU</v>
          </cell>
          <cell r="B341" t="str">
            <v>KITSAP CO -REGULATED</v>
          </cell>
          <cell r="C341" t="str">
            <v>KITSAP CO -REGULATED</v>
          </cell>
          <cell r="D341" t="str">
            <v>COMMERCIAL - REARLOAD</v>
          </cell>
          <cell r="E341" t="str">
            <v>R1.5YDTPU</v>
          </cell>
          <cell r="F341" t="str">
            <v>1.5YD TEMP CONTAINER PU</v>
          </cell>
          <cell r="G341" t="str">
            <v>MONTHLY ARREARS</v>
          </cell>
          <cell r="H341">
            <v>16.940000000000001</v>
          </cell>
        </row>
        <row r="342">
          <cell r="A342" t="str">
            <v>MASON CO-REGULATEDCOMMERCIAL - REARLOADR1.5YDTPU</v>
          </cell>
          <cell r="B342" t="str">
            <v>MASON CO-REGULATED</v>
          </cell>
          <cell r="C342" t="str">
            <v>MASON CO-REGULATED</v>
          </cell>
          <cell r="D342" t="str">
            <v>COMMERCIAL - REARLOAD</v>
          </cell>
          <cell r="E342" t="str">
            <v>R1.5YDTPU</v>
          </cell>
          <cell r="F342" t="str">
            <v>1.5YD TEMP CONTAINER PU</v>
          </cell>
          <cell r="G342" t="str">
            <v>MONTHLY ARREARS</v>
          </cell>
          <cell r="H342">
            <v>19.170000000000002</v>
          </cell>
        </row>
        <row r="343">
          <cell r="A343" t="str">
            <v>CITY of SHELTON-REGULATEDCOMMERCIAL - REARLOADR1.5YDWM</v>
          </cell>
          <cell r="B343" t="str">
            <v>CITY of SHELTON-REGULATED</v>
          </cell>
          <cell r="C343" t="str">
            <v>CITY of SHELTON-REGULATED</v>
          </cell>
          <cell r="D343" t="str">
            <v>COMMERCIAL - REARLOAD</v>
          </cell>
          <cell r="E343" t="str">
            <v>R1.5YDWM</v>
          </cell>
          <cell r="F343" t="str">
            <v>1.5 YD 1X WEEKLY</v>
          </cell>
          <cell r="G343" t="str">
            <v>MONTHLY ARREARS</v>
          </cell>
          <cell r="H343">
            <v>83.01</v>
          </cell>
        </row>
        <row r="344">
          <cell r="A344" t="str">
            <v>CITY of SHELTON-REGULATEDCOMMERCIAL - REARLOADR1.5YDW</v>
          </cell>
          <cell r="B344" t="str">
            <v>CITY of SHELTON-REGULATED</v>
          </cell>
          <cell r="C344" t="str">
            <v>CITY of SHELTON-REGULATED</v>
          </cell>
          <cell r="D344" t="str">
            <v>COMMERCIAL - REARLOAD</v>
          </cell>
          <cell r="E344" t="str">
            <v>R1.5YDW</v>
          </cell>
          <cell r="F344" t="str">
            <v>1.5 YD 1X WEEKLY</v>
          </cell>
          <cell r="G344" t="str">
            <v>MONTHLY ARREARS</v>
          </cell>
          <cell r="H344">
            <v>83.01</v>
          </cell>
        </row>
        <row r="345">
          <cell r="A345" t="str">
            <v>KITSAP CO -REGULATEDCOMMERCIAL - REARLOADR1.5YDWK</v>
          </cell>
          <cell r="B345" t="str">
            <v>KITSAP CO -REGULATED</v>
          </cell>
          <cell r="C345" t="str">
            <v>KITSAP CO -REGULATED</v>
          </cell>
          <cell r="D345" t="str">
            <v>COMMERCIAL - REARLOAD</v>
          </cell>
          <cell r="E345" t="str">
            <v>R1.5YDWK</v>
          </cell>
          <cell r="F345" t="str">
            <v>1.5 YD 1X WEEKLY</v>
          </cell>
          <cell r="G345" t="str">
            <v>MONTHLY ARREARS</v>
          </cell>
          <cell r="H345">
            <v>73.349999999999994</v>
          </cell>
        </row>
        <row r="346">
          <cell r="A346" t="str">
            <v>MASON CO-REGULATEDCOMMERCIAL - REARLOADR1.5YDWM</v>
          </cell>
          <cell r="B346" t="str">
            <v>MASON CO-REGULATED</v>
          </cell>
          <cell r="C346" t="str">
            <v>MASON CO-REGULATED</v>
          </cell>
          <cell r="D346" t="str">
            <v>COMMERCIAL - REARLOAD</v>
          </cell>
          <cell r="E346" t="str">
            <v>R1.5YDWM</v>
          </cell>
          <cell r="F346" t="str">
            <v>1.5 YD 1X WEEKLY</v>
          </cell>
          <cell r="G346" t="str">
            <v>MONTHLY ARREARS</v>
          </cell>
          <cell r="H346">
            <v>83.01</v>
          </cell>
        </row>
        <row r="347">
          <cell r="A347" t="str">
            <v>CITY of SHELTON-REGULATEDCOMMERCIAL - REARLOADR1YDE</v>
          </cell>
          <cell r="B347" t="str">
            <v>CITY of SHELTON-REGULATED</v>
          </cell>
          <cell r="C347" t="str">
            <v>CITY of SHELTON-REGULATED</v>
          </cell>
          <cell r="D347" t="str">
            <v>COMMERCIAL - REARLOAD</v>
          </cell>
          <cell r="E347" t="str">
            <v>R1YDE</v>
          </cell>
          <cell r="F347" t="str">
            <v>1 YD 1X EOW</v>
          </cell>
          <cell r="G347" t="str">
            <v>MONTHLY ARREARS</v>
          </cell>
          <cell r="H347">
            <v>37.520000000000003</v>
          </cell>
        </row>
        <row r="348">
          <cell r="A348" t="str">
            <v>KITSAP CO -REGULATEDCOMMERCIAL - REARLOADR1YDEK</v>
          </cell>
          <cell r="B348" t="str">
            <v>KITSAP CO -REGULATED</v>
          </cell>
          <cell r="C348" t="str">
            <v>KITSAP CO -REGULATED</v>
          </cell>
          <cell r="D348" t="str">
            <v>COMMERCIAL - REARLOAD</v>
          </cell>
          <cell r="E348" t="str">
            <v>R1YDEK</v>
          </cell>
          <cell r="F348" t="str">
            <v>1 YD 1X EOW</v>
          </cell>
          <cell r="G348" t="str">
            <v>MONTHLY ARREARS</v>
          </cell>
          <cell r="H348">
            <v>33.9</v>
          </cell>
        </row>
        <row r="349">
          <cell r="A349" t="str">
            <v>MASON CO-REGULATEDCOMMERCIAL - REARLOADR1YDEM</v>
          </cell>
          <cell r="B349" t="str">
            <v>MASON CO-REGULATED</v>
          </cell>
          <cell r="C349" t="str">
            <v>MASON CO-REGULATED</v>
          </cell>
          <cell r="D349" t="str">
            <v>COMMERCIAL - REARLOAD</v>
          </cell>
          <cell r="E349" t="str">
            <v>R1YDEM</v>
          </cell>
          <cell r="F349" t="str">
            <v>1 YD 1X EOW</v>
          </cell>
          <cell r="G349" t="str">
            <v>MONTHLY ARREARS</v>
          </cell>
          <cell r="H349">
            <v>37.520000000000003</v>
          </cell>
        </row>
        <row r="350">
          <cell r="A350" t="str">
            <v>CITY of SHELTON-REGULATEDCOMMERCIAL - REARLOADR1YDPU</v>
          </cell>
          <cell r="B350" t="str">
            <v>CITY of SHELTON-REGULATED</v>
          </cell>
          <cell r="C350" t="str">
            <v>CITY of SHELTON-REGULATED</v>
          </cell>
          <cell r="D350" t="str">
            <v>COMMERCIAL - REARLOAD</v>
          </cell>
          <cell r="E350" t="str">
            <v>R1YDPU</v>
          </cell>
          <cell r="F350" t="str">
            <v>1YD CONTAINER PICKUP</v>
          </cell>
          <cell r="G350" t="str">
            <v>ONCALL</v>
          </cell>
          <cell r="H350">
            <v>17.29</v>
          </cell>
        </row>
        <row r="351">
          <cell r="A351" t="str">
            <v>KITSAP CO -REGULATEDCOMMERCIAL - REARLOADR1YDPU</v>
          </cell>
          <cell r="B351" t="str">
            <v>KITSAP CO -REGULATED</v>
          </cell>
          <cell r="C351" t="str">
            <v>KITSAP CO -REGULATED</v>
          </cell>
          <cell r="D351" t="str">
            <v>COMMERCIAL - REARLOAD</v>
          </cell>
          <cell r="E351" t="str">
            <v>R1YDPU</v>
          </cell>
          <cell r="F351" t="str">
            <v>1YD CONTAINER PICKUP</v>
          </cell>
          <cell r="G351" t="str">
            <v>ONCALL</v>
          </cell>
          <cell r="H351">
            <v>15.62</v>
          </cell>
        </row>
        <row r="352">
          <cell r="A352" t="str">
            <v>MASON CO-REGULATEDCOMMERCIAL - REARLOADR1YDPU</v>
          </cell>
          <cell r="B352" t="str">
            <v>MASON CO-REGULATED</v>
          </cell>
          <cell r="C352" t="str">
            <v>MASON CO-REGULATED</v>
          </cell>
          <cell r="D352" t="str">
            <v>COMMERCIAL - REARLOAD</v>
          </cell>
          <cell r="E352" t="str">
            <v>R1YDPU</v>
          </cell>
          <cell r="F352" t="str">
            <v>1YD CONTAINER PICKUP</v>
          </cell>
          <cell r="G352" t="str">
            <v>ONCALL</v>
          </cell>
          <cell r="H352">
            <v>17.29</v>
          </cell>
        </row>
        <row r="353">
          <cell r="A353" t="str">
            <v>CITY of SHELTON-REGULATEDCOMMERCIAL - REARLOADR1YDRENTM</v>
          </cell>
          <cell r="B353" t="str">
            <v>CITY of SHELTON-REGULATED</v>
          </cell>
          <cell r="C353" t="str">
            <v>CITY of SHELTON-REGULATED</v>
          </cell>
          <cell r="D353" t="str">
            <v>COMMERCIAL - REARLOAD</v>
          </cell>
          <cell r="E353" t="str">
            <v>R1YDRENTM</v>
          </cell>
          <cell r="F353" t="str">
            <v>1YD CONTAINER RENT-MTHLY</v>
          </cell>
          <cell r="G353" t="str">
            <v>MONTHLY ARREARS</v>
          </cell>
          <cell r="H353">
            <v>8.4700000000000006</v>
          </cell>
        </row>
        <row r="354">
          <cell r="A354" t="str">
            <v>KITSAP CO -REGULATEDCOMMERCIAL - REARLOADR1YDRENTM</v>
          </cell>
          <cell r="B354" t="str">
            <v>KITSAP CO -REGULATED</v>
          </cell>
          <cell r="C354" t="str">
            <v>KITSAP CO -REGULATED</v>
          </cell>
          <cell r="D354" t="str">
            <v>COMMERCIAL - REARLOAD</v>
          </cell>
          <cell r="E354" t="str">
            <v>R1YDRENTM</v>
          </cell>
          <cell r="F354" t="str">
            <v>1YD CONTAINER RENT-MTHLY</v>
          </cell>
          <cell r="G354" t="str">
            <v>MONTHLY ARREARS</v>
          </cell>
          <cell r="H354">
            <v>8.4700000000000006</v>
          </cell>
        </row>
        <row r="355">
          <cell r="A355" t="str">
            <v>MASON CO-REGULATEDCOMMERCIAL - REARLOADR1YDRENTM</v>
          </cell>
          <cell r="B355" t="str">
            <v>MASON CO-REGULATED</v>
          </cell>
          <cell r="C355" t="str">
            <v>MASON CO-REGULATED</v>
          </cell>
          <cell r="D355" t="str">
            <v>COMMERCIAL - REARLOAD</v>
          </cell>
          <cell r="E355" t="str">
            <v>R1YDRENTM</v>
          </cell>
          <cell r="F355" t="str">
            <v>1YD CONTAINER RENT-MTHLY</v>
          </cell>
          <cell r="G355" t="str">
            <v>MONTHLY ARREARS</v>
          </cell>
          <cell r="H355">
            <v>8.4700000000000006</v>
          </cell>
        </row>
        <row r="356">
          <cell r="A356" t="str">
            <v>CITY of SHELTON-REGULATEDCOMMERCIAL - REARLOADR1YDRENTT</v>
          </cell>
          <cell r="B356" t="str">
            <v>CITY of SHELTON-REGULATED</v>
          </cell>
          <cell r="C356" t="str">
            <v>CITY of SHELTON-REGULATED</v>
          </cell>
          <cell r="D356" t="str">
            <v>COMMERCIAL - REARLOAD</v>
          </cell>
          <cell r="E356" t="str">
            <v>R1YDRENTT</v>
          </cell>
          <cell r="F356" t="str">
            <v>1YD TEMP CONT RENT</v>
          </cell>
          <cell r="G356" t="str">
            <v>MONTHLY ARREARS</v>
          </cell>
          <cell r="H356">
            <v>14.26</v>
          </cell>
        </row>
        <row r="357">
          <cell r="A357" t="str">
            <v>KITSAP CO -REGULATEDCOMMERCIAL - REARLOADR1YDRENTT</v>
          </cell>
          <cell r="B357" t="str">
            <v>KITSAP CO -REGULATED</v>
          </cell>
          <cell r="C357" t="str">
            <v>KITSAP CO -REGULATED</v>
          </cell>
          <cell r="D357" t="str">
            <v>COMMERCIAL - REARLOAD</v>
          </cell>
          <cell r="E357" t="str">
            <v>R1YDRENTT</v>
          </cell>
          <cell r="F357" t="str">
            <v>1YD TEMP CONT RENT</v>
          </cell>
          <cell r="G357" t="str">
            <v>MONTHLY ARREARS</v>
          </cell>
          <cell r="H357">
            <v>14.4</v>
          </cell>
        </row>
        <row r="358">
          <cell r="A358" t="str">
            <v>MASON CO-REGULATEDCOMMERCIAL - REARLOADR1YDRENTT</v>
          </cell>
          <cell r="B358" t="str">
            <v>MASON CO-REGULATED</v>
          </cell>
          <cell r="C358" t="str">
            <v>MASON CO-REGULATED</v>
          </cell>
          <cell r="D358" t="str">
            <v>COMMERCIAL - REARLOAD</v>
          </cell>
          <cell r="E358" t="str">
            <v>R1YDRENTT</v>
          </cell>
          <cell r="F358" t="str">
            <v>1YD TEMP CONT RENT</v>
          </cell>
          <cell r="G358" t="str">
            <v>MONTHLY ARREARS</v>
          </cell>
          <cell r="H358">
            <v>14.26</v>
          </cell>
        </row>
        <row r="359">
          <cell r="A359" t="str">
            <v>CITY of SHELTON-REGULATEDCOMMERCIAL - REARLOADR1YDRENTTM</v>
          </cell>
          <cell r="B359" t="str">
            <v>CITY of SHELTON-REGULATED</v>
          </cell>
          <cell r="C359" t="str">
            <v>CITY of SHELTON-REGULATED</v>
          </cell>
          <cell r="D359" t="str">
            <v>COMMERCIAL - REARLOAD</v>
          </cell>
          <cell r="E359" t="str">
            <v>R1YDRENTTM</v>
          </cell>
          <cell r="F359" t="str">
            <v>1 YD TEMP CONT RENT MONTH</v>
          </cell>
          <cell r="G359" t="str">
            <v>MONTHLY ARREARS</v>
          </cell>
          <cell r="H359">
            <v>14.26</v>
          </cell>
        </row>
        <row r="360">
          <cell r="A360" t="str">
            <v>KITSAP CO -REGULATEDCOMMERCIAL - REARLOADR1YDRENTTM</v>
          </cell>
          <cell r="B360" t="str">
            <v>KITSAP CO -REGULATED</v>
          </cell>
          <cell r="C360" t="str">
            <v>KITSAP CO -REGULATED</v>
          </cell>
          <cell r="D360" t="str">
            <v>COMMERCIAL - REARLOAD</v>
          </cell>
          <cell r="E360" t="str">
            <v>R1YDRENTTM</v>
          </cell>
          <cell r="F360" t="str">
            <v>1 YD TEMP CONT RENT MONTH</v>
          </cell>
          <cell r="G360" t="str">
            <v>MONTHLY ARREARS</v>
          </cell>
          <cell r="H360">
            <v>14.26</v>
          </cell>
        </row>
        <row r="361">
          <cell r="A361" t="str">
            <v>MASON CO-REGULATEDCOMMERCIAL - REARLOADR1YDRENTTM</v>
          </cell>
          <cell r="B361" t="str">
            <v>MASON CO-REGULATED</v>
          </cell>
          <cell r="C361" t="str">
            <v>MASON CO-REGULATED</v>
          </cell>
          <cell r="D361" t="str">
            <v>COMMERCIAL - REARLOAD</v>
          </cell>
          <cell r="E361" t="str">
            <v>R1YDRENTTM</v>
          </cell>
          <cell r="F361" t="str">
            <v>1 YD TEMP CONT RENT MONTH</v>
          </cell>
          <cell r="G361" t="str">
            <v>MONTHLY ARREARS</v>
          </cell>
          <cell r="H361">
            <v>14.26</v>
          </cell>
        </row>
        <row r="362">
          <cell r="A362" t="str">
            <v>CITY of SHELTON-REGULATEDCOMMERCIAL - REARLOADR1YDTPU</v>
          </cell>
          <cell r="B362" t="str">
            <v>CITY of SHELTON-REGULATED</v>
          </cell>
          <cell r="C362" t="str">
            <v>CITY of SHELTON-REGULATED</v>
          </cell>
          <cell r="D362" t="str">
            <v>COMMERCIAL - REARLOAD</v>
          </cell>
          <cell r="E362" t="str">
            <v>R1YDTPU</v>
          </cell>
          <cell r="F362" t="str">
            <v>1YD TEMP CONT PU</v>
          </cell>
          <cell r="G362" t="str">
            <v>MONTHLY ARREARS</v>
          </cell>
          <cell r="H362">
            <v>17.29</v>
          </cell>
        </row>
        <row r="363">
          <cell r="A363" t="str">
            <v>KITSAP CO -REGULATEDCOMMERCIAL - REARLOADR1YDTPU</v>
          </cell>
          <cell r="B363" t="str">
            <v>KITSAP CO -REGULATED</v>
          </cell>
          <cell r="C363" t="str">
            <v>KITSAP CO -REGULATED</v>
          </cell>
          <cell r="D363" t="str">
            <v>COMMERCIAL - REARLOAD</v>
          </cell>
          <cell r="E363" t="str">
            <v>R1YDTPU</v>
          </cell>
          <cell r="F363" t="str">
            <v>1YD TEMP CONT PU</v>
          </cell>
          <cell r="G363" t="str">
            <v>MONTHLY ARREARS</v>
          </cell>
          <cell r="H363">
            <v>15.62</v>
          </cell>
        </row>
        <row r="364">
          <cell r="A364" t="str">
            <v>MASON CO-REGULATEDCOMMERCIAL - REARLOADR1YDTPU</v>
          </cell>
          <cell r="B364" t="str">
            <v>MASON CO-REGULATED</v>
          </cell>
          <cell r="C364" t="str">
            <v>MASON CO-REGULATED</v>
          </cell>
          <cell r="D364" t="str">
            <v>COMMERCIAL - REARLOAD</v>
          </cell>
          <cell r="E364" t="str">
            <v>R1YDTPU</v>
          </cell>
          <cell r="F364" t="str">
            <v>1YD TEMP CONT PU</v>
          </cell>
          <cell r="G364" t="str">
            <v>MONTHLY ARREARS</v>
          </cell>
          <cell r="H364">
            <v>17.29</v>
          </cell>
        </row>
        <row r="365">
          <cell r="A365" t="str">
            <v>CITY of SHELTON-REGULATEDCOMMERCIAL - REARLOADR1YDW</v>
          </cell>
          <cell r="B365" t="str">
            <v>CITY of SHELTON-REGULATED</v>
          </cell>
          <cell r="C365" t="str">
            <v>CITY of SHELTON-REGULATED</v>
          </cell>
          <cell r="D365" t="str">
            <v>COMMERCIAL - REARLOAD</v>
          </cell>
          <cell r="E365" t="str">
            <v>R1YDW</v>
          </cell>
          <cell r="F365" t="str">
            <v>1YD 1X WEEKLY</v>
          </cell>
          <cell r="G365" t="str">
            <v>MONTHLY ARREARS</v>
          </cell>
          <cell r="H365">
            <v>74.87</v>
          </cell>
        </row>
        <row r="366">
          <cell r="A366" t="str">
            <v>KITSAP CO -REGULATEDCOMMERCIAL - REARLOADR1YDWK</v>
          </cell>
          <cell r="B366" t="str">
            <v>KITSAP CO -REGULATED</v>
          </cell>
          <cell r="C366" t="str">
            <v>KITSAP CO -REGULATED</v>
          </cell>
          <cell r="D366" t="str">
            <v>COMMERCIAL - REARLOAD</v>
          </cell>
          <cell r="E366" t="str">
            <v>R1YDWK</v>
          </cell>
          <cell r="F366" t="str">
            <v>1 YD 1X WEEKLY</v>
          </cell>
          <cell r="G366" t="str">
            <v>MONTHLY ARREARS</v>
          </cell>
          <cell r="H366">
            <v>67.63</v>
          </cell>
        </row>
        <row r="367">
          <cell r="A367" t="str">
            <v>MASON CO-REGULATEDCOMMERCIAL - REARLOADR1YDWM</v>
          </cell>
          <cell r="B367" t="str">
            <v>MASON CO-REGULATED</v>
          </cell>
          <cell r="C367" t="str">
            <v>MASON CO-REGULATED</v>
          </cell>
          <cell r="D367" t="str">
            <v>COMMERCIAL - REARLOAD</v>
          </cell>
          <cell r="E367" t="str">
            <v>R1YDWM</v>
          </cell>
          <cell r="F367" t="str">
            <v>1 YD 1X WEEKLY</v>
          </cell>
          <cell r="G367" t="str">
            <v>MONTHLY ARREARS</v>
          </cell>
          <cell r="H367">
            <v>74.87</v>
          </cell>
        </row>
        <row r="368">
          <cell r="A368" t="str">
            <v>CITY OF SHELTON-UNREGULATEDCOMMERCIAL - REARLOADR2YD1W</v>
          </cell>
          <cell r="B368" t="str">
            <v>CITY OF SHELTON-UNREGULATED</v>
          </cell>
          <cell r="C368" t="str">
            <v>CITY OF SHELTON-UNREGULATED</v>
          </cell>
          <cell r="D368" t="str">
            <v>COMMERCIAL - REARLOAD</v>
          </cell>
          <cell r="E368" t="str">
            <v>R2YD1W</v>
          </cell>
          <cell r="F368" t="str">
            <v>2YD CONT 1xWEEKLY SVC</v>
          </cell>
          <cell r="G368" t="str">
            <v>MONTHLY ADVANCED</v>
          </cell>
          <cell r="H368">
            <v>149.31</v>
          </cell>
        </row>
        <row r="369">
          <cell r="A369" t="str">
            <v>CITY of SHELTON-REGULATEDCOMMERCIAL - REARLOADR2YDE</v>
          </cell>
          <cell r="B369" t="str">
            <v>CITY of SHELTON-REGULATED</v>
          </cell>
          <cell r="C369" t="str">
            <v>CITY of SHELTON-REGULATED</v>
          </cell>
          <cell r="D369" t="str">
            <v>COMMERCIAL - REARLOAD</v>
          </cell>
          <cell r="E369" t="str">
            <v>R2YDE</v>
          </cell>
          <cell r="F369" t="str">
            <v>2 YD 1X EOW</v>
          </cell>
          <cell r="G369" t="str">
            <v>MONTHLY ARREARS</v>
          </cell>
          <cell r="H369">
            <v>54.97</v>
          </cell>
        </row>
        <row r="370">
          <cell r="A370" t="str">
            <v>KITSAP CO -REGULATEDCOMMERCIAL - REARLOADR2YDEK</v>
          </cell>
          <cell r="B370" t="str">
            <v>KITSAP CO -REGULATED</v>
          </cell>
          <cell r="C370" t="str">
            <v>KITSAP CO -REGULATED</v>
          </cell>
          <cell r="D370" t="str">
            <v>COMMERCIAL - REARLOAD</v>
          </cell>
          <cell r="E370" t="str">
            <v>R2YDEK</v>
          </cell>
          <cell r="F370" t="str">
            <v>2 YD 1X EOW</v>
          </cell>
          <cell r="G370" t="str">
            <v>MONTHLY ARREARS</v>
          </cell>
          <cell r="H370">
            <v>48.13</v>
          </cell>
        </row>
        <row r="371">
          <cell r="A371" t="str">
            <v>MASON CO-REGULATEDCOMMERCIAL - REARLOADR2YDEM</v>
          </cell>
          <cell r="B371" t="str">
            <v>MASON CO-REGULATED</v>
          </cell>
          <cell r="C371" t="str">
            <v>MASON CO-REGULATED</v>
          </cell>
          <cell r="D371" t="str">
            <v>COMMERCIAL - REARLOAD</v>
          </cell>
          <cell r="E371" t="str">
            <v>R2YDEM</v>
          </cell>
          <cell r="F371" t="str">
            <v>2 YD 1X EOW</v>
          </cell>
          <cell r="G371" t="str">
            <v>MONTHLY ARREARS</v>
          </cell>
          <cell r="H371">
            <v>54.97</v>
          </cell>
        </row>
        <row r="372">
          <cell r="A372" t="str">
            <v xml:space="preserve">CITY of SHELTON-REGULATEDCOMMERCIAL RECYCLER2YDOCCE </v>
          </cell>
          <cell r="B372" t="str">
            <v>CITY of SHELTON-REGULATED</v>
          </cell>
          <cell r="C372" t="str">
            <v>CITY of SHELTON-REGULATED</v>
          </cell>
          <cell r="D372" t="str">
            <v>COMMERCIAL RECYCLE</v>
          </cell>
          <cell r="E372" t="str">
            <v xml:space="preserve">R2YDOCCE </v>
          </cell>
          <cell r="F372" t="str">
            <v>2YD OCC-EOW</v>
          </cell>
          <cell r="G372" t="str">
            <v>MONTHLY ARREARS</v>
          </cell>
          <cell r="H372">
            <v>0</v>
          </cell>
        </row>
        <row r="373">
          <cell r="A373" t="str">
            <v xml:space="preserve">CITY OF SHELTON-UNREGULATEDCOMMERCIAL RECYCLER2YDOCCE </v>
          </cell>
          <cell r="B373" t="str">
            <v>CITY OF SHELTON-UNREGULATED</v>
          </cell>
          <cell r="C373" t="str">
            <v>CITY OF SHELTON-UNREGULATED</v>
          </cell>
          <cell r="D373" t="str">
            <v>COMMERCIAL RECYCLE</v>
          </cell>
          <cell r="E373" t="str">
            <v xml:space="preserve">R2YDOCCE </v>
          </cell>
          <cell r="F373" t="str">
            <v>2YD OCC-EOW</v>
          </cell>
          <cell r="G373" t="str">
            <v>MONTHLY ARREARS</v>
          </cell>
          <cell r="H373">
            <v>49.29</v>
          </cell>
        </row>
        <row r="374">
          <cell r="A374" t="str">
            <v xml:space="preserve">KITSAP CO -REGULATEDCOMMERCIAL RECYCLER2YDOCCE </v>
          </cell>
          <cell r="B374" t="str">
            <v>KITSAP CO -REGULATED</v>
          </cell>
          <cell r="C374" t="str">
            <v>KITSAP CO -REGULATED</v>
          </cell>
          <cell r="D374" t="str">
            <v>COMMERCIAL RECYCLE</v>
          </cell>
          <cell r="E374" t="str">
            <v xml:space="preserve">R2YDOCCE </v>
          </cell>
          <cell r="F374" t="str">
            <v>2YD OCC-EOW</v>
          </cell>
          <cell r="G374" t="str">
            <v>MONTHLY ARREARS</v>
          </cell>
          <cell r="H374">
            <v>0</v>
          </cell>
        </row>
        <row r="375">
          <cell r="A375" t="str">
            <v xml:space="preserve">KITSAP CO-UNREGULATEDCOMMERCIAL RECYCLER2YDOCCE </v>
          </cell>
          <cell r="B375" t="str">
            <v>KITSAP CO-UNREGULATED</v>
          </cell>
          <cell r="C375" t="str">
            <v>KITSAP CO-UNREGULATED</v>
          </cell>
          <cell r="D375" t="str">
            <v>COMMERCIAL RECYCLE</v>
          </cell>
          <cell r="E375" t="str">
            <v xml:space="preserve">R2YDOCCE </v>
          </cell>
          <cell r="F375" t="str">
            <v>2YD OCC-EOW</v>
          </cell>
          <cell r="G375" t="str">
            <v>MONTHLY ARREARS</v>
          </cell>
          <cell r="H375">
            <v>49.29</v>
          </cell>
        </row>
        <row r="376">
          <cell r="A376" t="str">
            <v xml:space="preserve">MASON CO-REGULATEDCOMMERCIAL RECYCLER2YDOCCE </v>
          </cell>
          <cell r="B376" t="str">
            <v>MASON CO-REGULATED</v>
          </cell>
          <cell r="C376" t="str">
            <v>MASON CO-REGULATED</v>
          </cell>
          <cell r="D376" t="str">
            <v>COMMERCIAL RECYCLE</v>
          </cell>
          <cell r="E376" t="str">
            <v xml:space="preserve">R2YDOCCE </v>
          </cell>
          <cell r="F376" t="str">
            <v>2YD OCC-EOW</v>
          </cell>
          <cell r="G376" t="str">
            <v>MONTHLY ARREARS</v>
          </cell>
          <cell r="H376">
            <v>0</v>
          </cell>
        </row>
        <row r="377">
          <cell r="A377" t="str">
            <v xml:space="preserve">MASON CO-UNREGULATEDCOMMERCIAL RECYCLER2YDOCCE </v>
          </cell>
          <cell r="B377" t="str">
            <v>MASON CO-UNREGULATED</v>
          </cell>
          <cell r="C377" t="str">
            <v>MASON CO-UNREGULATED</v>
          </cell>
          <cell r="D377" t="str">
            <v>COMMERCIAL RECYCLE</v>
          </cell>
          <cell r="E377" t="str">
            <v xml:space="preserve">R2YDOCCE </v>
          </cell>
          <cell r="F377" t="str">
            <v>2YD OCC-EOW</v>
          </cell>
          <cell r="G377" t="str">
            <v>MONTHLY ARREARS</v>
          </cell>
          <cell r="H377">
            <v>49.29</v>
          </cell>
        </row>
        <row r="378">
          <cell r="A378" t="str">
            <v>CITY of SHELTON-REGULATEDCOMMERCIAL RECYCLER2YDOCCEX</v>
          </cell>
          <cell r="B378" t="str">
            <v>CITY of SHELTON-REGULATED</v>
          </cell>
          <cell r="C378" t="str">
            <v>CITY of SHELTON-REGULATED</v>
          </cell>
          <cell r="D378" t="str">
            <v>COMMERCIAL RECYCLE</v>
          </cell>
          <cell r="E378" t="str">
            <v>R2YDOCCEX</v>
          </cell>
          <cell r="F378" t="str">
            <v>2YD OCC-EXTRA CONTAINER</v>
          </cell>
          <cell r="G378" t="str">
            <v>MONTHLY ARREARS</v>
          </cell>
          <cell r="H378">
            <v>0</v>
          </cell>
        </row>
        <row r="379">
          <cell r="A379" t="str">
            <v>CITY OF SHELTON-UNREGULATEDCOMMERCIAL RECYCLER2YDOCCEX</v>
          </cell>
          <cell r="B379" t="str">
            <v>CITY OF SHELTON-UNREGULATED</v>
          </cell>
          <cell r="C379" t="str">
            <v>CITY OF SHELTON-UNREGULATED</v>
          </cell>
          <cell r="D379" t="str">
            <v>COMMERCIAL RECYCLE</v>
          </cell>
          <cell r="E379" t="str">
            <v>R2YDOCCEX</v>
          </cell>
          <cell r="F379" t="str">
            <v>2YD OCC-EXTRA CONTAINER</v>
          </cell>
          <cell r="G379" t="str">
            <v>MONTHLY ARREARS</v>
          </cell>
          <cell r="H379">
            <v>31.09</v>
          </cell>
        </row>
        <row r="380">
          <cell r="A380" t="str">
            <v>KITSAP CO -REGULATEDCOMMERCIAL RECYCLER2YDOCCEX</v>
          </cell>
          <cell r="B380" t="str">
            <v>KITSAP CO -REGULATED</v>
          </cell>
          <cell r="C380" t="str">
            <v>KITSAP CO -REGULATED</v>
          </cell>
          <cell r="D380" t="str">
            <v>COMMERCIAL RECYCLE</v>
          </cell>
          <cell r="E380" t="str">
            <v>R2YDOCCEX</v>
          </cell>
          <cell r="F380" t="str">
            <v>2YD OCC-EXTRA CONTAINER</v>
          </cell>
          <cell r="G380" t="str">
            <v>MONTHLY ARREARS</v>
          </cell>
          <cell r="H380">
            <v>0</v>
          </cell>
        </row>
        <row r="381">
          <cell r="A381" t="str">
            <v>KITSAP CO-UNREGULATEDCOMMERCIAL RECYCLER2YDOCCEX</v>
          </cell>
          <cell r="B381" t="str">
            <v>KITSAP CO-UNREGULATED</v>
          </cell>
          <cell r="C381" t="str">
            <v>KITSAP CO-UNREGULATED</v>
          </cell>
          <cell r="D381" t="str">
            <v>COMMERCIAL RECYCLE</v>
          </cell>
          <cell r="E381" t="str">
            <v>R2YDOCCEX</v>
          </cell>
          <cell r="F381" t="str">
            <v>2YD OCC-EXTRA CONTAINER</v>
          </cell>
          <cell r="G381" t="str">
            <v>MONTHLY ARREARS</v>
          </cell>
          <cell r="H381">
            <v>31.09</v>
          </cell>
        </row>
        <row r="382">
          <cell r="A382" t="str">
            <v>MASON CO-REGULATEDCOMMERCIAL RECYCLER2YDOCCEX</v>
          </cell>
          <cell r="B382" t="str">
            <v>MASON CO-REGULATED</v>
          </cell>
          <cell r="C382" t="str">
            <v>MASON CO-REGULATED</v>
          </cell>
          <cell r="D382" t="str">
            <v>COMMERCIAL RECYCLE</v>
          </cell>
          <cell r="E382" t="str">
            <v>R2YDOCCEX</v>
          </cell>
          <cell r="F382" t="str">
            <v>2YD OCC-EXTRA CONTAINER</v>
          </cell>
          <cell r="G382" t="str">
            <v>MONTHLY ARREARS</v>
          </cell>
          <cell r="H382">
            <v>0</v>
          </cell>
        </row>
        <row r="383">
          <cell r="A383" t="str">
            <v>MASON CO-UNREGULATEDCOMMERCIAL RECYCLER2YDOCCEX</v>
          </cell>
          <cell r="B383" t="str">
            <v>MASON CO-UNREGULATED</v>
          </cell>
          <cell r="C383" t="str">
            <v>MASON CO-UNREGULATED</v>
          </cell>
          <cell r="D383" t="str">
            <v>COMMERCIAL RECYCLE</v>
          </cell>
          <cell r="E383" t="str">
            <v>R2YDOCCEX</v>
          </cell>
          <cell r="F383" t="str">
            <v>2YD OCC-EXTRA CONTAINER</v>
          </cell>
          <cell r="G383" t="str">
            <v>MONTHLY ARREARS</v>
          </cell>
          <cell r="H383">
            <v>31.09</v>
          </cell>
        </row>
        <row r="384">
          <cell r="A384" t="str">
            <v>CITY of SHELTON-REGULATEDCOMMERCIAL RECYCLER2YDOCCM</v>
          </cell>
          <cell r="B384" t="str">
            <v>CITY of SHELTON-REGULATED</v>
          </cell>
          <cell r="C384" t="str">
            <v>CITY of SHELTON-REGULATED</v>
          </cell>
          <cell r="D384" t="str">
            <v>COMMERCIAL RECYCLE</v>
          </cell>
          <cell r="E384" t="str">
            <v>R2YDOCCM</v>
          </cell>
          <cell r="F384" t="str">
            <v>2YD OCC-MNTHLY</v>
          </cell>
          <cell r="G384" t="str">
            <v>MONTHLY ARREARS</v>
          </cell>
          <cell r="H384">
            <v>0</v>
          </cell>
        </row>
        <row r="385">
          <cell r="A385" t="str">
            <v>CITY OF SHELTON-UNREGULATEDCOMMERCIAL RECYCLER2YDOCCM</v>
          </cell>
          <cell r="B385" t="str">
            <v>CITY OF SHELTON-UNREGULATED</v>
          </cell>
          <cell r="C385" t="str">
            <v>CITY OF SHELTON-UNREGULATED</v>
          </cell>
          <cell r="D385" t="str">
            <v>COMMERCIAL RECYCLE</v>
          </cell>
          <cell r="E385" t="str">
            <v>R2YDOCCM</v>
          </cell>
          <cell r="F385" t="str">
            <v>2YD OCC-MNTHLY</v>
          </cell>
          <cell r="G385" t="str">
            <v>MONTHLY ARREARS</v>
          </cell>
          <cell r="H385">
            <v>37.880000000000003</v>
          </cell>
        </row>
        <row r="386">
          <cell r="A386" t="str">
            <v>KITSAP CO -REGULATEDCOMMERCIAL RECYCLER2YDOCCM</v>
          </cell>
          <cell r="B386" t="str">
            <v>KITSAP CO -REGULATED</v>
          </cell>
          <cell r="C386" t="str">
            <v>KITSAP CO -REGULATED</v>
          </cell>
          <cell r="D386" t="str">
            <v>COMMERCIAL RECYCLE</v>
          </cell>
          <cell r="E386" t="str">
            <v>R2YDOCCM</v>
          </cell>
          <cell r="F386" t="str">
            <v>2YD OCC-MNTHLY</v>
          </cell>
          <cell r="G386" t="str">
            <v>MONTHLY ARREARS</v>
          </cell>
          <cell r="H386">
            <v>0</v>
          </cell>
        </row>
        <row r="387">
          <cell r="A387" t="str">
            <v>KITSAP CO-UNREGULATEDCOMMERCIAL RECYCLER2YDOCCM</v>
          </cell>
          <cell r="B387" t="str">
            <v>KITSAP CO-UNREGULATED</v>
          </cell>
          <cell r="C387" t="str">
            <v>KITSAP CO-UNREGULATED</v>
          </cell>
          <cell r="D387" t="str">
            <v>COMMERCIAL RECYCLE</v>
          </cell>
          <cell r="E387" t="str">
            <v>R2YDOCCM</v>
          </cell>
          <cell r="F387" t="str">
            <v>2YD OCC-MNTHLY</v>
          </cell>
          <cell r="G387" t="str">
            <v>MONTHLY ARREARS</v>
          </cell>
          <cell r="H387">
            <v>37.880000000000003</v>
          </cell>
        </row>
        <row r="388">
          <cell r="A388" t="str">
            <v>MASON CO-REGULATEDCOMMERCIAL RECYCLER2YDOCCM</v>
          </cell>
          <cell r="B388" t="str">
            <v>MASON CO-REGULATED</v>
          </cell>
          <cell r="C388" t="str">
            <v>MASON CO-REGULATED</v>
          </cell>
          <cell r="D388" t="str">
            <v>COMMERCIAL RECYCLE</v>
          </cell>
          <cell r="E388" t="str">
            <v>R2YDOCCM</v>
          </cell>
          <cell r="F388" t="str">
            <v>2YD OCC-MNTHLY</v>
          </cell>
          <cell r="G388" t="str">
            <v>MONTHLY ARREARS</v>
          </cell>
          <cell r="H388">
            <v>0</v>
          </cell>
        </row>
        <row r="389">
          <cell r="A389" t="str">
            <v>MASON CO-UNREGULATEDCOMMERCIAL RECYCLER2YDOCCM</v>
          </cell>
          <cell r="B389" t="str">
            <v>MASON CO-UNREGULATED</v>
          </cell>
          <cell r="C389" t="str">
            <v>MASON CO-UNREGULATED</v>
          </cell>
          <cell r="D389" t="str">
            <v>COMMERCIAL RECYCLE</v>
          </cell>
          <cell r="E389" t="str">
            <v>R2YDOCCM</v>
          </cell>
          <cell r="F389" t="str">
            <v>2YD OCC-MNTHLY</v>
          </cell>
          <cell r="G389" t="str">
            <v>MONTHLY ARREARS</v>
          </cell>
          <cell r="H389">
            <v>37.880000000000003</v>
          </cell>
        </row>
        <row r="390">
          <cell r="A390" t="str">
            <v>CITY of SHELTON-REGULATEDCOMMERCIAL RECYCLER2YDOCCOC</v>
          </cell>
          <cell r="B390" t="str">
            <v>CITY of SHELTON-REGULATED</v>
          </cell>
          <cell r="C390" t="str">
            <v>CITY of SHELTON-REGULATED</v>
          </cell>
          <cell r="D390" t="str">
            <v>COMMERCIAL RECYCLE</v>
          </cell>
          <cell r="E390" t="str">
            <v>R2YDOCCOC</v>
          </cell>
          <cell r="F390" t="str">
            <v>2YD OCC-ON CALL</v>
          </cell>
          <cell r="G390" t="str">
            <v>ONCALL</v>
          </cell>
          <cell r="H390">
            <v>0</v>
          </cell>
        </row>
        <row r="391">
          <cell r="A391" t="str">
            <v>CITY OF SHELTON-UNREGULATEDCOMMERCIAL RECYCLER2YDOCCOC</v>
          </cell>
          <cell r="B391" t="str">
            <v>CITY OF SHELTON-UNREGULATED</v>
          </cell>
          <cell r="C391" t="str">
            <v>CITY OF SHELTON-UNREGULATED</v>
          </cell>
          <cell r="D391" t="str">
            <v>COMMERCIAL RECYCLE</v>
          </cell>
          <cell r="E391" t="str">
            <v>R2YDOCCOC</v>
          </cell>
          <cell r="F391" t="str">
            <v>2YD OCC-ON CALL</v>
          </cell>
          <cell r="G391" t="str">
            <v>ONCALL</v>
          </cell>
          <cell r="H391">
            <v>37.880000000000003</v>
          </cell>
        </row>
        <row r="392">
          <cell r="A392" t="str">
            <v>KITSAP CO -REGULATEDCOMMERCIAL RECYCLER2YDOCCOC</v>
          </cell>
          <cell r="B392" t="str">
            <v>KITSAP CO -REGULATED</v>
          </cell>
          <cell r="C392" t="str">
            <v>KITSAP CO -REGULATED</v>
          </cell>
          <cell r="D392" t="str">
            <v>COMMERCIAL RECYCLE</v>
          </cell>
          <cell r="E392" t="str">
            <v>R2YDOCCOC</v>
          </cell>
          <cell r="F392" t="str">
            <v>2YD OCC-ON CALL</v>
          </cell>
          <cell r="G392" t="str">
            <v>ONCALL</v>
          </cell>
          <cell r="H392">
            <v>0</v>
          </cell>
        </row>
        <row r="393">
          <cell r="A393" t="str">
            <v>KITSAP CO-UNREGULATEDCOMMERCIAL RECYCLER2YDOCCOC</v>
          </cell>
          <cell r="B393" t="str">
            <v>KITSAP CO-UNREGULATED</v>
          </cell>
          <cell r="C393" t="str">
            <v>KITSAP CO-UNREGULATED</v>
          </cell>
          <cell r="D393" t="str">
            <v>COMMERCIAL RECYCLE</v>
          </cell>
          <cell r="E393" t="str">
            <v>R2YDOCCOC</v>
          </cell>
          <cell r="F393" t="str">
            <v>2YD OCC-ON CALL</v>
          </cell>
          <cell r="G393" t="str">
            <v>ONCALL</v>
          </cell>
          <cell r="H393">
            <v>37.880000000000003</v>
          </cell>
        </row>
        <row r="394">
          <cell r="A394" t="str">
            <v>MASON CO-REGULATEDCOMMERCIAL RECYCLER2YDOCCOC</v>
          </cell>
          <cell r="B394" t="str">
            <v>MASON CO-REGULATED</v>
          </cell>
          <cell r="C394" t="str">
            <v>MASON CO-REGULATED</v>
          </cell>
          <cell r="D394" t="str">
            <v>COMMERCIAL RECYCLE</v>
          </cell>
          <cell r="E394" t="str">
            <v>R2YDOCCOC</v>
          </cell>
          <cell r="F394" t="str">
            <v>2YD OCC-ON CALL</v>
          </cell>
          <cell r="G394" t="str">
            <v>ONCALL</v>
          </cell>
          <cell r="H394">
            <v>0</v>
          </cell>
        </row>
        <row r="395">
          <cell r="A395" t="str">
            <v>MASON CO-UNREGULATEDCOMMERCIAL RECYCLER2YDOCCOC</v>
          </cell>
          <cell r="B395" t="str">
            <v>MASON CO-UNREGULATED</v>
          </cell>
          <cell r="C395" t="str">
            <v>MASON CO-UNREGULATED</v>
          </cell>
          <cell r="D395" t="str">
            <v>COMMERCIAL RECYCLE</v>
          </cell>
          <cell r="E395" t="str">
            <v>R2YDOCCOC</v>
          </cell>
          <cell r="F395" t="str">
            <v>2YD OCC-ON CALL</v>
          </cell>
          <cell r="G395" t="str">
            <v>ONCALL</v>
          </cell>
          <cell r="H395">
            <v>37.880000000000003</v>
          </cell>
        </row>
        <row r="396">
          <cell r="A396" t="str">
            <v>CITY of SHELTON-REGULATEDCOMMERCIAL RECYCLER2YDOCCW</v>
          </cell>
          <cell r="B396" t="str">
            <v>CITY of SHELTON-REGULATED</v>
          </cell>
          <cell r="C396" t="str">
            <v>CITY of SHELTON-REGULATED</v>
          </cell>
          <cell r="D396" t="str">
            <v>COMMERCIAL RECYCLE</v>
          </cell>
          <cell r="E396" t="str">
            <v>R2YDOCCW</v>
          </cell>
          <cell r="F396" t="str">
            <v>2YD OCC-WEEKLY</v>
          </cell>
          <cell r="G396" t="str">
            <v>MONTHLY ARREARS</v>
          </cell>
          <cell r="H396">
            <v>0</v>
          </cell>
        </row>
        <row r="397">
          <cell r="A397" t="str">
            <v>CITY OF SHELTON-UNREGULATEDCOMMERCIAL RECYCLER2YDOCCW</v>
          </cell>
          <cell r="B397" t="str">
            <v>CITY OF SHELTON-UNREGULATED</v>
          </cell>
          <cell r="C397" t="str">
            <v>CITY OF SHELTON-UNREGULATED</v>
          </cell>
          <cell r="D397" t="str">
            <v>COMMERCIAL RECYCLE</v>
          </cell>
          <cell r="E397" t="str">
            <v>R2YDOCCW</v>
          </cell>
          <cell r="F397" t="str">
            <v>2YD OCC-WEEKLY</v>
          </cell>
          <cell r="G397" t="str">
            <v>MONTHLY ARREARS</v>
          </cell>
          <cell r="H397">
            <v>71.37</v>
          </cell>
        </row>
        <row r="398">
          <cell r="A398" t="str">
            <v>KITSAP CO -REGULATEDCOMMERCIAL RECYCLER2YDOCCW</v>
          </cell>
          <cell r="B398" t="str">
            <v>KITSAP CO -REGULATED</v>
          </cell>
          <cell r="C398" t="str">
            <v>KITSAP CO -REGULATED</v>
          </cell>
          <cell r="D398" t="str">
            <v>COMMERCIAL RECYCLE</v>
          </cell>
          <cell r="E398" t="str">
            <v>R2YDOCCW</v>
          </cell>
          <cell r="F398" t="str">
            <v>2YD OCC-WEEKLY</v>
          </cell>
          <cell r="G398" t="str">
            <v>MONTHLY ARREARS</v>
          </cell>
          <cell r="H398">
            <v>0</v>
          </cell>
        </row>
        <row r="399">
          <cell r="A399" t="str">
            <v>KITSAP CO-UNREGULATEDCOMMERCIAL RECYCLER2YDOCCW</v>
          </cell>
          <cell r="B399" t="str">
            <v>KITSAP CO-UNREGULATED</v>
          </cell>
          <cell r="C399" t="str">
            <v>KITSAP CO-UNREGULATED</v>
          </cell>
          <cell r="D399" t="str">
            <v>COMMERCIAL RECYCLE</v>
          </cell>
          <cell r="E399" t="str">
            <v>R2YDOCCW</v>
          </cell>
          <cell r="F399" t="str">
            <v>2YD OCC-WEEKLY</v>
          </cell>
          <cell r="G399" t="str">
            <v>MONTHLY ARREARS</v>
          </cell>
          <cell r="H399">
            <v>71.37</v>
          </cell>
        </row>
        <row r="400">
          <cell r="A400" t="str">
            <v>MASON CO-REGULATEDCOMMERCIAL RECYCLER2YDOCCW</v>
          </cell>
          <cell r="B400" t="str">
            <v>MASON CO-REGULATED</v>
          </cell>
          <cell r="C400" t="str">
            <v>MASON CO-REGULATED</v>
          </cell>
          <cell r="D400" t="str">
            <v>COMMERCIAL RECYCLE</v>
          </cell>
          <cell r="E400" t="str">
            <v>R2YDOCCW</v>
          </cell>
          <cell r="F400" t="str">
            <v>2YD OCC-WEEKLY</v>
          </cell>
          <cell r="G400" t="str">
            <v>MONTHLY ARREARS</v>
          </cell>
          <cell r="H400">
            <v>0</v>
          </cell>
        </row>
        <row r="401">
          <cell r="A401" t="str">
            <v>MASON CO-UNREGULATEDCOMMERCIAL RECYCLER2YDOCCW</v>
          </cell>
          <cell r="B401" t="str">
            <v>MASON CO-UNREGULATED</v>
          </cell>
          <cell r="C401" t="str">
            <v>MASON CO-UNREGULATED</v>
          </cell>
          <cell r="D401" t="str">
            <v>COMMERCIAL RECYCLE</v>
          </cell>
          <cell r="E401" t="str">
            <v>R2YDOCCW</v>
          </cell>
          <cell r="F401" t="str">
            <v>2YD OCC-WEEKLY</v>
          </cell>
          <cell r="G401" t="str">
            <v>MONTHLY ARREARS</v>
          </cell>
          <cell r="H401">
            <v>71.37</v>
          </cell>
        </row>
        <row r="402">
          <cell r="A402" t="str">
            <v>CITY of SHELTON-REGULATEDCOMMERCIAL - REARLOADR2YDPU</v>
          </cell>
          <cell r="B402" t="str">
            <v>CITY of SHELTON-REGULATED</v>
          </cell>
          <cell r="C402" t="str">
            <v>CITY of SHELTON-REGULATED</v>
          </cell>
          <cell r="D402" t="str">
            <v>COMMERCIAL - REARLOAD</v>
          </cell>
          <cell r="E402" t="str">
            <v>R2YDPU</v>
          </cell>
          <cell r="F402" t="str">
            <v>2YD CONTAINER PICKUP</v>
          </cell>
          <cell r="G402" t="str">
            <v>ONCALL</v>
          </cell>
          <cell r="H402">
            <v>25.33</v>
          </cell>
        </row>
        <row r="403">
          <cell r="A403" t="str">
            <v>KITSAP CO -REGULATEDCOMMERCIAL - REARLOADR2YDPU</v>
          </cell>
          <cell r="B403" t="str">
            <v>KITSAP CO -REGULATED</v>
          </cell>
          <cell r="C403" t="str">
            <v>KITSAP CO -REGULATED</v>
          </cell>
          <cell r="D403" t="str">
            <v>COMMERCIAL - REARLOAD</v>
          </cell>
          <cell r="E403" t="str">
            <v>R2YDPU</v>
          </cell>
          <cell r="F403" t="str">
            <v>2YD CONTAINER PICKUP</v>
          </cell>
          <cell r="G403" t="str">
            <v>ONCALL</v>
          </cell>
          <cell r="H403">
            <v>22.18</v>
          </cell>
        </row>
        <row r="404">
          <cell r="A404" t="str">
            <v>MASON CO-REGULATEDCOMMERCIAL - REARLOADR2YDPU</v>
          </cell>
          <cell r="B404" t="str">
            <v>MASON CO-REGULATED</v>
          </cell>
          <cell r="C404" t="str">
            <v>MASON CO-REGULATED</v>
          </cell>
          <cell r="D404" t="str">
            <v>COMMERCIAL - REARLOAD</v>
          </cell>
          <cell r="E404" t="str">
            <v>R2YDPU</v>
          </cell>
          <cell r="F404" t="str">
            <v>2YD CONTAINER PICKUP</v>
          </cell>
          <cell r="G404" t="str">
            <v>ONCALL</v>
          </cell>
          <cell r="H404">
            <v>25.33</v>
          </cell>
        </row>
        <row r="405">
          <cell r="A405" t="str">
            <v>CITY of SHELTON-REGULATEDCOMMERCIAL - REARLOADR2YDRENTM</v>
          </cell>
          <cell r="B405" t="str">
            <v>CITY of SHELTON-REGULATED</v>
          </cell>
          <cell r="C405" t="str">
            <v>CITY of SHELTON-REGULATED</v>
          </cell>
          <cell r="D405" t="str">
            <v>COMMERCIAL - REARLOAD</v>
          </cell>
          <cell r="E405" t="str">
            <v>R2YDRENTM</v>
          </cell>
          <cell r="F405" t="str">
            <v>2YD CONTAINER RENT-MTHLY</v>
          </cell>
          <cell r="G405" t="str">
            <v>MONTHLY ARREARS</v>
          </cell>
          <cell r="H405">
            <v>13.77</v>
          </cell>
        </row>
        <row r="406">
          <cell r="A406" t="str">
            <v>KITSAP CO -REGULATEDCOMMERCIAL - REARLOADR2YDRENTM</v>
          </cell>
          <cell r="B406" t="str">
            <v>KITSAP CO -REGULATED</v>
          </cell>
          <cell r="C406" t="str">
            <v>KITSAP CO -REGULATED</v>
          </cell>
          <cell r="D406" t="str">
            <v>COMMERCIAL - REARLOAD</v>
          </cell>
          <cell r="E406" t="str">
            <v>R2YDRENTM</v>
          </cell>
          <cell r="F406" t="str">
            <v>2YD CONTAINER RENT-MTHLY</v>
          </cell>
          <cell r="G406" t="str">
            <v>MONTHLY ARREARS</v>
          </cell>
          <cell r="H406">
            <v>13.77</v>
          </cell>
        </row>
        <row r="407">
          <cell r="A407" t="str">
            <v>MASON CO-REGULATEDCOMMERCIAL - REARLOADR2YDRENTM</v>
          </cell>
          <cell r="B407" t="str">
            <v>MASON CO-REGULATED</v>
          </cell>
          <cell r="C407" t="str">
            <v>MASON CO-REGULATED</v>
          </cell>
          <cell r="D407" t="str">
            <v>COMMERCIAL - REARLOAD</v>
          </cell>
          <cell r="E407" t="str">
            <v>R2YDRENTM</v>
          </cell>
          <cell r="F407" t="str">
            <v>2YD CONTAINER RENT-MTHLY</v>
          </cell>
          <cell r="G407" t="str">
            <v>MONTHLY ARREARS</v>
          </cell>
          <cell r="H407">
            <v>13.77</v>
          </cell>
        </row>
        <row r="408">
          <cell r="A408" t="str">
            <v>CITY of SHELTON-REGULATEDCOMMERCIAL - REARLOADR2YDRENTT</v>
          </cell>
          <cell r="B408" t="str">
            <v>CITY of SHELTON-REGULATED</v>
          </cell>
          <cell r="C408" t="str">
            <v>CITY of SHELTON-REGULATED</v>
          </cell>
          <cell r="D408" t="str">
            <v>COMMERCIAL - REARLOAD</v>
          </cell>
          <cell r="E408" t="str">
            <v>R2YDRENTT</v>
          </cell>
          <cell r="F408" t="str">
            <v>2YD TEMP CONTAINER RENT</v>
          </cell>
          <cell r="G408" t="str">
            <v>MONTHLY ARREARS</v>
          </cell>
          <cell r="H408">
            <v>20.63</v>
          </cell>
        </row>
        <row r="409">
          <cell r="A409" t="str">
            <v>KITSAP CO -REGULATEDCOMMERCIAL - REARLOADR2YDRENTT</v>
          </cell>
          <cell r="B409" t="str">
            <v>KITSAP CO -REGULATED</v>
          </cell>
          <cell r="C409" t="str">
            <v>KITSAP CO -REGULATED</v>
          </cell>
          <cell r="D409" t="str">
            <v>COMMERCIAL - REARLOAD</v>
          </cell>
          <cell r="E409" t="str">
            <v>R2YDRENTT</v>
          </cell>
          <cell r="F409" t="str">
            <v>2YD TEMP CONTAINER RENT</v>
          </cell>
          <cell r="G409" t="str">
            <v>MONTHLY ARREARS</v>
          </cell>
          <cell r="H409">
            <v>20.7</v>
          </cell>
        </row>
        <row r="410">
          <cell r="A410" t="str">
            <v>MASON CO-REGULATEDCOMMERCIAL - REARLOADR2YDRENTT</v>
          </cell>
          <cell r="B410" t="str">
            <v>MASON CO-REGULATED</v>
          </cell>
          <cell r="C410" t="str">
            <v>MASON CO-REGULATED</v>
          </cell>
          <cell r="D410" t="str">
            <v>COMMERCIAL - REARLOAD</v>
          </cell>
          <cell r="E410" t="str">
            <v>R2YDRENTT</v>
          </cell>
          <cell r="F410" t="str">
            <v>2YD TEMP CONTAINER RENT</v>
          </cell>
          <cell r="G410" t="str">
            <v>MONTHLY ARREARS</v>
          </cell>
          <cell r="H410">
            <v>20.63</v>
          </cell>
        </row>
        <row r="411">
          <cell r="A411" t="str">
            <v>CITY of SHELTON-REGULATEDCOMMERCIAL - REARLOADR2YDRENTTM</v>
          </cell>
          <cell r="B411" t="str">
            <v>CITY of SHELTON-REGULATED</v>
          </cell>
          <cell r="C411" t="str">
            <v>CITY of SHELTON-REGULATED</v>
          </cell>
          <cell r="D411" t="str">
            <v>COMMERCIAL - REARLOAD</v>
          </cell>
          <cell r="E411" t="str">
            <v>R2YDRENTTM</v>
          </cell>
          <cell r="F411" t="str">
            <v>2 YD TEMP CONT RENT MONTH</v>
          </cell>
          <cell r="G411" t="str">
            <v>MONTHLY ARREARS</v>
          </cell>
          <cell r="H411">
            <v>20.63</v>
          </cell>
        </row>
        <row r="412">
          <cell r="A412" t="str">
            <v>KITSAP CO -REGULATEDCOMMERCIAL - REARLOADR2YDRENTTM</v>
          </cell>
          <cell r="B412" t="str">
            <v>KITSAP CO -REGULATED</v>
          </cell>
          <cell r="C412" t="str">
            <v>KITSAP CO -REGULATED</v>
          </cell>
          <cell r="D412" t="str">
            <v>COMMERCIAL - REARLOAD</v>
          </cell>
          <cell r="E412" t="str">
            <v>R2YDRENTTM</v>
          </cell>
          <cell r="F412" t="str">
            <v>2 YD TEMP CONT RENT MONTH</v>
          </cell>
          <cell r="G412" t="str">
            <v>MONTHLY ARREARS</v>
          </cell>
          <cell r="H412">
            <v>20.63</v>
          </cell>
        </row>
        <row r="413">
          <cell r="A413" t="str">
            <v>MASON CO-REGULATEDCOMMERCIAL - REARLOADR2YDRENTTM</v>
          </cell>
          <cell r="B413" t="str">
            <v>MASON CO-REGULATED</v>
          </cell>
          <cell r="C413" t="str">
            <v>MASON CO-REGULATED</v>
          </cell>
          <cell r="D413" t="str">
            <v>COMMERCIAL - REARLOAD</v>
          </cell>
          <cell r="E413" t="str">
            <v>R2YDRENTTM</v>
          </cell>
          <cell r="F413" t="str">
            <v>2 YD TEMP CONT RENT MONTH</v>
          </cell>
          <cell r="G413" t="str">
            <v>MONTHLY ARREARS</v>
          </cell>
          <cell r="H413">
            <v>20.63</v>
          </cell>
        </row>
        <row r="414">
          <cell r="A414" t="str">
            <v>CITY of SHELTON-REGULATEDCOMMERCIAL - REARLOADR2YDTPU</v>
          </cell>
          <cell r="B414" t="str">
            <v>CITY of SHELTON-REGULATED</v>
          </cell>
          <cell r="C414" t="str">
            <v>CITY of SHELTON-REGULATED</v>
          </cell>
          <cell r="D414" t="str">
            <v>COMMERCIAL - REARLOAD</v>
          </cell>
          <cell r="E414" t="str">
            <v>R2YDTPU</v>
          </cell>
          <cell r="F414" t="str">
            <v>2YD TEMP CONTAINER PU</v>
          </cell>
          <cell r="G414" t="str">
            <v>ONCALL</v>
          </cell>
          <cell r="H414">
            <v>25.33</v>
          </cell>
        </row>
        <row r="415">
          <cell r="A415" t="str">
            <v>KITSAP CO -REGULATEDCOMMERCIAL - REARLOADR2YDTPU</v>
          </cell>
          <cell r="B415" t="str">
            <v>KITSAP CO -REGULATED</v>
          </cell>
          <cell r="C415" t="str">
            <v>KITSAP CO -REGULATED</v>
          </cell>
          <cell r="D415" t="str">
            <v>COMMERCIAL - REARLOAD</v>
          </cell>
          <cell r="E415" t="str">
            <v>R2YDTPU</v>
          </cell>
          <cell r="F415" t="str">
            <v>2YD TEMP CONTAINER PU</v>
          </cell>
          <cell r="G415" t="str">
            <v>ONCALL</v>
          </cell>
          <cell r="H415">
            <v>22.18</v>
          </cell>
        </row>
        <row r="416">
          <cell r="A416" t="str">
            <v>MASON CO-REGULATEDCOMMERCIAL - REARLOADR2YDTPU</v>
          </cell>
          <cell r="B416" t="str">
            <v>MASON CO-REGULATED</v>
          </cell>
          <cell r="C416" t="str">
            <v>MASON CO-REGULATED</v>
          </cell>
          <cell r="D416" t="str">
            <v>COMMERCIAL - REARLOAD</v>
          </cell>
          <cell r="E416" t="str">
            <v>R2YDTPU</v>
          </cell>
          <cell r="F416" t="str">
            <v>2YD TEMP CONTAINER PU</v>
          </cell>
          <cell r="G416" t="str">
            <v>ONCALL</v>
          </cell>
          <cell r="H416">
            <v>25.33</v>
          </cell>
        </row>
        <row r="417">
          <cell r="A417" t="str">
            <v>CITY of SHELTON-REGULATEDCOMMERCIAL - REARLOADR2YDWM</v>
          </cell>
          <cell r="B417" t="str">
            <v>CITY of SHELTON-REGULATED</v>
          </cell>
          <cell r="C417" t="str">
            <v>CITY of SHELTON-REGULATED</v>
          </cell>
          <cell r="D417" t="str">
            <v>COMMERCIAL - REARLOAD</v>
          </cell>
          <cell r="E417" t="str">
            <v>R2YDWM</v>
          </cell>
          <cell r="F417" t="str">
            <v>2 YD 1X WEEKLY</v>
          </cell>
          <cell r="G417" t="str">
            <v>MONTHLY ARREARS</v>
          </cell>
          <cell r="H417">
            <v>109.68</v>
          </cell>
        </row>
        <row r="418">
          <cell r="A418" t="str">
            <v>CITY of SHELTON-REGULATEDCOMMERCIAL - REARLOADR2YDW</v>
          </cell>
          <cell r="B418" t="str">
            <v>CITY of SHELTON-REGULATED</v>
          </cell>
          <cell r="C418" t="str">
            <v>CITY of SHELTON-REGULATED</v>
          </cell>
          <cell r="D418" t="str">
            <v>COMMERCIAL - REARLOAD</v>
          </cell>
          <cell r="E418" t="str">
            <v>R2YDW</v>
          </cell>
          <cell r="F418" t="str">
            <v>2 YD 1X WEEKLY</v>
          </cell>
          <cell r="G418" t="str">
            <v>MONTHLY ARREARS</v>
          </cell>
          <cell r="H418">
            <v>109.68</v>
          </cell>
        </row>
        <row r="419">
          <cell r="A419" t="str">
            <v>KITSAP CO -REGULATEDCOMMERCIAL - REARLOADR2YDWK</v>
          </cell>
          <cell r="B419" t="str">
            <v>KITSAP CO -REGULATED</v>
          </cell>
          <cell r="C419" t="str">
            <v>KITSAP CO -REGULATED</v>
          </cell>
          <cell r="D419" t="str">
            <v>COMMERCIAL - REARLOAD</v>
          </cell>
          <cell r="E419" t="str">
            <v>R2YDWK</v>
          </cell>
          <cell r="F419" t="str">
            <v>2 YD 1X WEEKLY</v>
          </cell>
          <cell r="G419" t="str">
            <v>MONTHLY ARREARS</v>
          </cell>
          <cell r="H419">
            <v>96.04</v>
          </cell>
        </row>
        <row r="420">
          <cell r="A420" t="str">
            <v>MASON CO-REGULATEDCOMMERCIAL - REARLOADR2YDWM</v>
          </cell>
          <cell r="B420" t="str">
            <v>MASON CO-REGULATED</v>
          </cell>
          <cell r="C420" t="str">
            <v>MASON CO-REGULATED</v>
          </cell>
          <cell r="D420" t="str">
            <v>COMMERCIAL - REARLOAD</v>
          </cell>
          <cell r="E420" t="str">
            <v>R2YDWM</v>
          </cell>
          <cell r="F420" t="str">
            <v>2 YD 1X WEEKLY</v>
          </cell>
          <cell r="G420" t="str">
            <v>MONTHLY ARREARS</v>
          </cell>
          <cell r="H420">
            <v>109.68</v>
          </cell>
        </row>
        <row r="421">
          <cell r="A421" t="str">
            <v>CITY OF SHELTON-CONTRACTCOMMERCIAL - REARLOADR3YD1W</v>
          </cell>
          <cell r="B421" t="str">
            <v>CITY OF SHELTON-CONTRACT</v>
          </cell>
          <cell r="C421" t="str">
            <v>CITY OF SHELTON-CONTRACT</v>
          </cell>
          <cell r="D421" t="str">
            <v>COMMERCIAL - REARLOAD</v>
          </cell>
          <cell r="E421" t="str">
            <v>R3YD1W</v>
          </cell>
          <cell r="F421" t="str">
            <v>3YD CONT 1XWEEKLY SVC</v>
          </cell>
          <cell r="G421" t="str">
            <v>MONTHLY ARREARS</v>
          </cell>
          <cell r="H421">
            <v>182.06</v>
          </cell>
        </row>
        <row r="422">
          <cell r="A422" t="str">
            <v>CITY OF SHELTON-UNREGULATEDCOMMERCIAL - REARLOADR3YD1W</v>
          </cell>
          <cell r="B422" t="str">
            <v>CITY OF SHELTON-UNREGULATED</v>
          </cell>
          <cell r="C422" t="str">
            <v>CITY OF SHELTON-UNREGULATED</v>
          </cell>
          <cell r="D422" t="str">
            <v>COMMERCIAL - REARLOAD</v>
          </cell>
          <cell r="E422" t="str">
            <v>R3YD1W</v>
          </cell>
          <cell r="F422" t="str">
            <v>3YD CONT 1XWEEKLY SVC</v>
          </cell>
          <cell r="G422" t="str">
            <v>MONTHLY ARREARS</v>
          </cell>
          <cell r="H422">
            <v>224.52</v>
          </cell>
        </row>
        <row r="423">
          <cell r="A423" t="str">
            <v>CITY OF SHELTON-CONTRACTCOMMERCIAL - REARLOADR4YD1W</v>
          </cell>
          <cell r="B423" t="str">
            <v>CITY OF SHELTON-CONTRACT</v>
          </cell>
          <cell r="C423" t="str">
            <v>CITY OF SHELTON-CONTRACT</v>
          </cell>
          <cell r="D423" t="str">
            <v>COMMERCIAL - REARLOAD</v>
          </cell>
          <cell r="E423" t="str">
            <v>R4YD1W</v>
          </cell>
          <cell r="F423" t="str">
            <v>4YD CONT 1XWEEKLY SVC</v>
          </cell>
          <cell r="G423" t="str">
            <v>MONTHLY ARREARS</v>
          </cell>
          <cell r="H423">
            <v>242.14</v>
          </cell>
        </row>
        <row r="424">
          <cell r="A424" t="str">
            <v>CITY OF SHELTON-UNREGULATEDCOMMERCIAL - REARLOADR4YD1W</v>
          </cell>
          <cell r="B424" t="str">
            <v>CITY OF SHELTON-UNREGULATED</v>
          </cell>
          <cell r="C424" t="str">
            <v>CITY OF SHELTON-UNREGULATED</v>
          </cell>
          <cell r="D424" t="str">
            <v>COMMERCIAL - REARLOAD</v>
          </cell>
          <cell r="E424" t="str">
            <v>R4YD1W</v>
          </cell>
          <cell r="F424" t="str">
            <v>4YD CONT 1XWEEKLY SVC</v>
          </cell>
          <cell r="G424" t="str">
            <v>MONTHLY ARREARS</v>
          </cell>
          <cell r="H424">
            <v>298.61</v>
          </cell>
        </row>
        <row r="425">
          <cell r="A425" t="str">
            <v>CITY OF SHELTON-CONTRACTCOMMERCIAL - REARLOADR6YD1W</v>
          </cell>
          <cell r="B425" t="str">
            <v>CITY OF SHELTON-CONTRACT</v>
          </cell>
          <cell r="C425" t="str">
            <v>CITY OF SHELTON-CONTRACT</v>
          </cell>
          <cell r="D425" t="str">
            <v>COMMERCIAL - REARLOAD</v>
          </cell>
          <cell r="E425" t="str">
            <v>R6YD1W</v>
          </cell>
          <cell r="F425" t="str">
            <v>6YD CONT 1XWEEKLY SVC</v>
          </cell>
          <cell r="G425" t="str">
            <v>MONTHLY ARREARS</v>
          </cell>
          <cell r="H425">
            <v>364.14</v>
          </cell>
        </row>
        <row r="426">
          <cell r="A426" t="str">
            <v>CITY OF SHELTON-UNREGULATEDCOMMERCIAL - REARLOADR6YD1W</v>
          </cell>
          <cell r="B426" t="str">
            <v>CITY OF SHELTON-UNREGULATED</v>
          </cell>
          <cell r="C426" t="str">
            <v>CITY OF SHELTON-UNREGULATED</v>
          </cell>
          <cell r="D426" t="str">
            <v>COMMERCIAL - REARLOAD</v>
          </cell>
          <cell r="E426" t="str">
            <v>R6YD1W</v>
          </cell>
          <cell r="F426" t="str">
            <v>6YD CONT 1XWEEKLY SVC</v>
          </cell>
          <cell r="G426" t="str">
            <v>MONTHLY ARREARS</v>
          </cell>
          <cell r="H426">
            <v>449.04</v>
          </cell>
        </row>
        <row r="427">
          <cell r="A427" t="str">
            <v>CITY OF SHELTON-CONTRACTCOMMERCIAL - REARLOADR8YD1W</v>
          </cell>
          <cell r="B427" t="str">
            <v>CITY OF SHELTON-CONTRACT</v>
          </cell>
          <cell r="C427" t="str">
            <v>CITY OF SHELTON-CONTRACT</v>
          </cell>
          <cell r="D427" t="str">
            <v>COMMERCIAL - REARLOAD</v>
          </cell>
          <cell r="E427" t="str">
            <v>R8YD1W</v>
          </cell>
          <cell r="F427" t="str">
            <v>8YD CONT 1XWEEKLY SVC</v>
          </cell>
          <cell r="G427" t="str">
            <v>MONTHLY ARREARS</v>
          </cell>
          <cell r="H427">
            <v>485.21</v>
          </cell>
        </row>
        <row r="428">
          <cell r="A428" t="str">
            <v>CITY OF SHELTON-UNREGULATEDCOMMERCIAL - REARLOADR8YD1W</v>
          </cell>
          <cell r="B428" t="str">
            <v>CITY OF SHELTON-UNREGULATED</v>
          </cell>
          <cell r="C428" t="str">
            <v>CITY OF SHELTON-UNREGULATED</v>
          </cell>
          <cell r="D428" t="str">
            <v>COMMERCIAL - REARLOAD</v>
          </cell>
          <cell r="E428" t="str">
            <v>R8YD1W</v>
          </cell>
          <cell r="F428" t="str">
            <v>8YD CONT 1XWEEKLY SVC</v>
          </cell>
          <cell r="G428" t="str">
            <v>MONTHLY ARREARS</v>
          </cell>
          <cell r="H428">
            <v>598.35</v>
          </cell>
        </row>
        <row r="429">
          <cell r="A429" t="str">
            <v>KITSAP CO -REGULATEDRESIDENTIALRECYCLECR</v>
          </cell>
          <cell r="B429" t="str">
            <v>KITSAP CO -REGULATED</v>
          </cell>
          <cell r="C429" t="str">
            <v>KITSAP CO -REGULATED</v>
          </cell>
          <cell r="D429" t="str">
            <v>RESIDENTIAL</v>
          </cell>
          <cell r="E429" t="str">
            <v>RECYCLECR</v>
          </cell>
          <cell r="F429" t="str">
            <v>VALUE OF RECYCLABLES</v>
          </cell>
          <cell r="G429" t="str">
            <v>BI-MONTHLY SPLIT EVEN</v>
          </cell>
          <cell r="H429">
            <v>2.93</v>
          </cell>
        </row>
        <row r="430">
          <cell r="A430" t="str">
            <v>MASON CO-REGULATEDRESIDENTIALRECYCLECR</v>
          </cell>
          <cell r="B430" t="str">
            <v>MASON CO-REGULATED</v>
          </cell>
          <cell r="C430" t="str">
            <v>MASON CO-REGULATED</v>
          </cell>
          <cell r="D430" t="str">
            <v>RESIDENTIAL</v>
          </cell>
          <cell r="E430" t="str">
            <v>RECYCLECR</v>
          </cell>
          <cell r="F430" t="str">
            <v>VALUE OF RECYCLABLES</v>
          </cell>
          <cell r="G430" t="str">
            <v>BI-MONTHLY SPLIT EVEN</v>
          </cell>
          <cell r="H430">
            <v>2.93</v>
          </cell>
        </row>
        <row r="431">
          <cell r="A431" t="str">
            <v>KITSAP CO -REGULATEDCOMMERCIAL RECYCLERECYCLERMA</v>
          </cell>
          <cell r="B431" t="str">
            <v>KITSAP CO -REGULATED</v>
          </cell>
          <cell r="C431" t="str">
            <v>KITSAP CO -REGULATED</v>
          </cell>
          <cell r="D431" t="str">
            <v>COMMERCIAL RECYCLE</v>
          </cell>
          <cell r="E431" t="str">
            <v>RECYCLERMA</v>
          </cell>
          <cell r="F431" t="str">
            <v>VALUE OF RECYCLEABLES</v>
          </cell>
          <cell r="G431" t="str">
            <v>MONTHLY ARREARS</v>
          </cell>
          <cell r="H431">
            <v>2.93</v>
          </cell>
        </row>
        <row r="432">
          <cell r="A432" t="str">
            <v>MASON CO-REGULATEDCOMMERCIAL RECYCLERECYCLERMA</v>
          </cell>
          <cell r="B432" t="str">
            <v>MASON CO-REGULATED</v>
          </cell>
          <cell r="C432" t="str">
            <v>MASON CO-REGULATED</v>
          </cell>
          <cell r="D432" t="str">
            <v>COMMERCIAL RECYCLE</v>
          </cell>
          <cell r="E432" t="str">
            <v>RECYCLERMA</v>
          </cell>
          <cell r="F432" t="str">
            <v>VALUE OF RECYCLEABLES</v>
          </cell>
          <cell r="G432" t="str">
            <v>MONTHLY ARREARS</v>
          </cell>
          <cell r="H432">
            <v>2.93</v>
          </cell>
        </row>
        <row r="433">
          <cell r="A433" t="str">
            <v>MASON CO-UNREGULATEDCOMMERCIAL RECYCLERECYCLERMA</v>
          </cell>
          <cell r="B433" t="str">
            <v>MASON CO-UNREGULATED</v>
          </cell>
          <cell r="C433" t="str">
            <v>MASON CO-UNREGULATED</v>
          </cell>
          <cell r="D433" t="str">
            <v>COMMERCIAL RECYCLE</v>
          </cell>
          <cell r="E433" t="str">
            <v>RECYCLERMA</v>
          </cell>
          <cell r="F433" t="str">
            <v>VALUE OF RECYCLEABLES</v>
          </cell>
          <cell r="G433" t="str">
            <v>MONTHLY ARREARS</v>
          </cell>
          <cell r="H433">
            <v>-0.61</v>
          </cell>
        </row>
        <row r="434">
          <cell r="A434" t="str">
            <v>KITSAP CO -REGULATEDCOMMERCIAL RECYCLERECYCRMA</v>
          </cell>
          <cell r="B434" t="str">
            <v>KITSAP CO -REGULATED</v>
          </cell>
          <cell r="C434" t="str">
            <v>KITSAP CO -REGULATED</v>
          </cell>
          <cell r="D434" t="str">
            <v>COMMERCIAL RECYCLE</v>
          </cell>
          <cell r="E434" t="str">
            <v>RECYCRMA</v>
          </cell>
          <cell r="F434" t="str">
            <v>RECYCLE MONTHLY ARREARS</v>
          </cell>
          <cell r="G434" t="str">
            <v>MONTHLY ARREARS</v>
          </cell>
          <cell r="H434">
            <v>8.33</v>
          </cell>
        </row>
        <row r="435">
          <cell r="A435" t="str">
            <v>MASON CO-REGULATEDCOMMERCIAL RECYCLERECYCRMA</v>
          </cell>
          <cell r="B435" t="str">
            <v>MASON CO-REGULATED</v>
          </cell>
          <cell r="C435" t="str">
            <v>MASON CO-REGULATED</v>
          </cell>
          <cell r="D435" t="str">
            <v>COMMERCIAL RECYCLE</v>
          </cell>
          <cell r="E435" t="str">
            <v>RECYCRMA</v>
          </cell>
          <cell r="F435" t="str">
            <v>RECYCLE MONTHLY ARREARS</v>
          </cell>
          <cell r="G435" t="str">
            <v>MONTHLY ARREARS</v>
          </cell>
          <cell r="H435">
            <v>8.33</v>
          </cell>
        </row>
        <row r="436">
          <cell r="A436" t="str">
            <v>CITY of SHELTON-REGULATEDCOMMERCIAL RECYCLERECYLOCK</v>
          </cell>
          <cell r="B436" t="str">
            <v>CITY of SHELTON-REGULATED</v>
          </cell>
          <cell r="C436" t="str">
            <v>CITY of SHELTON-REGULATED</v>
          </cell>
          <cell r="D436" t="str">
            <v>COMMERCIAL RECYCLE</v>
          </cell>
          <cell r="E436" t="str">
            <v>RECYLOCK</v>
          </cell>
          <cell r="F436" t="str">
            <v>LOCK/UNLOCK RECYCLING</v>
          </cell>
          <cell r="G436" t="str">
            <v>MONTHLY ADVANCED</v>
          </cell>
          <cell r="H436">
            <v>0</v>
          </cell>
        </row>
        <row r="437">
          <cell r="A437" t="str">
            <v>CITY OF SHELTON-UNREGULATEDCOMMERCIAL RECYCLERECYLOCK</v>
          </cell>
          <cell r="B437" t="str">
            <v>CITY OF SHELTON-UNREGULATED</v>
          </cell>
          <cell r="C437" t="str">
            <v>CITY OF SHELTON-UNREGULATED</v>
          </cell>
          <cell r="D437" t="str">
            <v>COMMERCIAL RECYCLE</v>
          </cell>
          <cell r="E437" t="str">
            <v>RECYLOCK</v>
          </cell>
          <cell r="F437" t="str">
            <v>LOCK/UNLOCK RECYCLING</v>
          </cell>
          <cell r="G437" t="str">
            <v>MONTHLY ADVANCED</v>
          </cell>
          <cell r="H437">
            <v>2.66</v>
          </cell>
        </row>
        <row r="438">
          <cell r="A438" t="str">
            <v>KITSAP CO -REGULATEDCOMMERCIAL RECYCLERECYLOCK</v>
          </cell>
          <cell r="B438" t="str">
            <v>KITSAP CO -REGULATED</v>
          </cell>
          <cell r="C438" t="str">
            <v>KITSAP CO -REGULATED</v>
          </cell>
          <cell r="D438" t="str">
            <v>COMMERCIAL RECYCLE</v>
          </cell>
          <cell r="E438" t="str">
            <v>RECYLOCK</v>
          </cell>
          <cell r="F438" t="str">
            <v>LOCK/UNLOCK RECYCLING</v>
          </cell>
          <cell r="G438" t="str">
            <v>MONTHLY ADVANCED</v>
          </cell>
          <cell r="H438">
            <v>0</v>
          </cell>
        </row>
        <row r="439">
          <cell r="A439" t="str">
            <v>KITSAP CO-UNREGULATEDCOMMERCIAL RECYCLERECYLOCK</v>
          </cell>
          <cell r="B439" t="str">
            <v>KITSAP CO-UNREGULATED</v>
          </cell>
          <cell r="C439" t="str">
            <v>KITSAP CO-UNREGULATED</v>
          </cell>
          <cell r="D439" t="str">
            <v>COMMERCIAL RECYCLE</v>
          </cell>
          <cell r="E439" t="str">
            <v>RECYLOCK</v>
          </cell>
          <cell r="F439" t="str">
            <v>LOCK/UNLOCK RECYCLING</v>
          </cell>
          <cell r="G439" t="str">
            <v>MONTHLY ADVANCED</v>
          </cell>
          <cell r="H439">
            <v>2.66</v>
          </cell>
        </row>
        <row r="440">
          <cell r="A440" t="str">
            <v>MASON CO-REGULATEDCOMMERCIAL RECYCLERECYLOCK</v>
          </cell>
          <cell r="B440" t="str">
            <v>MASON CO-REGULATED</v>
          </cell>
          <cell r="C440" t="str">
            <v>MASON CO-REGULATED</v>
          </cell>
          <cell r="D440" t="str">
            <v>COMMERCIAL RECYCLE</v>
          </cell>
          <cell r="E440" t="str">
            <v>RECYLOCK</v>
          </cell>
          <cell r="F440" t="str">
            <v>LOCK/UNLOCK RECYCLING</v>
          </cell>
          <cell r="G440" t="str">
            <v>MONTHLY ADVANCED</v>
          </cell>
          <cell r="H440">
            <v>0</v>
          </cell>
        </row>
        <row r="441">
          <cell r="A441" t="str">
            <v>MASON CO-UNREGULATEDCOMMERCIAL RECYCLERECYLOCK</v>
          </cell>
          <cell r="B441" t="str">
            <v>MASON CO-UNREGULATED</v>
          </cell>
          <cell r="C441" t="str">
            <v>MASON CO-UNREGULATED</v>
          </cell>
          <cell r="D441" t="str">
            <v>COMMERCIAL RECYCLE</v>
          </cell>
          <cell r="E441" t="str">
            <v>RECYLOCK</v>
          </cell>
          <cell r="F441" t="str">
            <v>LOCK/UNLOCK RECYCLING</v>
          </cell>
          <cell r="G441" t="str">
            <v>MONTHLY ADVANCED</v>
          </cell>
          <cell r="H441">
            <v>2.66</v>
          </cell>
        </row>
        <row r="442">
          <cell r="A442" t="str">
            <v>KITSAP CO -REGULATEDRESIDENTIALRECYONLY</v>
          </cell>
          <cell r="B442" t="str">
            <v>KITSAP CO -REGULATED</v>
          </cell>
          <cell r="C442" t="str">
            <v>KITSAP CO -REGULATED</v>
          </cell>
          <cell r="D442" t="str">
            <v>RESIDENTIAL</v>
          </cell>
          <cell r="E442" t="str">
            <v>RECYONLY</v>
          </cell>
          <cell r="F442" t="str">
            <v>RECYCLE SERVICE ONLY</v>
          </cell>
          <cell r="G442" t="str">
            <v>BI-MONTHLY SPLIT EVEN</v>
          </cell>
          <cell r="H442">
            <v>8.83</v>
          </cell>
        </row>
        <row r="443">
          <cell r="A443" t="str">
            <v>MASON CO-REGULATEDRESIDENTIALRECYONLY</v>
          </cell>
          <cell r="B443" t="str">
            <v>MASON CO-REGULATED</v>
          </cell>
          <cell r="C443" t="str">
            <v>MASON CO-REGULATED</v>
          </cell>
          <cell r="D443" t="str">
            <v>RESIDENTIAL</v>
          </cell>
          <cell r="E443" t="str">
            <v>RECYONLY</v>
          </cell>
          <cell r="F443" t="str">
            <v>RECYCLE SERVICE ONLY</v>
          </cell>
          <cell r="G443" t="str">
            <v>BI-MONTHLY SPLIT EVEN</v>
          </cell>
          <cell r="H443">
            <v>8.83</v>
          </cell>
        </row>
        <row r="444">
          <cell r="A444" t="str">
            <v>CITY of SHELTON-REGULATEDCOMMERCIAL RECYCLERECYONLYMA</v>
          </cell>
          <cell r="B444" t="str">
            <v>CITY of SHELTON-REGULATED</v>
          </cell>
          <cell r="C444" t="str">
            <v>CITY of SHELTON-REGULATED</v>
          </cell>
          <cell r="D444" t="str">
            <v>COMMERCIAL RECYCLE</v>
          </cell>
          <cell r="E444" t="str">
            <v>RECYONLYMA</v>
          </cell>
          <cell r="F444" t="str">
            <v>RECYCLE ONLY MOTNHLY ARRE</v>
          </cell>
          <cell r="G444" t="str">
            <v>MONTHLY ARREARS</v>
          </cell>
          <cell r="H444">
            <v>9.82</v>
          </cell>
        </row>
        <row r="445">
          <cell r="A445" t="str">
            <v>KITSAP CO -REGULATEDCOMMERCIAL RECYCLERECYONLYMA</v>
          </cell>
          <cell r="B445" t="str">
            <v>KITSAP CO -REGULATED</v>
          </cell>
          <cell r="C445" t="str">
            <v>KITSAP CO -REGULATED</v>
          </cell>
          <cell r="D445" t="str">
            <v>COMMERCIAL RECYCLE</v>
          </cell>
          <cell r="E445" t="str">
            <v>RECYONLYMA</v>
          </cell>
          <cell r="F445" t="str">
            <v>RECYCLE ONLY MOTNHLY ARRE</v>
          </cell>
          <cell r="G445" t="str">
            <v>MONTHLY ARREARS</v>
          </cell>
          <cell r="H445">
            <v>8.83</v>
          </cell>
        </row>
        <row r="446">
          <cell r="A446" t="str">
            <v>MASON CO-REGULATEDCOMMERCIAL RECYCLERECYONLYMA</v>
          </cell>
          <cell r="B446" t="str">
            <v>MASON CO-REGULATED</v>
          </cell>
          <cell r="C446" t="str">
            <v>MASON CO-REGULATED</v>
          </cell>
          <cell r="D446" t="str">
            <v>COMMERCIAL RECYCLE</v>
          </cell>
          <cell r="E446" t="str">
            <v>RECYONLYMA</v>
          </cell>
          <cell r="F446" t="str">
            <v>RECYCLE ONLY MOTNHLY ARRE</v>
          </cell>
          <cell r="G446" t="str">
            <v>MONTHLY ARREARS</v>
          </cell>
          <cell r="H446">
            <v>8.83</v>
          </cell>
        </row>
        <row r="447">
          <cell r="A447" t="str">
            <v>KITSAP CO -REGULATEDRESIDENTIALRECYR</v>
          </cell>
          <cell r="B447" t="str">
            <v>KITSAP CO -REGULATED</v>
          </cell>
          <cell r="C447" t="str">
            <v>KITSAP CO -REGULATED</v>
          </cell>
          <cell r="D447" t="str">
            <v>RESIDENTIAL</v>
          </cell>
          <cell r="E447" t="str">
            <v>RECYR</v>
          </cell>
          <cell r="F447" t="str">
            <v>RESIDENTIAL RECYCLE</v>
          </cell>
          <cell r="G447" t="str">
            <v>BI-MONTHLY SPLIT EVEN</v>
          </cell>
          <cell r="H447">
            <v>8.33</v>
          </cell>
        </row>
        <row r="448">
          <cell r="A448" t="str">
            <v>MASON CO-REGULATEDRESIDENTIALRECYR</v>
          </cell>
          <cell r="B448" t="str">
            <v>MASON CO-REGULATED</v>
          </cell>
          <cell r="C448" t="str">
            <v>MASON CO-REGULATED</v>
          </cell>
          <cell r="D448" t="str">
            <v>RESIDENTIAL</v>
          </cell>
          <cell r="E448" t="str">
            <v>RECYR</v>
          </cell>
          <cell r="F448" t="str">
            <v>RESIDENTIAL RECYCLE</v>
          </cell>
          <cell r="G448" t="str">
            <v>BI-MONTHLY SPLIT EVEN</v>
          </cell>
          <cell r="H448">
            <v>8.33</v>
          </cell>
        </row>
        <row r="449">
          <cell r="A449" t="str">
            <v>KITSAP CO -REGULATEDRESIDENTIALRECYRNB</v>
          </cell>
          <cell r="B449" t="str">
            <v>KITSAP CO -REGULATED</v>
          </cell>
          <cell r="C449" t="str">
            <v>KITSAP CO -REGULATED</v>
          </cell>
          <cell r="D449" t="str">
            <v>RESIDENTIAL</v>
          </cell>
          <cell r="E449" t="str">
            <v>RECYRNB</v>
          </cell>
          <cell r="F449" t="str">
            <v>RECYCLE PROGRAM W/O BINS</v>
          </cell>
          <cell r="G449" t="str">
            <v>BI-MONTHLY SPLIT EVEN</v>
          </cell>
          <cell r="H449">
            <v>8.33</v>
          </cell>
        </row>
        <row r="450">
          <cell r="A450" t="str">
            <v>MASON CO-REGULATEDRESIDENTIALRECYRNB</v>
          </cell>
          <cell r="B450" t="str">
            <v>MASON CO-REGULATED</v>
          </cell>
          <cell r="C450" t="str">
            <v>MASON CO-REGULATED</v>
          </cell>
          <cell r="D450" t="str">
            <v>RESIDENTIAL</v>
          </cell>
          <cell r="E450" t="str">
            <v>RECYRNB</v>
          </cell>
          <cell r="F450" t="str">
            <v>RECYCLE PROGRAM W/O BINS</v>
          </cell>
          <cell r="G450" t="str">
            <v>BI-MONTHLY SPLIT EVEN</v>
          </cell>
          <cell r="H450">
            <v>8.33</v>
          </cell>
        </row>
        <row r="451">
          <cell r="A451" t="str">
            <v>CITY of SHELTON-REGULATEDCOMMERCIAL RECYCLERECYRNBMA</v>
          </cell>
          <cell r="B451" t="str">
            <v>CITY of SHELTON-REGULATED</v>
          </cell>
          <cell r="C451" t="str">
            <v>CITY of SHELTON-REGULATED</v>
          </cell>
          <cell r="D451" t="str">
            <v>COMMERCIAL RECYCLE</v>
          </cell>
          <cell r="E451" t="str">
            <v>RECYRNBMA</v>
          </cell>
          <cell r="F451" t="str">
            <v>RECYCLE NO BIN MONTHLY AR</v>
          </cell>
          <cell r="G451" t="str">
            <v>MONTHLY ARREARS</v>
          </cell>
          <cell r="H451">
            <v>9.66</v>
          </cell>
        </row>
        <row r="452">
          <cell r="A452" t="str">
            <v>KITSAP CO -REGULATEDCOMMERCIAL RECYCLERECYRNBMA</v>
          </cell>
          <cell r="B452" t="str">
            <v>KITSAP CO -REGULATED</v>
          </cell>
          <cell r="C452" t="str">
            <v>KITSAP CO -REGULATED</v>
          </cell>
          <cell r="D452" t="str">
            <v>COMMERCIAL RECYCLE</v>
          </cell>
          <cell r="E452" t="str">
            <v>RECYRNBMA</v>
          </cell>
          <cell r="F452" t="str">
            <v>RECYCLE NO BIN MONTHLY AR</v>
          </cell>
          <cell r="G452" t="str">
            <v>MONTHLY ARREARS</v>
          </cell>
          <cell r="H452">
            <v>8.33</v>
          </cell>
        </row>
        <row r="453">
          <cell r="A453" t="str">
            <v>MASON CO-REGULATEDCOMMERCIAL RECYCLERECYRNBMA</v>
          </cell>
          <cell r="B453" t="str">
            <v>MASON CO-REGULATED</v>
          </cell>
          <cell r="C453" t="str">
            <v>MASON CO-REGULATED</v>
          </cell>
          <cell r="D453" t="str">
            <v>COMMERCIAL RECYCLE</v>
          </cell>
          <cell r="E453" t="str">
            <v>RECYRNBMA</v>
          </cell>
          <cell r="F453" t="str">
            <v>RECYCLE NO BIN MONTHLY AR</v>
          </cell>
          <cell r="G453" t="str">
            <v>MONTHLY ARREARS</v>
          </cell>
          <cell r="H453">
            <v>8.33</v>
          </cell>
        </row>
        <row r="454">
          <cell r="A454" t="str">
            <v>CITY OF SHELTON-CONTRACTRESIDENTIALREDELIVER</v>
          </cell>
          <cell r="B454" t="str">
            <v>CITY OF SHELTON-CONTRACT</v>
          </cell>
          <cell r="C454" t="str">
            <v>CITY OF SHELTON-CONTRACT</v>
          </cell>
          <cell r="D454" t="str">
            <v>RESIDENTIAL</v>
          </cell>
          <cell r="E454" t="str">
            <v>REDELIVER</v>
          </cell>
          <cell r="F454" t="str">
            <v>DELIVERY CHARGE</v>
          </cell>
          <cell r="G454" t="str">
            <v>ONCALL</v>
          </cell>
          <cell r="H454">
            <v>8.84</v>
          </cell>
        </row>
        <row r="455">
          <cell r="A455" t="str">
            <v>CITY OF SHELTON-UNREGULATEDRESIDENTIALREDELIVER</v>
          </cell>
          <cell r="B455" t="str">
            <v>CITY OF SHELTON-UNREGULATED</v>
          </cell>
          <cell r="C455" t="str">
            <v>CITY OF SHELTON-UNREGULATED</v>
          </cell>
          <cell r="D455" t="str">
            <v>RESIDENTIAL</v>
          </cell>
          <cell r="E455" t="str">
            <v>REDELIVER</v>
          </cell>
          <cell r="F455" t="str">
            <v>DELIVERY CHARGE</v>
          </cell>
          <cell r="G455" t="str">
            <v>ONCALL</v>
          </cell>
          <cell r="H455">
            <v>11.25</v>
          </cell>
        </row>
        <row r="456">
          <cell r="A456" t="str">
            <v>KITSAP CO -REGULATEDRESIDENTIALREDELIVER</v>
          </cell>
          <cell r="B456" t="str">
            <v>KITSAP CO -REGULATED</v>
          </cell>
          <cell r="C456" t="str">
            <v>KITSAP CO -REGULATED</v>
          </cell>
          <cell r="D456" t="str">
            <v>RESIDENTIAL</v>
          </cell>
          <cell r="E456" t="str">
            <v>REDELIVER</v>
          </cell>
          <cell r="F456" t="str">
            <v>DELIVERY CHARGE</v>
          </cell>
          <cell r="G456" t="str">
            <v>ONCALL</v>
          </cell>
          <cell r="H456">
            <v>16.940000000000001</v>
          </cell>
        </row>
        <row r="457">
          <cell r="A457" t="str">
            <v>MASON CO-REGULATEDRESIDENTIALREDELIVER</v>
          </cell>
          <cell r="B457" t="str">
            <v>MASON CO-REGULATED</v>
          </cell>
          <cell r="C457" t="str">
            <v>MASON CO-REGULATED</v>
          </cell>
          <cell r="D457" t="str">
            <v>RESIDENTIAL</v>
          </cell>
          <cell r="E457" t="str">
            <v>REDELIVER</v>
          </cell>
          <cell r="F457" t="str">
            <v>DELIVERY CHARGE</v>
          </cell>
          <cell r="G457" t="str">
            <v>ONCALL</v>
          </cell>
          <cell r="H457">
            <v>16.940000000000001</v>
          </cell>
        </row>
        <row r="458">
          <cell r="A458" t="str">
            <v>KITSAP CO -REGULATEDRESIDENTIALRESTART</v>
          </cell>
          <cell r="B458" t="str">
            <v>KITSAP CO -REGULATED</v>
          </cell>
          <cell r="C458" t="str">
            <v>KITSAP CO -REGULATED</v>
          </cell>
          <cell r="D458" t="str">
            <v>RESIDENTIAL</v>
          </cell>
          <cell r="E458" t="str">
            <v>RESTART</v>
          </cell>
          <cell r="F458" t="str">
            <v>SERVICE RESTART FEE</v>
          </cell>
          <cell r="G458" t="str">
            <v>ONCALL</v>
          </cell>
          <cell r="H458">
            <v>5.31</v>
          </cell>
        </row>
        <row r="459">
          <cell r="A459" t="str">
            <v>MASON CO-REGULATEDRESIDENTIALRESTART</v>
          </cell>
          <cell r="B459" t="str">
            <v>MASON CO-REGULATED</v>
          </cell>
          <cell r="C459" t="str">
            <v>MASON CO-REGULATED</v>
          </cell>
          <cell r="D459" t="str">
            <v>RESIDENTIAL</v>
          </cell>
          <cell r="E459" t="str">
            <v>RESTART</v>
          </cell>
          <cell r="F459" t="str">
            <v>SERVICE RESTART FEE</v>
          </cell>
          <cell r="G459" t="str">
            <v>ONCALL</v>
          </cell>
          <cell r="H459">
            <v>5.31</v>
          </cell>
        </row>
        <row r="460">
          <cell r="A460" t="str">
            <v>CITY of SHELTON-REGULATEDROLLOFFRODEL</v>
          </cell>
          <cell r="B460" t="str">
            <v>CITY of SHELTON-REGULATED</v>
          </cell>
          <cell r="C460" t="str">
            <v>CITY of SHELTON-REGULATED</v>
          </cell>
          <cell r="D460" t="str">
            <v>ROLLOFF</v>
          </cell>
          <cell r="E460" t="str">
            <v>RODEL</v>
          </cell>
          <cell r="F460" t="str">
            <v>ROLL OFF-DELIVERY</v>
          </cell>
          <cell r="G460" t="str">
            <v>ONCALL</v>
          </cell>
          <cell r="H460">
            <v>77.959999999999994</v>
          </cell>
        </row>
        <row r="461">
          <cell r="A461" t="str">
            <v>KITSAP CO -REGULATEDROLLOFFRODEL</v>
          </cell>
          <cell r="B461" t="str">
            <v>KITSAP CO -REGULATED</v>
          </cell>
          <cell r="C461" t="str">
            <v>KITSAP CO -REGULATED</v>
          </cell>
          <cell r="D461" t="str">
            <v>ROLLOFF</v>
          </cell>
          <cell r="E461" t="str">
            <v>RODEL</v>
          </cell>
          <cell r="F461" t="str">
            <v>ROLL OFF-DELIVERY</v>
          </cell>
          <cell r="G461" t="str">
            <v>ONCALL</v>
          </cell>
          <cell r="H461">
            <v>77.959999999999994</v>
          </cell>
        </row>
        <row r="462">
          <cell r="A462" t="str">
            <v>MASON CO-REGULATEDROLLOFFRODEL</v>
          </cell>
          <cell r="B462" t="str">
            <v>MASON CO-REGULATED</v>
          </cell>
          <cell r="C462" t="str">
            <v>MASON CO-REGULATED</v>
          </cell>
          <cell r="D462" t="str">
            <v>ROLLOFF</v>
          </cell>
          <cell r="E462" t="str">
            <v>RODEL</v>
          </cell>
          <cell r="F462" t="str">
            <v>ROLL OFF-DELIVERY</v>
          </cell>
          <cell r="G462" t="str">
            <v>ONCALL</v>
          </cell>
          <cell r="H462">
            <v>77.959999999999994</v>
          </cell>
        </row>
        <row r="463">
          <cell r="A463" t="str">
            <v>CITY OF SHELTON-UNREGULATEDROLLOFFRODELRECY</v>
          </cell>
          <cell r="B463" t="str">
            <v>CITY OF SHELTON-UNREGULATED</v>
          </cell>
          <cell r="C463" t="str">
            <v>CITY OF SHELTON-UNREGULATED</v>
          </cell>
          <cell r="D463" t="str">
            <v>ROLLOFF</v>
          </cell>
          <cell r="E463" t="str">
            <v>RODELRECY</v>
          </cell>
          <cell r="F463" t="str">
            <v>ROLL OFF DELIVER-RECYCLE</v>
          </cell>
          <cell r="G463" t="str">
            <v>MONTHLY ARREARS</v>
          </cell>
          <cell r="H463">
            <v>77.959999999999994</v>
          </cell>
        </row>
        <row r="464">
          <cell r="A464" t="str">
            <v>KITSAP CO-UNREGULATEDROLLOFFRODELRECY</v>
          </cell>
          <cell r="B464" t="str">
            <v>KITSAP CO-UNREGULATED</v>
          </cell>
          <cell r="C464" t="str">
            <v>KITSAP CO-UNREGULATED</v>
          </cell>
          <cell r="D464" t="str">
            <v>ROLLOFF</v>
          </cell>
          <cell r="E464" t="str">
            <v>RODELRECY</v>
          </cell>
          <cell r="F464" t="str">
            <v>ROLL OFF DELIVER-RECYCLE</v>
          </cell>
          <cell r="G464" t="str">
            <v>MONTHLY ARREARS</v>
          </cell>
          <cell r="H464">
            <v>77.959999999999994</v>
          </cell>
        </row>
        <row r="465">
          <cell r="A465" t="str">
            <v>MASON CO-UNREGULATEDROLLOFFRODELRECY</v>
          </cell>
          <cell r="B465" t="str">
            <v>MASON CO-UNREGULATED</v>
          </cell>
          <cell r="C465" t="str">
            <v>MASON CO-UNREGULATED</v>
          </cell>
          <cell r="D465" t="str">
            <v>ROLLOFF</v>
          </cell>
          <cell r="E465" t="str">
            <v>RODELRECY</v>
          </cell>
          <cell r="F465" t="str">
            <v>ROLL OFF DELIVER-RECYCLE</v>
          </cell>
          <cell r="G465" t="str">
            <v>MONTHLY ARREARS</v>
          </cell>
          <cell r="H465">
            <v>77.959999999999994</v>
          </cell>
        </row>
        <row r="466">
          <cell r="A466" t="str">
            <v>CITY of SHELTON-REGULATEDROLLOFFROHAUL10</v>
          </cell>
          <cell r="B466" t="str">
            <v>CITY of SHELTON-REGULATED</v>
          </cell>
          <cell r="C466" t="str">
            <v>CITY of SHELTON-REGULATED</v>
          </cell>
          <cell r="D466" t="str">
            <v>ROLLOFF</v>
          </cell>
          <cell r="E466" t="str">
            <v>ROHAUL10</v>
          </cell>
          <cell r="F466" t="str">
            <v>10YD ROLL OFF HAUL</v>
          </cell>
          <cell r="G466" t="str">
            <v>ONCALL</v>
          </cell>
          <cell r="H466">
            <v>83.93</v>
          </cell>
        </row>
        <row r="467">
          <cell r="A467" t="str">
            <v>CITY OF SHELTON-UNREGULATEDROLLOFFROHAUL10</v>
          </cell>
          <cell r="B467" t="str">
            <v>CITY OF SHELTON-UNREGULATED</v>
          </cell>
          <cell r="C467" t="str">
            <v>CITY OF SHELTON-UNREGULATED</v>
          </cell>
          <cell r="D467" t="str">
            <v>ROLLOFF</v>
          </cell>
          <cell r="E467" t="str">
            <v>ROHAUL10</v>
          </cell>
          <cell r="F467" t="str">
            <v>10YD ROLL OFF HAUL</v>
          </cell>
          <cell r="G467" t="str">
            <v>ONCALL</v>
          </cell>
          <cell r="H467">
            <v>83</v>
          </cell>
        </row>
        <row r="468">
          <cell r="A468" t="str">
            <v>KITSAP CO -REGULATEDROLLOFFROHAUL10</v>
          </cell>
          <cell r="B468" t="str">
            <v>KITSAP CO -REGULATED</v>
          </cell>
          <cell r="C468" t="str">
            <v>KITSAP CO -REGULATED</v>
          </cell>
          <cell r="D468" t="str">
            <v>ROLLOFF</v>
          </cell>
          <cell r="E468" t="str">
            <v>ROHAUL10</v>
          </cell>
          <cell r="F468" t="str">
            <v>10YD ROLL OFF HAUL</v>
          </cell>
          <cell r="G468" t="str">
            <v>ONCALL</v>
          </cell>
          <cell r="H468">
            <v>83.93</v>
          </cell>
        </row>
        <row r="469">
          <cell r="A469" t="str">
            <v>KITSAP CO-UNREGULATEDROLLOFFROHAUL10</v>
          </cell>
          <cell r="B469" t="str">
            <v>KITSAP CO-UNREGULATED</v>
          </cell>
          <cell r="C469" t="str">
            <v>KITSAP CO-UNREGULATED</v>
          </cell>
          <cell r="D469" t="str">
            <v>ROLLOFF</v>
          </cell>
          <cell r="E469" t="str">
            <v>ROHAUL10</v>
          </cell>
          <cell r="F469" t="str">
            <v>10YD ROLL OFF HAUL</v>
          </cell>
          <cell r="G469" t="str">
            <v>ONCALL</v>
          </cell>
          <cell r="H469">
            <v>83</v>
          </cell>
        </row>
        <row r="470">
          <cell r="A470" t="str">
            <v>MASON CO-REGULATEDROLLOFFROHAUL10</v>
          </cell>
          <cell r="B470" t="str">
            <v>MASON CO-REGULATED</v>
          </cell>
          <cell r="C470" t="str">
            <v>MASON CO-REGULATED</v>
          </cell>
          <cell r="D470" t="str">
            <v>ROLLOFF</v>
          </cell>
          <cell r="E470" t="str">
            <v>ROHAUL10</v>
          </cell>
          <cell r="F470" t="str">
            <v>10YD ROLL OFF HAUL</v>
          </cell>
          <cell r="G470" t="str">
            <v>ONCALL</v>
          </cell>
          <cell r="H470">
            <v>83.93</v>
          </cell>
        </row>
        <row r="471">
          <cell r="A471" t="str">
            <v>MASON CO-UNREGULATEDROLLOFFROHAUL10</v>
          </cell>
          <cell r="B471" t="str">
            <v>MASON CO-UNREGULATED</v>
          </cell>
          <cell r="C471" t="str">
            <v>MASON CO-UNREGULATED</v>
          </cell>
          <cell r="D471" t="str">
            <v>ROLLOFF</v>
          </cell>
          <cell r="E471" t="str">
            <v>ROHAUL10</v>
          </cell>
          <cell r="F471" t="str">
            <v>10YD ROLL OFF HAUL</v>
          </cell>
          <cell r="G471" t="str">
            <v>ONCALL</v>
          </cell>
          <cell r="H471">
            <v>83</v>
          </cell>
        </row>
        <row r="472">
          <cell r="A472" t="str">
            <v>CITY of SHELTON-REGULATEDROLLOFFROHAUL10T</v>
          </cell>
          <cell r="B472" t="str">
            <v>CITY of SHELTON-REGULATED</v>
          </cell>
          <cell r="C472" t="str">
            <v>CITY of SHELTON-REGULATED</v>
          </cell>
          <cell r="D472" t="str">
            <v>ROLLOFF</v>
          </cell>
          <cell r="E472" t="str">
            <v>ROHAUL10T</v>
          </cell>
          <cell r="F472" t="str">
            <v>ROHAUL10T</v>
          </cell>
          <cell r="G472" t="str">
            <v>MONTHLY ARREARS</v>
          </cell>
          <cell r="H472">
            <v>83.93</v>
          </cell>
        </row>
        <row r="473">
          <cell r="A473" t="str">
            <v>CITY OF SHELTON-UNREGULATEDROLLOFFROHAUL10T</v>
          </cell>
          <cell r="B473" t="str">
            <v>CITY OF SHELTON-UNREGULATED</v>
          </cell>
          <cell r="C473" t="str">
            <v>CITY OF SHELTON-UNREGULATED</v>
          </cell>
          <cell r="D473" t="str">
            <v>ROLLOFF</v>
          </cell>
          <cell r="E473" t="str">
            <v>ROHAUL10T</v>
          </cell>
          <cell r="F473" t="str">
            <v>ROHAUL10T</v>
          </cell>
          <cell r="G473" t="str">
            <v>MONTHLY ARREARS</v>
          </cell>
          <cell r="H473">
            <v>83.93</v>
          </cell>
        </row>
        <row r="474">
          <cell r="A474" t="str">
            <v>KITSAP CO -REGULATEDROLLOFFROHAUL10T</v>
          </cell>
          <cell r="B474" t="str">
            <v>KITSAP CO -REGULATED</v>
          </cell>
          <cell r="C474" t="str">
            <v>KITSAP CO -REGULATED</v>
          </cell>
          <cell r="D474" t="str">
            <v>ROLLOFF</v>
          </cell>
          <cell r="E474" t="str">
            <v>ROHAUL10T</v>
          </cell>
          <cell r="F474" t="str">
            <v>ROHAUL10T</v>
          </cell>
          <cell r="G474" t="str">
            <v>MONTHLY ARREARS</v>
          </cell>
          <cell r="H474">
            <v>83.93</v>
          </cell>
        </row>
        <row r="475">
          <cell r="A475" t="str">
            <v>KITSAP CO-UNREGULATEDROLLOFFROHAUL10T</v>
          </cell>
          <cell r="B475" t="str">
            <v>KITSAP CO-UNREGULATED</v>
          </cell>
          <cell r="C475" t="str">
            <v>KITSAP CO-UNREGULATED</v>
          </cell>
          <cell r="D475" t="str">
            <v>ROLLOFF</v>
          </cell>
          <cell r="E475" t="str">
            <v>ROHAUL10T</v>
          </cell>
          <cell r="F475" t="str">
            <v>ROHAUL10T</v>
          </cell>
          <cell r="G475" t="str">
            <v>MONTHLY ARREARS</v>
          </cell>
          <cell r="H475">
            <v>83.93</v>
          </cell>
        </row>
        <row r="476">
          <cell r="A476" t="str">
            <v>MASON CO-REGULATEDROLLOFFROHAUL10T</v>
          </cell>
          <cell r="B476" t="str">
            <v>MASON CO-REGULATED</v>
          </cell>
          <cell r="C476" t="str">
            <v>MASON CO-REGULATED</v>
          </cell>
          <cell r="D476" t="str">
            <v>ROLLOFF</v>
          </cell>
          <cell r="E476" t="str">
            <v>ROHAUL10T</v>
          </cell>
          <cell r="F476" t="str">
            <v>ROHAUL10T</v>
          </cell>
          <cell r="G476" t="str">
            <v>MONTHLY ARREARS</v>
          </cell>
          <cell r="H476">
            <v>83.93</v>
          </cell>
        </row>
        <row r="477">
          <cell r="A477" t="str">
            <v>MASON CO-UNREGULATEDROLLOFFROHAUL10T</v>
          </cell>
          <cell r="B477" t="str">
            <v>MASON CO-UNREGULATED</v>
          </cell>
          <cell r="C477" t="str">
            <v>MASON CO-UNREGULATED</v>
          </cell>
          <cell r="D477" t="str">
            <v>ROLLOFF</v>
          </cell>
          <cell r="E477" t="str">
            <v>ROHAUL10T</v>
          </cell>
          <cell r="F477" t="str">
            <v>ROHAUL10T</v>
          </cell>
          <cell r="G477" t="str">
            <v>MONTHLY ARREARS</v>
          </cell>
          <cell r="H477">
            <v>83.93</v>
          </cell>
        </row>
        <row r="478">
          <cell r="A478" t="str">
            <v>CITY of SHELTON-REGULATEDROLLOFFROHAUL20</v>
          </cell>
          <cell r="B478" t="str">
            <v>CITY of SHELTON-REGULATED</v>
          </cell>
          <cell r="C478" t="str">
            <v>CITY of SHELTON-REGULATED</v>
          </cell>
          <cell r="D478" t="str">
            <v>ROLLOFF</v>
          </cell>
          <cell r="E478" t="str">
            <v>ROHAUL20</v>
          </cell>
          <cell r="F478" t="str">
            <v>20YD ROLL OFF-HAUL</v>
          </cell>
          <cell r="G478" t="str">
            <v>ONCALL</v>
          </cell>
          <cell r="H478">
            <v>97.48</v>
          </cell>
        </row>
        <row r="479">
          <cell r="A479" t="str">
            <v>KITSAP CO -REGULATEDROLLOFFROHAUL20</v>
          </cell>
          <cell r="B479" t="str">
            <v>KITSAP CO -REGULATED</v>
          </cell>
          <cell r="C479" t="str">
            <v>KITSAP CO -REGULATED</v>
          </cell>
          <cell r="D479" t="str">
            <v>ROLLOFF</v>
          </cell>
          <cell r="E479" t="str">
            <v>ROHAUL20</v>
          </cell>
          <cell r="F479" t="str">
            <v>20YD ROLL OFF-HAUL</v>
          </cell>
          <cell r="G479" t="str">
            <v>ONCALL</v>
          </cell>
          <cell r="H479">
            <v>97.48</v>
          </cell>
        </row>
        <row r="480">
          <cell r="A480" t="str">
            <v>MASON CO-REGULATEDROLLOFFROHAUL20</v>
          </cell>
          <cell r="B480" t="str">
            <v>MASON CO-REGULATED</v>
          </cell>
          <cell r="C480" t="str">
            <v>MASON CO-REGULATED</v>
          </cell>
          <cell r="D480" t="str">
            <v>ROLLOFF</v>
          </cell>
          <cell r="E480" t="str">
            <v>ROHAUL20</v>
          </cell>
          <cell r="F480" t="str">
            <v>20YD ROLL OFF-HAUL</v>
          </cell>
          <cell r="G480" t="str">
            <v>ONCALL</v>
          </cell>
          <cell r="H480">
            <v>97.48</v>
          </cell>
        </row>
        <row r="481">
          <cell r="A481" t="str">
            <v>CITY of SHELTON-REGULATEDROLLOFFROHAUL20T</v>
          </cell>
          <cell r="B481" t="str">
            <v>CITY of SHELTON-REGULATED</v>
          </cell>
          <cell r="C481" t="str">
            <v>CITY of SHELTON-REGULATED</v>
          </cell>
          <cell r="D481" t="str">
            <v>ROLLOFF</v>
          </cell>
          <cell r="E481" t="str">
            <v>ROHAUL20T</v>
          </cell>
          <cell r="F481" t="str">
            <v>20YD ROLL OFF TEMP HAUL</v>
          </cell>
          <cell r="G481" t="str">
            <v>ONCALL</v>
          </cell>
          <cell r="H481">
            <v>97.48</v>
          </cell>
        </row>
        <row r="482">
          <cell r="A482" t="str">
            <v>CITY OF SHELTON-UNREGULATEDROLLOFFROHAUL20T</v>
          </cell>
          <cell r="B482" t="str">
            <v>CITY OF SHELTON-UNREGULATED</v>
          </cell>
          <cell r="C482" t="str">
            <v>CITY OF SHELTON-UNREGULATED</v>
          </cell>
          <cell r="D482" t="str">
            <v>ROLLOFF</v>
          </cell>
          <cell r="E482" t="str">
            <v>ROHAUL20T</v>
          </cell>
          <cell r="F482" t="str">
            <v>20YD ROLL OFF TEMP HAUL</v>
          </cell>
          <cell r="G482" t="str">
            <v>ONCALL</v>
          </cell>
          <cell r="H482">
            <v>97.48</v>
          </cell>
        </row>
        <row r="483">
          <cell r="A483" t="str">
            <v>KITSAP CO -REGULATEDROLLOFFROHAUL20T</v>
          </cell>
          <cell r="B483" t="str">
            <v>KITSAP CO -REGULATED</v>
          </cell>
          <cell r="C483" t="str">
            <v>KITSAP CO -REGULATED</v>
          </cell>
          <cell r="D483" t="str">
            <v>ROLLOFF</v>
          </cell>
          <cell r="E483" t="str">
            <v>ROHAUL20T</v>
          </cell>
          <cell r="F483" t="str">
            <v>20YD ROLL OFF TEMP HAUL</v>
          </cell>
          <cell r="G483" t="str">
            <v>ONCALL</v>
          </cell>
          <cell r="H483">
            <v>97.48</v>
          </cell>
        </row>
        <row r="484">
          <cell r="A484" t="str">
            <v>KITSAP CO-UNREGULATEDROLLOFFROHAUL20T</v>
          </cell>
          <cell r="B484" t="str">
            <v>KITSAP CO-UNREGULATED</v>
          </cell>
          <cell r="C484" t="str">
            <v>KITSAP CO-UNREGULATED</v>
          </cell>
          <cell r="D484" t="str">
            <v>ROLLOFF</v>
          </cell>
          <cell r="E484" t="str">
            <v>ROHAUL20T</v>
          </cell>
          <cell r="F484" t="str">
            <v>20YD ROLL OFF TEMP HAUL</v>
          </cell>
          <cell r="G484" t="str">
            <v>ONCALL</v>
          </cell>
          <cell r="H484">
            <v>97.48</v>
          </cell>
        </row>
        <row r="485">
          <cell r="A485" t="str">
            <v>MASON CO-REGULATEDROLLOFFROHAUL20T</v>
          </cell>
          <cell r="B485" t="str">
            <v>MASON CO-REGULATED</v>
          </cell>
          <cell r="C485" t="str">
            <v>MASON CO-REGULATED</v>
          </cell>
          <cell r="D485" t="str">
            <v>ROLLOFF</v>
          </cell>
          <cell r="E485" t="str">
            <v>ROHAUL20T</v>
          </cell>
          <cell r="F485" t="str">
            <v>20YD ROLL OFF TEMP HAUL</v>
          </cell>
          <cell r="G485" t="str">
            <v>ONCALL</v>
          </cell>
          <cell r="H485">
            <v>97.48</v>
          </cell>
        </row>
        <row r="486">
          <cell r="A486" t="str">
            <v>MASON CO-UNREGULATEDROLLOFFROHAUL20T</v>
          </cell>
          <cell r="B486" t="str">
            <v>MASON CO-UNREGULATED</v>
          </cell>
          <cell r="C486" t="str">
            <v>MASON CO-UNREGULATED</v>
          </cell>
          <cell r="D486" t="str">
            <v>ROLLOFF</v>
          </cell>
          <cell r="E486" t="str">
            <v>ROHAUL20T</v>
          </cell>
          <cell r="F486" t="str">
            <v>20YD ROLL OFF TEMP HAUL</v>
          </cell>
          <cell r="G486" t="str">
            <v>ONCALL</v>
          </cell>
          <cell r="H486">
            <v>97.48</v>
          </cell>
        </row>
        <row r="487">
          <cell r="A487" t="str">
            <v>CITY of SHELTON-REGULATEDROLLOFFROHAUL40</v>
          </cell>
          <cell r="B487" t="str">
            <v>CITY of SHELTON-REGULATED</v>
          </cell>
          <cell r="C487" t="str">
            <v>CITY of SHELTON-REGULATED</v>
          </cell>
          <cell r="D487" t="str">
            <v>ROLLOFF</v>
          </cell>
          <cell r="E487" t="str">
            <v>ROHAUL40</v>
          </cell>
          <cell r="F487" t="str">
            <v>40YD ROLL OFF-HAUL</v>
          </cell>
          <cell r="G487" t="str">
            <v>ONCALL</v>
          </cell>
          <cell r="H487">
            <v>165.74</v>
          </cell>
        </row>
        <row r="488">
          <cell r="A488" t="str">
            <v>KITSAP CO -REGULATEDROLLOFFROHAUL40</v>
          </cell>
          <cell r="B488" t="str">
            <v>KITSAP CO -REGULATED</v>
          </cell>
          <cell r="C488" t="str">
            <v>KITSAP CO -REGULATED</v>
          </cell>
          <cell r="D488" t="str">
            <v>ROLLOFF</v>
          </cell>
          <cell r="E488" t="str">
            <v>ROHAUL40</v>
          </cell>
          <cell r="F488" t="str">
            <v>40YD ROLL OFF-HAUL</v>
          </cell>
          <cell r="G488" t="str">
            <v>ONCALL</v>
          </cell>
          <cell r="H488">
            <v>165.74</v>
          </cell>
        </row>
        <row r="489">
          <cell r="A489" t="str">
            <v>MASON CO-REGULATEDROLLOFFROHAUL40</v>
          </cell>
          <cell r="B489" t="str">
            <v>MASON CO-REGULATED</v>
          </cell>
          <cell r="C489" t="str">
            <v>MASON CO-REGULATED</v>
          </cell>
          <cell r="D489" t="str">
            <v>ROLLOFF</v>
          </cell>
          <cell r="E489" t="str">
            <v>ROHAUL40</v>
          </cell>
          <cell r="F489" t="str">
            <v>40YD ROLL OFF-HAUL</v>
          </cell>
          <cell r="G489" t="str">
            <v>ONCALL</v>
          </cell>
          <cell r="H489">
            <v>165.74</v>
          </cell>
        </row>
        <row r="490">
          <cell r="A490" t="str">
            <v>CITY of SHELTON-REGULATEDROLLOFFROHAUL40T</v>
          </cell>
          <cell r="B490" t="str">
            <v>CITY of SHELTON-REGULATED</v>
          </cell>
          <cell r="C490" t="str">
            <v>CITY of SHELTON-REGULATED</v>
          </cell>
          <cell r="D490" t="str">
            <v>ROLLOFF</v>
          </cell>
          <cell r="E490" t="str">
            <v>ROHAUL40T</v>
          </cell>
          <cell r="F490" t="str">
            <v>40YD ROLL OFF TEMP HAUL</v>
          </cell>
          <cell r="G490" t="str">
            <v>ONCALL</v>
          </cell>
          <cell r="H490">
            <v>165.74</v>
          </cell>
        </row>
        <row r="491">
          <cell r="A491" t="str">
            <v>CITY OF SHELTON-UNREGULATEDROLLOFFROHAUL40T</v>
          </cell>
          <cell r="B491" t="str">
            <v>CITY OF SHELTON-UNREGULATED</v>
          </cell>
          <cell r="C491" t="str">
            <v>CITY OF SHELTON-UNREGULATED</v>
          </cell>
          <cell r="D491" t="str">
            <v>ROLLOFF</v>
          </cell>
          <cell r="E491" t="str">
            <v>ROHAUL40T</v>
          </cell>
          <cell r="F491" t="str">
            <v>40YD ROLL OFF TEMP HAUL</v>
          </cell>
          <cell r="G491" t="str">
            <v>ONCALL</v>
          </cell>
          <cell r="H491">
            <v>165.74</v>
          </cell>
        </row>
        <row r="492">
          <cell r="A492" t="str">
            <v>KITSAP CO -REGULATEDROLLOFFROHAUL40T</v>
          </cell>
          <cell r="B492" t="str">
            <v>KITSAP CO -REGULATED</v>
          </cell>
          <cell r="C492" t="str">
            <v>KITSAP CO -REGULATED</v>
          </cell>
          <cell r="D492" t="str">
            <v>ROLLOFF</v>
          </cell>
          <cell r="E492" t="str">
            <v>ROHAUL40T</v>
          </cell>
          <cell r="F492" t="str">
            <v>40YD ROLL OFF TEMP HAUL</v>
          </cell>
          <cell r="G492" t="str">
            <v>ONCALL</v>
          </cell>
          <cell r="H492">
            <v>165.74</v>
          </cell>
        </row>
        <row r="493">
          <cell r="A493" t="str">
            <v>KITSAP CO-UNREGULATEDROLLOFFROHAUL40T</v>
          </cell>
          <cell r="B493" t="str">
            <v>KITSAP CO-UNREGULATED</v>
          </cell>
          <cell r="C493" t="str">
            <v>KITSAP CO-UNREGULATED</v>
          </cell>
          <cell r="D493" t="str">
            <v>ROLLOFF</v>
          </cell>
          <cell r="E493" t="str">
            <v>ROHAUL40T</v>
          </cell>
          <cell r="F493" t="str">
            <v>40YD ROLL OFF TEMP HAUL</v>
          </cell>
          <cell r="G493" t="str">
            <v>ONCALL</v>
          </cell>
          <cell r="H493">
            <v>165.74</v>
          </cell>
        </row>
        <row r="494">
          <cell r="A494" t="str">
            <v>MASON CO-REGULATEDROLLOFFROHAUL40T</v>
          </cell>
          <cell r="B494" t="str">
            <v>MASON CO-REGULATED</v>
          </cell>
          <cell r="C494" t="str">
            <v>MASON CO-REGULATED</v>
          </cell>
          <cell r="D494" t="str">
            <v>ROLLOFF</v>
          </cell>
          <cell r="E494" t="str">
            <v>ROHAUL40T</v>
          </cell>
          <cell r="F494" t="str">
            <v>40YD ROLL OFF TEMP HAUL</v>
          </cell>
          <cell r="G494" t="str">
            <v>ONCALL</v>
          </cell>
          <cell r="H494">
            <v>165.74</v>
          </cell>
        </row>
        <row r="495">
          <cell r="A495" t="str">
            <v>MASON CO-UNREGULATEDROLLOFFROHAUL40T</v>
          </cell>
          <cell r="B495" t="str">
            <v>MASON CO-UNREGULATED</v>
          </cell>
          <cell r="C495" t="str">
            <v>MASON CO-UNREGULATED</v>
          </cell>
          <cell r="D495" t="str">
            <v>ROLLOFF</v>
          </cell>
          <cell r="E495" t="str">
            <v>ROHAUL40T</v>
          </cell>
          <cell r="F495" t="str">
            <v>40YD ROLL OFF TEMP HAUL</v>
          </cell>
          <cell r="G495" t="str">
            <v>ONCALL</v>
          </cell>
          <cell r="H495">
            <v>165.74</v>
          </cell>
        </row>
        <row r="496">
          <cell r="A496" t="str">
            <v>CITY of SHELTON-REGULATEDROLLOFFROLID</v>
          </cell>
          <cell r="B496" t="str">
            <v>CITY of SHELTON-REGULATED</v>
          </cell>
          <cell r="C496" t="str">
            <v>CITY of SHELTON-REGULATED</v>
          </cell>
          <cell r="D496" t="str">
            <v>ROLLOFF</v>
          </cell>
          <cell r="E496" t="str">
            <v>ROLID</v>
          </cell>
          <cell r="F496" t="str">
            <v>ROLL OFF-LID</v>
          </cell>
          <cell r="G496" t="str">
            <v>MONTHLY ARREARS</v>
          </cell>
          <cell r="H496">
            <v>14.56</v>
          </cell>
        </row>
        <row r="497">
          <cell r="A497" t="str">
            <v>KITSAP CO -REGULATEDROLLOFFROLID</v>
          </cell>
          <cell r="B497" t="str">
            <v>KITSAP CO -REGULATED</v>
          </cell>
          <cell r="C497" t="str">
            <v>KITSAP CO -REGULATED</v>
          </cell>
          <cell r="D497" t="str">
            <v>ROLLOFF</v>
          </cell>
          <cell r="E497" t="str">
            <v>ROLID</v>
          </cell>
          <cell r="F497" t="str">
            <v>ROLL OFF-LID</v>
          </cell>
          <cell r="G497" t="str">
            <v>MONTHLY ARREARS</v>
          </cell>
          <cell r="H497">
            <v>14.56</v>
          </cell>
        </row>
        <row r="498">
          <cell r="A498" t="str">
            <v>MASON CO-REGULATEDROLLOFFROLID</v>
          </cell>
          <cell r="B498" t="str">
            <v>MASON CO-REGULATED</v>
          </cell>
          <cell r="C498" t="str">
            <v>MASON CO-REGULATED</v>
          </cell>
          <cell r="D498" t="str">
            <v>ROLLOFF</v>
          </cell>
          <cell r="E498" t="str">
            <v>ROLID</v>
          </cell>
          <cell r="F498" t="str">
            <v>ROLL OFF-LID</v>
          </cell>
          <cell r="G498" t="str">
            <v>MONTHLY ARREARS</v>
          </cell>
          <cell r="H498">
            <v>14.56</v>
          </cell>
        </row>
        <row r="499">
          <cell r="A499" t="str">
            <v>MASON CO-UNREGULATEDROLLOFFROLID</v>
          </cell>
          <cell r="B499" t="str">
            <v>MASON CO-UNREGULATED</v>
          </cell>
          <cell r="C499" t="str">
            <v>MASON CO-UNREGULATED</v>
          </cell>
          <cell r="D499" t="str">
            <v>ROLLOFF</v>
          </cell>
          <cell r="E499" t="str">
            <v>ROLID</v>
          </cell>
          <cell r="F499" t="str">
            <v>ROLL OFF-LID</v>
          </cell>
          <cell r="G499" t="str">
            <v>MONTHLY ARREARS</v>
          </cell>
          <cell r="H499">
            <v>14.56</v>
          </cell>
        </row>
        <row r="500">
          <cell r="A500" t="str">
            <v>CITY OF SHELTON-UNREGULATEDROLLOFFROLIDRECY</v>
          </cell>
          <cell r="B500" t="str">
            <v>CITY OF SHELTON-UNREGULATED</v>
          </cell>
          <cell r="C500" t="str">
            <v>CITY OF SHELTON-UNREGULATED</v>
          </cell>
          <cell r="D500" t="str">
            <v>ROLLOFF</v>
          </cell>
          <cell r="E500" t="str">
            <v>ROLIDRECY</v>
          </cell>
          <cell r="F500" t="str">
            <v>ROLL OFF LID-RECYCLE</v>
          </cell>
          <cell r="G500" t="str">
            <v>MONTHLY ARREARS</v>
          </cell>
          <cell r="H500">
            <v>14.56</v>
          </cell>
        </row>
        <row r="501">
          <cell r="A501" t="str">
            <v>KITSAP CO-UNREGULATEDROLLOFFROLIDRECY</v>
          </cell>
          <cell r="B501" t="str">
            <v>KITSAP CO-UNREGULATED</v>
          </cell>
          <cell r="C501" t="str">
            <v>KITSAP CO-UNREGULATED</v>
          </cell>
          <cell r="D501" t="str">
            <v>ROLLOFF</v>
          </cell>
          <cell r="E501" t="str">
            <v>ROLIDRECY</v>
          </cell>
          <cell r="F501" t="str">
            <v>ROLL OFF LID-RECYCLE</v>
          </cell>
          <cell r="G501" t="str">
            <v>MONTHLY ARREARS</v>
          </cell>
          <cell r="H501">
            <v>14.56</v>
          </cell>
        </row>
        <row r="502">
          <cell r="A502" t="str">
            <v>MASON CO-UNREGULATEDROLLOFFROLIDRECY</v>
          </cell>
          <cell r="B502" t="str">
            <v>MASON CO-UNREGULATED</v>
          </cell>
          <cell r="C502" t="str">
            <v>MASON CO-UNREGULATED</v>
          </cell>
          <cell r="D502" t="str">
            <v>ROLLOFF</v>
          </cell>
          <cell r="E502" t="str">
            <v>ROLIDRECY</v>
          </cell>
          <cell r="F502" t="str">
            <v>ROLL OFF LID-RECYCLE</v>
          </cell>
          <cell r="G502" t="str">
            <v>MONTHLY ARREARS</v>
          </cell>
          <cell r="H502">
            <v>14.56</v>
          </cell>
        </row>
        <row r="503">
          <cell r="A503" t="str">
            <v>CITY OF SHELTON-CONTRACTRESIDENTIALROLLOUT 5-25</v>
          </cell>
          <cell r="B503" t="str">
            <v>CITY OF SHELTON-CONTRACT</v>
          </cell>
          <cell r="C503" t="str">
            <v>CITY OF SHELTON-CONTRACT</v>
          </cell>
          <cell r="D503" t="str">
            <v>RESIDENTIAL</v>
          </cell>
          <cell r="E503" t="str">
            <v>ROLLOUT 5-25</v>
          </cell>
          <cell r="F503" t="str">
            <v>ROLL OUT FEE 5 - 25 FT</v>
          </cell>
          <cell r="G503" t="str">
            <v>MONTHLY ARREARS</v>
          </cell>
          <cell r="H503">
            <v>3.54</v>
          </cell>
        </row>
        <row r="504">
          <cell r="A504" t="str">
            <v>CITY of SHELTON-REGULATEDRESIDENTIALROLLOUT 5-25</v>
          </cell>
          <cell r="B504" t="str">
            <v>CITY of SHELTON-REGULATED</v>
          </cell>
          <cell r="C504" t="str">
            <v>CITY of SHELTON-REGULATED</v>
          </cell>
          <cell r="D504" t="str">
            <v>RESIDENTIAL</v>
          </cell>
          <cell r="E504" t="str">
            <v>ROLLOUT 5-25</v>
          </cell>
          <cell r="F504" t="str">
            <v>ROLL OUT FEE 5 - 25 FT</v>
          </cell>
          <cell r="G504" t="str">
            <v>MONTHLY ARREARS</v>
          </cell>
          <cell r="H504">
            <v>2.66</v>
          </cell>
        </row>
        <row r="505">
          <cell r="A505" t="str">
            <v>CITY OF SHELTON-UNREGULATEDRESIDENTIALROLLOUT 5-25</v>
          </cell>
          <cell r="B505" t="str">
            <v>CITY OF SHELTON-UNREGULATED</v>
          </cell>
          <cell r="C505" t="str">
            <v>CITY OF SHELTON-UNREGULATED</v>
          </cell>
          <cell r="D505" t="str">
            <v>RESIDENTIAL</v>
          </cell>
          <cell r="E505" t="str">
            <v>ROLLOUT 5-25</v>
          </cell>
          <cell r="F505" t="str">
            <v>ROLL OUT FEE 5 - 25 FT</v>
          </cell>
          <cell r="G505" t="str">
            <v>MONTHLY ARREARS</v>
          </cell>
          <cell r="H505">
            <v>4.5</v>
          </cell>
        </row>
        <row r="506">
          <cell r="A506" t="str">
            <v>KITSAP CO -REGULATEDRESIDENTIALROLLOUT 5-25</v>
          </cell>
          <cell r="B506" t="str">
            <v>KITSAP CO -REGULATED</v>
          </cell>
          <cell r="C506" t="str">
            <v>KITSAP CO -REGULATED</v>
          </cell>
          <cell r="D506" t="str">
            <v>RESIDENTIAL</v>
          </cell>
          <cell r="E506" t="str">
            <v>ROLLOUT 5-25</v>
          </cell>
          <cell r="F506" t="str">
            <v>ROLL OUT FEE 5 - 25 FT</v>
          </cell>
          <cell r="G506" t="str">
            <v>MONTHLY ARREARS</v>
          </cell>
          <cell r="H506">
            <v>2.66</v>
          </cell>
        </row>
        <row r="507">
          <cell r="A507" t="str">
            <v>KITSAP CO-UNREGULATEDRESIDENTIALROLLOUT 5-25</v>
          </cell>
          <cell r="B507" t="str">
            <v>KITSAP CO-UNREGULATED</v>
          </cell>
          <cell r="C507" t="str">
            <v>KITSAP CO-UNREGULATED</v>
          </cell>
          <cell r="D507" t="str">
            <v>RESIDENTIAL</v>
          </cell>
          <cell r="E507" t="str">
            <v>ROLLOUT 5-25</v>
          </cell>
          <cell r="F507" t="str">
            <v>ROLL OUT FEE 5 - 25 FT</v>
          </cell>
          <cell r="G507" t="str">
            <v>MONTHLY ARREARS</v>
          </cell>
          <cell r="H507">
            <v>2.66</v>
          </cell>
        </row>
        <row r="508">
          <cell r="A508" t="str">
            <v>MASON CO-REGULATEDRESIDENTIALROLLOUT 5-25</v>
          </cell>
          <cell r="B508" t="str">
            <v>MASON CO-REGULATED</v>
          </cell>
          <cell r="C508" t="str">
            <v>MASON CO-REGULATED</v>
          </cell>
          <cell r="D508" t="str">
            <v>RESIDENTIAL</v>
          </cell>
          <cell r="E508" t="str">
            <v>ROLLOUT 5-25</v>
          </cell>
          <cell r="F508" t="str">
            <v>ROLL OUT FEE 5 - 25 FT</v>
          </cell>
          <cell r="G508" t="str">
            <v>MONTHLY ARREARS</v>
          </cell>
          <cell r="H508">
            <v>2.66</v>
          </cell>
        </row>
        <row r="509">
          <cell r="A509" t="str">
            <v>MASON CO-UNREGULATEDRESIDENTIALROLLOUT 5-25</v>
          </cell>
          <cell r="B509" t="str">
            <v>MASON CO-UNREGULATED</v>
          </cell>
          <cell r="C509" t="str">
            <v>MASON CO-UNREGULATED</v>
          </cell>
          <cell r="D509" t="str">
            <v>RESIDENTIAL</v>
          </cell>
          <cell r="E509" t="str">
            <v>ROLLOUT 5-25</v>
          </cell>
          <cell r="F509" t="str">
            <v>ROLL OUT FEE 5 - 25 FT</v>
          </cell>
          <cell r="G509" t="str">
            <v>MONTHLY ARREARS</v>
          </cell>
          <cell r="H509">
            <v>2.66</v>
          </cell>
        </row>
        <row r="510">
          <cell r="A510" t="str">
            <v>CITY of SHELTON-REGULATEDRESIDENTIALROLLOUT OVER 25</v>
          </cell>
          <cell r="B510" t="str">
            <v>CITY of SHELTON-REGULATED</v>
          </cell>
          <cell r="C510" t="str">
            <v>CITY of SHELTON-REGULATED</v>
          </cell>
          <cell r="D510" t="str">
            <v>RESIDENTIAL</v>
          </cell>
          <cell r="E510" t="str">
            <v>ROLLOUT OVER 25</v>
          </cell>
          <cell r="F510" t="str">
            <v>ROLLOUT OVER 25 FT</v>
          </cell>
          <cell r="G510" t="str">
            <v>MONTHLY ARREARS</v>
          </cell>
          <cell r="H510">
            <v>0.27</v>
          </cell>
        </row>
        <row r="511">
          <cell r="A511" t="str">
            <v>KITSAP CO -REGULATEDRESIDENTIALROLLOUT OVER 25</v>
          </cell>
          <cell r="B511" t="str">
            <v>KITSAP CO -REGULATED</v>
          </cell>
          <cell r="C511" t="str">
            <v>KITSAP CO -REGULATED</v>
          </cell>
          <cell r="D511" t="str">
            <v>RESIDENTIAL</v>
          </cell>
          <cell r="E511" t="str">
            <v>ROLLOUT OVER 25</v>
          </cell>
          <cell r="F511" t="str">
            <v>ROLLOUT OVER 25 FT</v>
          </cell>
          <cell r="G511" t="str">
            <v>MONTHLY ARREARS</v>
          </cell>
          <cell r="H511">
            <v>0.27</v>
          </cell>
        </row>
        <row r="512">
          <cell r="A512" t="str">
            <v>MASON CO-REGULATEDRESIDENTIALROLLOUT OVER 25</v>
          </cell>
          <cell r="B512" t="str">
            <v>MASON CO-REGULATED</v>
          </cell>
          <cell r="C512" t="str">
            <v>MASON CO-REGULATED</v>
          </cell>
          <cell r="D512" t="str">
            <v>RESIDENTIAL</v>
          </cell>
          <cell r="E512" t="str">
            <v>ROLLOUT OVER 25</v>
          </cell>
          <cell r="F512" t="str">
            <v>ROLLOUT OVER 25 FT</v>
          </cell>
          <cell r="G512" t="str">
            <v>MONTHLY ARREARS</v>
          </cell>
          <cell r="H512">
            <v>0.27</v>
          </cell>
        </row>
        <row r="513">
          <cell r="A513" t="str">
            <v>CITY OF SHELTON-CONTRACTCOMMERCIAL - REARLOADROLLOUTOC</v>
          </cell>
          <cell r="B513" t="str">
            <v>CITY OF SHELTON-CONTRACT</v>
          </cell>
          <cell r="C513" t="str">
            <v>CITY OF SHELTON-CONTRACT</v>
          </cell>
          <cell r="D513" t="str">
            <v>COMMERCIAL - REARLOAD</v>
          </cell>
          <cell r="E513" t="str">
            <v>ROLLOUTOC</v>
          </cell>
          <cell r="F513" t="str">
            <v>ROLL OUT</v>
          </cell>
          <cell r="G513" t="str">
            <v>ONCALL</v>
          </cell>
          <cell r="H513">
            <v>3.54</v>
          </cell>
        </row>
        <row r="514">
          <cell r="A514" t="str">
            <v>CITY of SHELTON-REGULATEDCOMMERCIAL - REARLOADROLLOUTOC</v>
          </cell>
          <cell r="B514" t="str">
            <v>CITY of SHELTON-REGULATED</v>
          </cell>
          <cell r="C514" t="str">
            <v>CITY of SHELTON-REGULATED</v>
          </cell>
          <cell r="D514" t="str">
            <v>COMMERCIAL - REARLOAD</v>
          </cell>
          <cell r="E514" t="str">
            <v>ROLLOUTOC</v>
          </cell>
          <cell r="F514" t="str">
            <v>ROLL OUT</v>
          </cell>
          <cell r="G514" t="str">
            <v>ONCALL</v>
          </cell>
          <cell r="H514">
            <v>3.6</v>
          </cell>
        </row>
        <row r="515">
          <cell r="A515" t="str">
            <v>CITY OF SHELTON-UNREGULATEDCOMMERCIAL - REARLOADROLLOUTOC</v>
          </cell>
          <cell r="B515" t="str">
            <v>CITY OF SHELTON-UNREGULATED</v>
          </cell>
          <cell r="C515" t="str">
            <v>CITY OF SHELTON-UNREGULATED</v>
          </cell>
          <cell r="D515" t="str">
            <v>COMMERCIAL - REARLOAD</v>
          </cell>
          <cell r="E515" t="str">
            <v>ROLLOUTOC</v>
          </cell>
          <cell r="F515" t="str">
            <v>ROLL OUT</v>
          </cell>
          <cell r="G515" t="str">
            <v>ONCALL</v>
          </cell>
          <cell r="H515">
            <v>4.5</v>
          </cell>
        </row>
        <row r="516">
          <cell r="A516" t="str">
            <v>KITSAP CO -REGULATEDCOMMERCIAL - REARLOADROLLOUTOC</v>
          </cell>
          <cell r="B516" t="str">
            <v>KITSAP CO -REGULATED</v>
          </cell>
          <cell r="C516" t="str">
            <v>KITSAP CO -REGULATED</v>
          </cell>
          <cell r="D516" t="str">
            <v>COMMERCIAL - REARLOAD</v>
          </cell>
          <cell r="E516" t="str">
            <v>ROLLOUTOC</v>
          </cell>
          <cell r="F516" t="str">
            <v>ROLL OUT</v>
          </cell>
          <cell r="G516" t="str">
            <v>ONCALL</v>
          </cell>
          <cell r="H516">
            <v>3.6</v>
          </cell>
        </row>
        <row r="517">
          <cell r="A517" t="str">
            <v>KITSAP CO-UNREGULATEDCOMMERCIAL - REARLOADROLLOUTOC</v>
          </cell>
          <cell r="B517" t="str">
            <v>KITSAP CO-UNREGULATED</v>
          </cell>
          <cell r="C517" t="str">
            <v>KITSAP CO-UNREGULATED</v>
          </cell>
          <cell r="D517" t="str">
            <v>COMMERCIAL - REARLOAD</v>
          </cell>
          <cell r="E517" t="str">
            <v>ROLLOUTOC</v>
          </cell>
          <cell r="F517" t="str">
            <v>ROLL OUT</v>
          </cell>
          <cell r="G517" t="str">
            <v>ONCALL</v>
          </cell>
          <cell r="H517">
            <v>3.6</v>
          </cell>
        </row>
        <row r="518">
          <cell r="A518" t="str">
            <v>MASON CO-REGULATEDCOMMERCIAL - REARLOADROLLOUTOC</v>
          </cell>
          <cell r="B518" t="str">
            <v>MASON CO-REGULATED</v>
          </cell>
          <cell r="C518" t="str">
            <v>MASON CO-REGULATED</v>
          </cell>
          <cell r="D518" t="str">
            <v>COMMERCIAL - REARLOAD</v>
          </cell>
          <cell r="E518" t="str">
            <v>ROLLOUTOC</v>
          </cell>
          <cell r="F518" t="str">
            <v>ROLL OUT</v>
          </cell>
          <cell r="G518" t="str">
            <v>ONCALL</v>
          </cell>
          <cell r="H518">
            <v>3.6</v>
          </cell>
        </row>
        <row r="519">
          <cell r="A519" t="str">
            <v>MASON CO-UNREGULATEDCOMMERCIAL - REARLOADROLLOUTOC</v>
          </cell>
          <cell r="B519" t="str">
            <v>MASON CO-UNREGULATED</v>
          </cell>
          <cell r="C519" t="str">
            <v>MASON CO-UNREGULATED</v>
          </cell>
          <cell r="D519" t="str">
            <v>COMMERCIAL - REARLOAD</v>
          </cell>
          <cell r="E519" t="str">
            <v>ROLLOUTOC</v>
          </cell>
          <cell r="F519" t="str">
            <v>ROLL OUT</v>
          </cell>
          <cell r="G519" t="str">
            <v>ONCALL</v>
          </cell>
          <cell r="H519">
            <v>3.6</v>
          </cell>
        </row>
        <row r="520">
          <cell r="A520" t="str">
            <v>CITY OF SHELTON-UNREGULATEDCOMMERCIAL RECYCLEROLLOUTOCC</v>
          </cell>
          <cell r="B520" t="str">
            <v>CITY OF SHELTON-UNREGULATED</v>
          </cell>
          <cell r="C520" t="str">
            <v>CITY OF SHELTON-UNREGULATED</v>
          </cell>
          <cell r="D520" t="str">
            <v>COMMERCIAL RECYCLE</v>
          </cell>
          <cell r="E520" t="str">
            <v>ROLLOUTOCC</v>
          </cell>
          <cell r="F520" t="str">
            <v>ROLL OUT FEE - RECYCLE</v>
          </cell>
          <cell r="G520" t="str">
            <v>ONCALL</v>
          </cell>
          <cell r="H520">
            <v>3.78</v>
          </cell>
        </row>
        <row r="521">
          <cell r="A521" t="str">
            <v>KITSAP CO -REGULATEDCOMMERCIAL RECYCLEROLLOUTOCC</v>
          </cell>
          <cell r="B521" t="str">
            <v>KITSAP CO -REGULATED</v>
          </cell>
          <cell r="C521" t="str">
            <v>KITSAP CO -REGULATED</v>
          </cell>
          <cell r="D521" t="str">
            <v>COMMERCIAL RECYCLE</v>
          </cell>
          <cell r="E521" t="str">
            <v>ROLLOUTOCC</v>
          </cell>
          <cell r="F521" t="str">
            <v>ROLL OUT FEE - RECYCLE</v>
          </cell>
          <cell r="G521" t="str">
            <v>ONCALL</v>
          </cell>
          <cell r="H521">
            <v>0</v>
          </cell>
        </row>
        <row r="522">
          <cell r="A522" t="str">
            <v>KITSAP CO-UNREGULATEDCOMMERCIAL RECYCLEROLLOUTOCC</v>
          </cell>
          <cell r="B522" t="str">
            <v>KITSAP CO-UNREGULATED</v>
          </cell>
          <cell r="C522" t="str">
            <v>KITSAP CO-UNREGULATED</v>
          </cell>
          <cell r="D522" t="str">
            <v>COMMERCIAL RECYCLE</v>
          </cell>
          <cell r="E522" t="str">
            <v>ROLLOUTOCC</v>
          </cell>
          <cell r="F522" t="str">
            <v>ROLL OUT FEE - RECYCLE</v>
          </cell>
          <cell r="G522" t="str">
            <v>ONCALL</v>
          </cell>
          <cell r="H522">
            <v>3.78</v>
          </cell>
        </row>
        <row r="523">
          <cell r="A523" t="str">
            <v>MASON CO-REGULATEDCOMMERCIAL RECYCLEROLLOUTOCC</v>
          </cell>
          <cell r="B523" t="str">
            <v>MASON CO-REGULATED</v>
          </cell>
          <cell r="C523" t="str">
            <v>MASON CO-REGULATED</v>
          </cell>
          <cell r="D523" t="str">
            <v>COMMERCIAL RECYCLE</v>
          </cell>
          <cell r="E523" t="str">
            <v>ROLLOUTOCC</v>
          </cell>
          <cell r="F523" t="str">
            <v>ROLL OUT FEE - RECYCLE</v>
          </cell>
          <cell r="G523" t="str">
            <v>ONCALL</v>
          </cell>
          <cell r="H523">
            <v>0</v>
          </cell>
        </row>
        <row r="524">
          <cell r="A524" t="str">
            <v>MASON CO-UNREGULATEDCOMMERCIAL RECYCLEROLLOUTOCC</v>
          </cell>
          <cell r="B524" t="str">
            <v>MASON CO-UNREGULATED</v>
          </cell>
          <cell r="C524" t="str">
            <v>MASON CO-UNREGULATED</v>
          </cell>
          <cell r="D524" t="str">
            <v>COMMERCIAL RECYCLE</v>
          </cell>
          <cell r="E524" t="str">
            <v>ROLLOUTOCC</v>
          </cell>
          <cell r="F524" t="str">
            <v>ROLL OUT FEE - RECYCLE</v>
          </cell>
          <cell r="G524" t="str">
            <v>ONCALL</v>
          </cell>
          <cell r="H524">
            <v>3.78</v>
          </cell>
        </row>
        <row r="525">
          <cell r="A525" t="str">
            <v>CITY of SHELTON-REGULATEDROLLOFFROMILE</v>
          </cell>
          <cell r="B525" t="str">
            <v>CITY of SHELTON-REGULATED</v>
          </cell>
          <cell r="C525" t="str">
            <v>CITY of SHELTON-REGULATED</v>
          </cell>
          <cell r="D525" t="str">
            <v>ROLLOFF</v>
          </cell>
          <cell r="E525" t="str">
            <v>ROMILE</v>
          </cell>
          <cell r="F525" t="str">
            <v>ROLL OFF-MILEAGE</v>
          </cell>
          <cell r="G525" t="str">
            <v>ONCALL</v>
          </cell>
          <cell r="H525">
            <v>2.4300000000000002</v>
          </cell>
        </row>
        <row r="526">
          <cell r="A526" t="str">
            <v>KITSAP CO -REGULATEDROLLOFFROMILE</v>
          </cell>
          <cell r="B526" t="str">
            <v>KITSAP CO -REGULATED</v>
          </cell>
          <cell r="C526" t="str">
            <v>KITSAP CO -REGULATED</v>
          </cell>
          <cell r="D526" t="str">
            <v>ROLLOFF</v>
          </cell>
          <cell r="E526" t="str">
            <v>ROMILE</v>
          </cell>
          <cell r="F526" t="str">
            <v>ROLL OFF-MILEAGE</v>
          </cell>
          <cell r="G526" t="str">
            <v>ONCALL</v>
          </cell>
          <cell r="H526">
            <v>2.4300000000000002</v>
          </cell>
        </row>
        <row r="527">
          <cell r="A527" t="str">
            <v>MASON CO-REGULATEDROLLOFFROMILE</v>
          </cell>
          <cell r="B527" t="str">
            <v>MASON CO-REGULATED</v>
          </cell>
          <cell r="C527" t="str">
            <v>MASON CO-REGULATED</v>
          </cell>
          <cell r="D527" t="str">
            <v>ROLLOFF</v>
          </cell>
          <cell r="E527" t="str">
            <v>ROMILE</v>
          </cell>
          <cell r="F527" t="str">
            <v>ROLL OFF-MILEAGE</v>
          </cell>
          <cell r="G527" t="str">
            <v>ONCALL</v>
          </cell>
          <cell r="H527">
            <v>2.4300000000000002</v>
          </cell>
        </row>
        <row r="528">
          <cell r="A528" t="str">
            <v>CITY OF SHELTON-UNREGULATEDROLLOFFROMILERECY</v>
          </cell>
          <cell r="B528" t="str">
            <v>CITY OF SHELTON-UNREGULATED</v>
          </cell>
          <cell r="C528" t="str">
            <v>CITY OF SHELTON-UNREGULATED</v>
          </cell>
          <cell r="D528" t="str">
            <v>ROLLOFF</v>
          </cell>
          <cell r="E528" t="str">
            <v>ROMILERECY</v>
          </cell>
          <cell r="F528" t="str">
            <v>ROLL OFF MILEAGE RECYCLE</v>
          </cell>
          <cell r="G528" t="str">
            <v>MONTHLY ARREARS</v>
          </cell>
          <cell r="H528">
            <v>2.4300000000000002</v>
          </cell>
        </row>
        <row r="529">
          <cell r="A529" t="str">
            <v>KITSAP CO-UNREGULATEDROLLOFFROMILERECY</v>
          </cell>
          <cell r="B529" t="str">
            <v>KITSAP CO-UNREGULATED</v>
          </cell>
          <cell r="C529" t="str">
            <v>KITSAP CO-UNREGULATED</v>
          </cell>
          <cell r="D529" t="str">
            <v>ROLLOFF</v>
          </cell>
          <cell r="E529" t="str">
            <v>ROMILERECY</v>
          </cell>
          <cell r="F529" t="str">
            <v>ROLL OFF MILEAGE RECYCLE</v>
          </cell>
          <cell r="G529" t="str">
            <v>MONTHLY ARREARS</v>
          </cell>
          <cell r="H529">
            <v>2.4300000000000002</v>
          </cell>
        </row>
        <row r="530">
          <cell r="A530" t="str">
            <v>MASON CO-UNREGULATEDROLLOFFROMILERECY</v>
          </cell>
          <cell r="B530" t="str">
            <v>MASON CO-UNREGULATED</v>
          </cell>
          <cell r="C530" t="str">
            <v>MASON CO-UNREGULATED</v>
          </cell>
          <cell r="D530" t="str">
            <v>ROLLOFF</v>
          </cell>
          <cell r="E530" t="str">
            <v>ROMILERECY</v>
          </cell>
          <cell r="F530" t="str">
            <v>ROLL OFF MILEAGE RECYCLE</v>
          </cell>
          <cell r="G530" t="str">
            <v>MONTHLY ARREARS</v>
          </cell>
          <cell r="H530">
            <v>2.4300000000000002</v>
          </cell>
        </row>
        <row r="531">
          <cell r="A531" t="str">
            <v>CITY of SHELTON-REGULATEDROLLOFFRORENT10D</v>
          </cell>
          <cell r="B531" t="str">
            <v>CITY of SHELTON-REGULATED</v>
          </cell>
          <cell r="C531" t="str">
            <v>CITY of SHELTON-REGULATED</v>
          </cell>
          <cell r="D531" t="str">
            <v>ROLLOFF</v>
          </cell>
          <cell r="E531" t="str">
            <v>RORENT10D</v>
          </cell>
          <cell r="F531" t="str">
            <v>10YD ROLL OFF DAILY RENT</v>
          </cell>
          <cell r="G531" t="str">
            <v>MONTHLY ARREARS</v>
          </cell>
          <cell r="H531">
            <v>139.5</v>
          </cell>
        </row>
        <row r="532">
          <cell r="A532" t="str">
            <v>CITY OF SHELTON-UNREGULATEDROLLOFFRORENT10D</v>
          </cell>
          <cell r="B532" t="str">
            <v>CITY OF SHELTON-UNREGULATED</v>
          </cell>
          <cell r="C532" t="str">
            <v>CITY OF SHELTON-UNREGULATED</v>
          </cell>
          <cell r="D532" t="str">
            <v>ROLLOFF</v>
          </cell>
          <cell r="E532" t="str">
            <v>RORENT10D</v>
          </cell>
          <cell r="F532" t="str">
            <v>10YD ROLL OFF DAILY RENT</v>
          </cell>
          <cell r="G532" t="str">
            <v>MONTHLY ARREARS</v>
          </cell>
          <cell r="H532">
            <v>135</v>
          </cell>
        </row>
        <row r="533">
          <cell r="A533" t="str">
            <v>KITSAP CO -REGULATEDROLLOFFRORENT10D</v>
          </cell>
          <cell r="B533" t="str">
            <v>KITSAP CO -REGULATED</v>
          </cell>
          <cell r="C533" t="str">
            <v>KITSAP CO -REGULATED</v>
          </cell>
          <cell r="D533" t="str">
            <v>ROLLOFF</v>
          </cell>
          <cell r="E533" t="str">
            <v>RORENT10D</v>
          </cell>
          <cell r="F533" t="str">
            <v>10YD ROLL OFF DAILY RENT</v>
          </cell>
          <cell r="G533" t="str">
            <v>MONTHLY ARREARS</v>
          </cell>
          <cell r="H533">
            <v>139.5</v>
          </cell>
        </row>
        <row r="534">
          <cell r="A534" t="str">
            <v>KITSAP CO-UNREGULATEDROLLOFFRORENT10D</v>
          </cell>
          <cell r="B534" t="str">
            <v>KITSAP CO-UNREGULATED</v>
          </cell>
          <cell r="C534" t="str">
            <v>KITSAP CO-UNREGULATED</v>
          </cell>
          <cell r="D534" t="str">
            <v>ROLLOFF</v>
          </cell>
          <cell r="E534" t="str">
            <v>RORENT10D</v>
          </cell>
          <cell r="F534" t="str">
            <v>10YD ROLL OFF DAILY RENT</v>
          </cell>
          <cell r="G534" t="str">
            <v>MONTHLY ARREARS</v>
          </cell>
          <cell r="H534">
            <v>135</v>
          </cell>
        </row>
        <row r="535">
          <cell r="A535" t="str">
            <v>MASON CO-REGULATEDROLLOFFRORENT10D</v>
          </cell>
          <cell r="B535" t="str">
            <v>MASON CO-REGULATED</v>
          </cell>
          <cell r="C535" t="str">
            <v>MASON CO-REGULATED</v>
          </cell>
          <cell r="D535" t="str">
            <v>ROLLOFF</v>
          </cell>
          <cell r="E535" t="str">
            <v>RORENT10D</v>
          </cell>
          <cell r="F535" t="str">
            <v>10YD ROLL OFF DAILY RENT</v>
          </cell>
          <cell r="G535" t="str">
            <v>MONTHLY ARREARS</v>
          </cell>
          <cell r="H535">
            <v>139.5</v>
          </cell>
        </row>
        <row r="536">
          <cell r="A536" t="str">
            <v>MASON CO-UNREGULATEDROLLOFFRORENT10D</v>
          </cell>
          <cell r="B536" t="str">
            <v>MASON CO-UNREGULATED</v>
          </cell>
          <cell r="C536" t="str">
            <v>MASON CO-UNREGULATED</v>
          </cell>
          <cell r="D536" t="str">
            <v>ROLLOFF</v>
          </cell>
          <cell r="E536" t="str">
            <v>RORENT10D</v>
          </cell>
          <cell r="F536" t="str">
            <v>10YD ROLL OFF DAILY RENT</v>
          </cell>
          <cell r="G536" t="str">
            <v>MONTHLY ARREARS</v>
          </cell>
          <cell r="H536">
            <v>135</v>
          </cell>
        </row>
        <row r="537">
          <cell r="A537" t="str">
            <v>CITY OF SHELTON-UNREGULATEDROLLOFFRORENT10DRECY</v>
          </cell>
          <cell r="B537" t="str">
            <v>CITY OF SHELTON-UNREGULATED</v>
          </cell>
          <cell r="C537" t="str">
            <v>CITY OF SHELTON-UNREGULATED</v>
          </cell>
          <cell r="D537" t="str">
            <v>ROLLOFF</v>
          </cell>
          <cell r="E537" t="str">
            <v>RORENT10DRECY</v>
          </cell>
          <cell r="F537" t="str">
            <v>ROLL OFF RENT DAILY-RECYL</v>
          </cell>
          <cell r="G537" t="str">
            <v>MONTHLY ARREARS</v>
          </cell>
          <cell r="H537">
            <v>139.5</v>
          </cell>
        </row>
        <row r="538">
          <cell r="A538" t="str">
            <v>KITSAP CO-UNREGULATEDROLLOFFRORENT10DRECY</v>
          </cell>
          <cell r="B538" t="str">
            <v>KITSAP CO-UNREGULATED</v>
          </cell>
          <cell r="C538" t="str">
            <v>KITSAP CO-UNREGULATED</v>
          </cell>
          <cell r="D538" t="str">
            <v>ROLLOFF</v>
          </cell>
          <cell r="E538" t="str">
            <v>RORENT10DRECY</v>
          </cell>
          <cell r="F538" t="str">
            <v>ROLL OFF RENT DAILY-RECYL</v>
          </cell>
          <cell r="G538" t="str">
            <v>MONTHLY ARREARS</v>
          </cell>
          <cell r="H538">
            <v>139.5</v>
          </cell>
        </row>
        <row r="539">
          <cell r="A539" t="str">
            <v>MASON CO-UNREGULATEDROLLOFFRORENT10DRECY</v>
          </cell>
          <cell r="B539" t="str">
            <v>MASON CO-UNREGULATED</v>
          </cell>
          <cell r="C539" t="str">
            <v>MASON CO-UNREGULATED</v>
          </cell>
          <cell r="D539" t="str">
            <v>ROLLOFF</v>
          </cell>
          <cell r="E539" t="str">
            <v>RORENT10DRECY</v>
          </cell>
          <cell r="F539" t="str">
            <v>ROLL OFF RENT DAILY-RECYL</v>
          </cell>
          <cell r="G539" t="str">
            <v>MONTHLY ARREARS</v>
          </cell>
          <cell r="H539">
            <v>139.5</v>
          </cell>
        </row>
        <row r="540">
          <cell r="A540" t="str">
            <v>CITY of SHELTON-REGULATEDROLLOFFRORENT10M</v>
          </cell>
          <cell r="B540" t="str">
            <v>CITY of SHELTON-REGULATED</v>
          </cell>
          <cell r="C540" t="str">
            <v>CITY of SHELTON-REGULATED</v>
          </cell>
          <cell r="D540" t="str">
            <v>ROLLOFF</v>
          </cell>
          <cell r="E540" t="str">
            <v>RORENT10M</v>
          </cell>
          <cell r="F540" t="str">
            <v>10YD ROLL OFF MTHLY RENT</v>
          </cell>
          <cell r="G540" t="str">
            <v>MONTHLY ARREARS</v>
          </cell>
          <cell r="H540">
            <v>83.93</v>
          </cell>
        </row>
        <row r="541">
          <cell r="A541" t="str">
            <v>CITY OF SHELTON-UNREGULATEDROLLOFFRORENT10M</v>
          </cell>
          <cell r="B541" t="str">
            <v>CITY OF SHELTON-UNREGULATED</v>
          </cell>
          <cell r="C541" t="str">
            <v>CITY OF SHELTON-UNREGULATED</v>
          </cell>
          <cell r="D541" t="str">
            <v>ROLLOFF</v>
          </cell>
          <cell r="E541" t="str">
            <v>RORENT10M</v>
          </cell>
          <cell r="F541" t="str">
            <v>10YD ROLL OFF MTHLY RENT</v>
          </cell>
          <cell r="G541" t="str">
            <v>MONTHLY ARREARS</v>
          </cell>
          <cell r="H541">
            <v>83</v>
          </cell>
        </row>
        <row r="542">
          <cell r="A542" t="str">
            <v>KITSAP CO -REGULATEDROLLOFFRORENT10M</v>
          </cell>
          <cell r="B542" t="str">
            <v>KITSAP CO -REGULATED</v>
          </cell>
          <cell r="C542" t="str">
            <v>KITSAP CO -REGULATED</v>
          </cell>
          <cell r="D542" t="str">
            <v>ROLLOFF</v>
          </cell>
          <cell r="E542" t="str">
            <v>RORENT10M</v>
          </cell>
          <cell r="F542" t="str">
            <v>10YD ROLL OFF MTHLY RENT</v>
          </cell>
          <cell r="G542" t="str">
            <v>MONTHLY ARREARS</v>
          </cell>
          <cell r="H542">
            <v>83.93</v>
          </cell>
        </row>
        <row r="543">
          <cell r="A543" t="str">
            <v>KITSAP CO-UNREGULATEDROLLOFFRORENT10M</v>
          </cell>
          <cell r="B543" t="str">
            <v>KITSAP CO-UNREGULATED</v>
          </cell>
          <cell r="C543" t="str">
            <v>KITSAP CO-UNREGULATED</v>
          </cell>
          <cell r="D543" t="str">
            <v>ROLLOFF</v>
          </cell>
          <cell r="E543" t="str">
            <v>RORENT10M</v>
          </cell>
          <cell r="F543" t="str">
            <v>10YD ROLL OFF MTHLY RENT</v>
          </cell>
          <cell r="G543" t="str">
            <v>MONTHLY ARREARS</v>
          </cell>
          <cell r="H543">
            <v>83</v>
          </cell>
        </row>
        <row r="544">
          <cell r="A544" t="str">
            <v>MASON CO-REGULATEDROLLOFFRORENT10M</v>
          </cell>
          <cell r="B544" t="str">
            <v>MASON CO-REGULATED</v>
          </cell>
          <cell r="C544" t="str">
            <v>MASON CO-REGULATED</v>
          </cell>
          <cell r="D544" t="str">
            <v>ROLLOFF</v>
          </cell>
          <cell r="E544" t="str">
            <v>RORENT10M</v>
          </cell>
          <cell r="F544" t="str">
            <v>10YD ROLL OFF MTHLY RENT</v>
          </cell>
          <cell r="G544" t="str">
            <v>MONTHLY ARREARS</v>
          </cell>
          <cell r="H544">
            <v>83.93</v>
          </cell>
        </row>
        <row r="545">
          <cell r="A545" t="str">
            <v>MASON CO-UNREGULATEDROLLOFFRORENT10M</v>
          </cell>
          <cell r="B545" t="str">
            <v>MASON CO-UNREGULATED</v>
          </cell>
          <cell r="C545" t="str">
            <v>MASON CO-UNREGULATED</v>
          </cell>
          <cell r="D545" t="str">
            <v>ROLLOFF</v>
          </cell>
          <cell r="E545" t="str">
            <v>RORENT10M</v>
          </cell>
          <cell r="F545" t="str">
            <v>10YD ROLL OFF MTHLY RENT</v>
          </cell>
          <cell r="G545" t="str">
            <v>MONTHLY ARREARS</v>
          </cell>
          <cell r="H545">
            <v>83</v>
          </cell>
        </row>
        <row r="546">
          <cell r="A546" t="str">
            <v>CITY OF SHELTON-UNREGULATEDROLLOFFRORENT10MRECY</v>
          </cell>
          <cell r="B546" t="str">
            <v>CITY OF SHELTON-UNREGULATED</v>
          </cell>
          <cell r="C546" t="str">
            <v>CITY OF SHELTON-UNREGULATED</v>
          </cell>
          <cell r="D546" t="str">
            <v>ROLLOFF</v>
          </cell>
          <cell r="E546" t="str">
            <v>RORENT10MRECY</v>
          </cell>
          <cell r="F546" t="str">
            <v>ROLL OFF RENT MONTHLY-REC</v>
          </cell>
          <cell r="G546" t="str">
            <v>MONTHLY ARREARS</v>
          </cell>
          <cell r="H546">
            <v>83.93</v>
          </cell>
        </row>
        <row r="547">
          <cell r="A547" t="str">
            <v>KITSAP CO-UNREGULATEDROLLOFFRORENT10MRECY</v>
          </cell>
          <cell r="B547" t="str">
            <v>KITSAP CO-UNREGULATED</v>
          </cell>
          <cell r="C547" t="str">
            <v>KITSAP CO-UNREGULATED</v>
          </cell>
          <cell r="D547" t="str">
            <v>ROLLOFF</v>
          </cell>
          <cell r="E547" t="str">
            <v>RORENT10MRECY</v>
          </cell>
          <cell r="F547" t="str">
            <v>ROLL OFF RENT MONTHLY-REC</v>
          </cell>
          <cell r="G547" t="str">
            <v>MONTHLY ARREARS</v>
          </cell>
          <cell r="H547">
            <v>83.93</v>
          </cell>
        </row>
        <row r="548">
          <cell r="A548" t="str">
            <v>MASON CO-UNREGULATEDROLLOFFRORENT10MRECY</v>
          </cell>
          <cell r="B548" t="str">
            <v>MASON CO-UNREGULATED</v>
          </cell>
          <cell r="C548" t="str">
            <v>MASON CO-UNREGULATED</v>
          </cell>
          <cell r="D548" t="str">
            <v>ROLLOFF</v>
          </cell>
          <cell r="E548" t="str">
            <v>RORENT10MRECY</v>
          </cell>
          <cell r="F548" t="str">
            <v>ROLL OFF RENT MONTHLY-REC</v>
          </cell>
          <cell r="G548" t="str">
            <v>MONTHLY ARREARS</v>
          </cell>
          <cell r="H548">
            <v>83.93</v>
          </cell>
        </row>
        <row r="549">
          <cell r="A549" t="str">
            <v>CITY of SHELTON-REGULATEDROLLOFFRORENT12D</v>
          </cell>
          <cell r="B549" t="str">
            <v>CITY of SHELTON-REGULATED</v>
          </cell>
          <cell r="C549" t="str">
            <v>CITY of SHELTON-REGULATED</v>
          </cell>
          <cell r="D549" t="str">
            <v>ROLLOFF</v>
          </cell>
          <cell r="E549" t="str">
            <v>RORENT12D</v>
          </cell>
          <cell r="F549" t="str">
            <v>12YD ROLL OFF-DAILY RENT</v>
          </cell>
          <cell r="G549" t="str">
            <v>MONTHLY ARREARS</v>
          </cell>
          <cell r="H549">
            <v>178.2</v>
          </cell>
        </row>
        <row r="550">
          <cell r="A550" t="str">
            <v>KITSAP CO -REGULATEDROLLOFFRORENT12D</v>
          </cell>
          <cell r="B550" t="str">
            <v>KITSAP CO -REGULATED</v>
          </cell>
          <cell r="C550" t="str">
            <v>KITSAP CO -REGULATED</v>
          </cell>
          <cell r="D550" t="str">
            <v>ROLLOFF</v>
          </cell>
          <cell r="E550" t="str">
            <v>RORENT12D</v>
          </cell>
          <cell r="F550" t="str">
            <v>12YD ROLL OFF-DAILY RENT</v>
          </cell>
          <cell r="G550" t="str">
            <v>MONTHLY ARREARS</v>
          </cell>
          <cell r="H550">
            <v>224.1</v>
          </cell>
        </row>
        <row r="551">
          <cell r="A551" t="str">
            <v>MASON CO-REGULATEDROLLOFFRORENT12D</v>
          </cell>
          <cell r="B551" t="str">
            <v>MASON CO-REGULATED</v>
          </cell>
          <cell r="C551" t="str">
            <v>MASON CO-REGULATED</v>
          </cell>
          <cell r="D551" t="str">
            <v>ROLLOFF</v>
          </cell>
          <cell r="E551" t="str">
            <v>RORENT12D</v>
          </cell>
          <cell r="F551" t="str">
            <v>12YD ROLL OFF-DAILY RENT</v>
          </cell>
          <cell r="G551" t="str">
            <v>MONTHLY ARREARS</v>
          </cell>
          <cell r="H551">
            <v>178.2</v>
          </cell>
        </row>
        <row r="552">
          <cell r="A552" t="str">
            <v>CITY OF SHELTON-UNREGULATEDROLLOFFRORENT12DRECY</v>
          </cell>
          <cell r="B552" t="str">
            <v>CITY OF SHELTON-UNREGULATED</v>
          </cell>
          <cell r="C552" t="str">
            <v>CITY OF SHELTON-UNREGULATED</v>
          </cell>
          <cell r="D552" t="str">
            <v>ROLLOFF</v>
          </cell>
          <cell r="E552" t="str">
            <v>RORENT12DRECY</v>
          </cell>
          <cell r="F552" t="str">
            <v>ROLL OFF RENT DAILY-RECYL</v>
          </cell>
          <cell r="G552" t="str">
            <v>MONTHLY ARREARS</v>
          </cell>
          <cell r="H552">
            <v>178.2</v>
          </cell>
        </row>
        <row r="553">
          <cell r="A553" t="str">
            <v>KITSAP CO-UNREGULATEDROLLOFFRORENT12DRECY</v>
          </cell>
          <cell r="B553" t="str">
            <v>KITSAP CO-UNREGULATED</v>
          </cell>
          <cell r="C553" t="str">
            <v>KITSAP CO-UNREGULATED</v>
          </cell>
          <cell r="D553" t="str">
            <v>ROLLOFF</v>
          </cell>
          <cell r="E553" t="str">
            <v>RORENT12DRECY</v>
          </cell>
          <cell r="F553" t="str">
            <v>ROLL OFF RENT DAILY-RECYL</v>
          </cell>
          <cell r="G553" t="str">
            <v>MONTHLY ARREARS</v>
          </cell>
          <cell r="H553">
            <v>178.2</v>
          </cell>
        </row>
        <row r="554">
          <cell r="A554" t="str">
            <v>MASON CO-UNREGULATEDROLLOFFRORENT12DRECY</v>
          </cell>
          <cell r="B554" t="str">
            <v>MASON CO-UNREGULATED</v>
          </cell>
          <cell r="C554" t="str">
            <v>MASON CO-UNREGULATED</v>
          </cell>
          <cell r="D554" t="str">
            <v>ROLLOFF</v>
          </cell>
          <cell r="E554" t="str">
            <v>RORENT12DRECY</v>
          </cell>
          <cell r="F554" t="str">
            <v>ROLL OFF RENT DAILY-RECYL</v>
          </cell>
          <cell r="G554" t="str">
            <v>MONTHLY ARREARS</v>
          </cell>
          <cell r="H554">
            <v>178.2</v>
          </cell>
        </row>
        <row r="555">
          <cell r="A555" t="str">
            <v>CITY of SHELTON-REGULATEDROLLOFFRORENT12M</v>
          </cell>
          <cell r="B555" t="str">
            <v>CITY of SHELTON-REGULATED</v>
          </cell>
          <cell r="C555" t="str">
            <v>CITY of SHELTON-REGULATED</v>
          </cell>
          <cell r="D555" t="str">
            <v>ROLLOFF</v>
          </cell>
          <cell r="E555" t="str">
            <v>RORENT12M</v>
          </cell>
          <cell r="F555" t="str">
            <v>12YD ROLL OFF-MNTHLY RENT</v>
          </cell>
          <cell r="G555" t="str">
            <v>MONTHLY ARREARS</v>
          </cell>
          <cell r="H555">
            <v>86.75</v>
          </cell>
        </row>
        <row r="556">
          <cell r="A556" t="str">
            <v>KITSAP CO -REGULATEDROLLOFFRORENT12M</v>
          </cell>
          <cell r="B556" t="str">
            <v>KITSAP CO -REGULATED</v>
          </cell>
          <cell r="C556" t="str">
            <v>KITSAP CO -REGULATED</v>
          </cell>
          <cell r="D556" t="str">
            <v>ROLLOFF</v>
          </cell>
          <cell r="E556" t="str">
            <v>RORENT12M</v>
          </cell>
          <cell r="F556" t="str">
            <v>12YD ROLL OFF-MNTHLY RENT</v>
          </cell>
          <cell r="G556" t="str">
            <v>MONTHLY ARREARS</v>
          </cell>
          <cell r="H556">
            <v>86.75</v>
          </cell>
        </row>
        <row r="557">
          <cell r="A557" t="str">
            <v>MASON CO-REGULATEDROLLOFFRORENT12M</v>
          </cell>
          <cell r="B557" t="str">
            <v>MASON CO-REGULATED</v>
          </cell>
          <cell r="C557" t="str">
            <v>MASON CO-REGULATED</v>
          </cell>
          <cell r="D557" t="str">
            <v>ROLLOFF</v>
          </cell>
          <cell r="E557" t="str">
            <v>RORENT12M</v>
          </cell>
          <cell r="F557" t="str">
            <v>12YD ROLL OFF-MNTHLY RENT</v>
          </cell>
          <cell r="G557" t="str">
            <v>MONTHLY ARREARS</v>
          </cell>
          <cell r="H557">
            <v>86.75</v>
          </cell>
        </row>
        <row r="558">
          <cell r="A558" t="str">
            <v>CITY OF SHELTON-UNREGULATEDROLLOFFRORENT12MRECY</v>
          </cell>
          <cell r="B558" t="str">
            <v>CITY OF SHELTON-UNREGULATED</v>
          </cell>
          <cell r="C558" t="str">
            <v>CITY OF SHELTON-UNREGULATED</v>
          </cell>
          <cell r="D558" t="str">
            <v>ROLLOFF</v>
          </cell>
          <cell r="E558" t="str">
            <v>RORENT12MRECY</v>
          </cell>
          <cell r="F558" t="str">
            <v>ROLL OFF RENT MONTHLY-REC</v>
          </cell>
          <cell r="G558" t="str">
            <v>MONTHLY ARREARS</v>
          </cell>
          <cell r="H558">
            <v>86.75</v>
          </cell>
        </row>
        <row r="559">
          <cell r="A559" t="str">
            <v>KITSAP CO-UNREGULATEDROLLOFFRORENT12MRECY</v>
          </cell>
          <cell r="B559" t="str">
            <v>KITSAP CO-UNREGULATED</v>
          </cell>
          <cell r="C559" t="str">
            <v>KITSAP CO-UNREGULATED</v>
          </cell>
          <cell r="D559" t="str">
            <v>ROLLOFF</v>
          </cell>
          <cell r="E559" t="str">
            <v>RORENT12MRECY</v>
          </cell>
          <cell r="F559" t="str">
            <v>ROLL OFF RENT MONTHLY-REC</v>
          </cell>
          <cell r="G559" t="str">
            <v>MONTHLY ARREARS</v>
          </cell>
          <cell r="H559">
            <v>86.75</v>
          </cell>
        </row>
        <row r="560">
          <cell r="A560" t="str">
            <v>MASON CO-UNREGULATEDROLLOFFRORENT12MRECY</v>
          </cell>
          <cell r="B560" t="str">
            <v>MASON CO-UNREGULATED</v>
          </cell>
          <cell r="C560" t="str">
            <v>MASON CO-UNREGULATED</v>
          </cell>
          <cell r="D560" t="str">
            <v>ROLLOFF</v>
          </cell>
          <cell r="E560" t="str">
            <v>RORENT12MRECY</v>
          </cell>
          <cell r="F560" t="str">
            <v>ROLL OFF RENT MONTHLY-REC</v>
          </cell>
          <cell r="G560" t="str">
            <v>MONTHLY ARREARS</v>
          </cell>
          <cell r="H560">
            <v>86.75</v>
          </cell>
        </row>
        <row r="561">
          <cell r="A561" t="str">
            <v>CITY of SHELTON-REGULATEDROLLOFFRORENT20D</v>
          </cell>
          <cell r="B561" t="str">
            <v>CITY of SHELTON-REGULATED</v>
          </cell>
          <cell r="C561" t="str">
            <v>CITY of SHELTON-REGULATED</v>
          </cell>
          <cell r="D561" t="str">
            <v>ROLLOFF</v>
          </cell>
          <cell r="E561" t="str">
            <v>RORENT20D</v>
          </cell>
          <cell r="F561" t="str">
            <v>20YD ROLL OFF-DAILY RENT</v>
          </cell>
          <cell r="G561" t="str">
            <v>MONTHLY ARREARS</v>
          </cell>
          <cell r="H561">
            <v>180.3</v>
          </cell>
        </row>
        <row r="562">
          <cell r="A562" t="str">
            <v>KITSAP CO -REGULATEDROLLOFFRORENT20D</v>
          </cell>
          <cell r="B562" t="str">
            <v>KITSAP CO -REGULATED</v>
          </cell>
          <cell r="C562" t="str">
            <v>KITSAP CO -REGULATED</v>
          </cell>
          <cell r="D562" t="str">
            <v>ROLLOFF</v>
          </cell>
          <cell r="E562" t="str">
            <v>RORENT20D</v>
          </cell>
          <cell r="F562" t="str">
            <v>20YD ROLL OFF-DAILY RENT</v>
          </cell>
          <cell r="G562" t="str">
            <v>MONTHLY ARREARS</v>
          </cell>
          <cell r="H562">
            <v>180.3</v>
          </cell>
        </row>
        <row r="563">
          <cell r="A563" t="str">
            <v>MASON CO-REGULATEDROLLOFFRORENT20D</v>
          </cell>
          <cell r="B563" t="str">
            <v>MASON CO-REGULATED</v>
          </cell>
          <cell r="C563" t="str">
            <v>MASON CO-REGULATED</v>
          </cell>
          <cell r="D563" t="str">
            <v>ROLLOFF</v>
          </cell>
          <cell r="E563" t="str">
            <v>RORENT20D</v>
          </cell>
          <cell r="F563" t="str">
            <v>20YD ROLL OFF-DAILY RENT</v>
          </cell>
          <cell r="G563" t="str">
            <v>MONTHLY ARREARS</v>
          </cell>
          <cell r="H563">
            <v>180.3</v>
          </cell>
        </row>
        <row r="564">
          <cell r="A564" t="str">
            <v>CITY OF SHELTON-UNREGULATEDROLLOFFRORENT20DRECY</v>
          </cell>
          <cell r="B564" t="str">
            <v>CITY OF SHELTON-UNREGULATED</v>
          </cell>
          <cell r="C564" t="str">
            <v>CITY OF SHELTON-UNREGULATED</v>
          </cell>
          <cell r="D564" t="str">
            <v>ROLLOFF</v>
          </cell>
          <cell r="E564" t="str">
            <v>RORENT20DRECY</v>
          </cell>
          <cell r="F564" t="str">
            <v>ROLL OFF RENT DAILY-RECYL</v>
          </cell>
          <cell r="G564" t="str">
            <v>MONTHLY ARREARS</v>
          </cell>
          <cell r="H564">
            <v>180.3</v>
          </cell>
        </row>
        <row r="565">
          <cell r="A565" t="str">
            <v>KITSAP CO-UNREGULATEDROLLOFFRORENT20DRECY</v>
          </cell>
          <cell r="B565" t="str">
            <v>KITSAP CO-UNREGULATED</v>
          </cell>
          <cell r="C565" t="str">
            <v>KITSAP CO-UNREGULATED</v>
          </cell>
          <cell r="D565" t="str">
            <v>ROLLOFF</v>
          </cell>
          <cell r="E565" t="str">
            <v>RORENT20DRECY</v>
          </cell>
          <cell r="F565" t="str">
            <v>ROLL OFF RENT DAILY-RECYL</v>
          </cell>
          <cell r="G565" t="str">
            <v>MONTHLY ARREARS</v>
          </cell>
          <cell r="H565">
            <v>180.3</v>
          </cell>
        </row>
        <row r="566">
          <cell r="A566" t="str">
            <v>MASON CO-UNREGULATEDROLLOFFRORENT20DRECY</v>
          </cell>
          <cell r="B566" t="str">
            <v>MASON CO-UNREGULATED</v>
          </cell>
          <cell r="C566" t="str">
            <v>MASON CO-UNREGULATED</v>
          </cell>
          <cell r="D566" t="str">
            <v>ROLLOFF</v>
          </cell>
          <cell r="E566" t="str">
            <v>RORENT20DRECY</v>
          </cell>
          <cell r="F566" t="str">
            <v>ROLL OFF RENT DAILY-RECYL</v>
          </cell>
          <cell r="G566" t="str">
            <v>MONTHLY ARREARS</v>
          </cell>
          <cell r="H566">
            <v>180.3</v>
          </cell>
        </row>
        <row r="567">
          <cell r="A567" t="str">
            <v>CITY of SHELTON-REGULATEDROLLOFFRORENT20M</v>
          </cell>
          <cell r="B567" t="str">
            <v>CITY of SHELTON-REGULATED</v>
          </cell>
          <cell r="C567" t="str">
            <v>CITY of SHELTON-REGULATED</v>
          </cell>
          <cell r="D567" t="str">
            <v>ROLLOFF</v>
          </cell>
          <cell r="E567" t="str">
            <v>RORENT20M</v>
          </cell>
          <cell r="F567" t="str">
            <v>20YD ROLL OFF-MNTHLY RENT</v>
          </cell>
          <cell r="G567" t="str">
            <v>MONTHLY ARREARS</v>
          </cell>
          <cell r="H567">
            <v>97.48</v>
          </cell>
        </row>
        <row r="568">
          <cell r="A568" t="str">
            <v>KITSAP CO -REGULATEDROLLOFFRORENT20M</v>
          </cell>
          <cell r="B568" t="str">
            <v>KITSAP CO -REGULATED</v>
          </cell>
          <cell r="C568" t="str">
            <v>KITSAP CO -REGULATED</v>
          </cell>
          <cell r="D568" t="str">
            <v>ROLLOFF</v>
          </cell>
          <cell r="E568" t="str">
            <v>RORENT20M</v>
          </cell>
          <cell r="F568" t="str">
            <v>20YD ROLL OFF-MNTHLY RENT</v>
          </cell>
          <cell r="G568" t="str">
            <v>MONTHLY ARREARS</v>
          </cell>
          <cell r="H568">
            <v>97.48</v>
          </cell>
        </row>
        <row r="569">
          <cell r="A569" t="str">
            <v>MASON CO-REGULATEDROLLOFFRORENT20M</v>
          </cell>
          <cell r="B569" t="str">
            <v>MASON CO-REGULATED</v>
          </cell>
          <cell r="C569" t="str">
            <v>MASON CO-REGULATED</v>
          </cell>
          <cell r="D569" t="str">
            <v>ROLLOFF</v>
          </cell>
          <cell r="E569" t="str">
            <v>RORENT20M</v>
          </cell>
          <cell r="F569" t="str">
            <v>20YD ROLL OFF-MNTHLY RENT</v>
          </cell>
          <cell r="G569" t="str">
            <v>MONTHLY ARREARS</v>
          </cell>
          <cell r="H569">
            <v>97.48</v>
          </cell>
        </row>
        <row r="570">
          <cell r="A570" t="str">
            <v>CITY OF SHELTON-UNREGULATEDROLLOFFRORENT20MRECY</v>
          </cell>
          <cell r="B570" t="str">
            <v>CITY OF SHELTON-UNREGULATED</v>
          </cell>
          <cell r="C570" t="str">
            <v>CITY OF SHELTON-UNREGULATED</v>
          </cell>
          <cell r="D570" t="str">
            <v>ROLLOFF</v>
          </cell>
          <cell r="E570" t="str">
            <v>RORENT20MRECY</v>
          </cell>
          <cell r="F570" t="str">
            <v>ROLL OFF RENT MONTHLY-REC</v>
          </cell>
          <cell r="G570" t="str">
            <v>MONTHLY ARREARS</v>
          </cell>
          <cell r="H570">
            <v>97.48</v>
          </cell>
        </row>
        <row r="571">
          <cell r="A571" t="str">
            <v>KITSAP CO-UNREGULATEDROLLOFFRORENT20MRECY</v>
          </cell>
          <cell r="B571" t="str">
            <v>KITSAP CO-UNREGULATED</v>
          </cell>
          <cell r="C571" t="str">
            <v>KITSAP CO-UNREGULATED</v>
          </cell>
          <cell r="D571" t="str">
            <v>ROLLOFF</v>
          </cell>
          <cell r="E571" t="str">
            <v>RORENT20MRECY</v>
          </cell>
          <cell r="F571" t="str">
            <v>ROLL OFF RENT MONTHLY-REC</v>
          </cell>
          <cell r="G571" t="str">
            <v>MONTHLY ARREARS</v>
          </cell>
          <cell r="H571">
            <v>97.48</v>
          </cell>
        </row>
        <row r="572">
          <cell r="A572" t="str">
            <v>MASON CO-UNREGULATEDROLLOFFRORENT20MRECY</v>
          </cell>
          <cell r="B572" t="str">
            <v>MASON CO-UNREGULATED</v>
          </cell>
          <cell r="C572" t="str">
            <v>MASON CO-UNREGULATED</v>
          </cell>
          <cell r="D572" t="str">
            <v>ROLLOFF</v>
          </cell>
          <cell r="E572" t="str">
            <v>RORENT20MRECY</v>
          </cell>
          <cell r="F572" t="str">
            <v>ROLL OFF RENT MONTHLY-REC</v>
          </cell>
          <cell r="G572" t="str">
            <v>MONTHLY ARREARS</v>
          </cell>
          <cell r="H572">
            <v>97.48</v>
          </cell>
        </row>
        <row r="573">
          <cell r="A573" t="str">
            <v>CITY of SHELTON-REGULATEDROLLOFFRORENT40D</v>
          </cell>
          <cell r="B573" t="str">
            <v>CITY of SHELTON-REGULATED</v>
          </cell>
          <cell r="C573" t="str">
            <v>CITY of SHELTON-REGULATED</v>
          </cell>
          <cell r="D573" t="str">
            <v>ROLLOFF</v>
          </cell>
          <cell r="E573" t="str">
            <v>RORENT40D</v>
          </cell>
          <cell r="F573" t="str">
            <v>40YD ROLL OFF-DAILY RENT</v>
          </cell>
          <cell r="G573" t="str">
            <v>MONTHLY ARREARS</v>
          </cell>
          <cell r="H573">
            <v>283.8</v>
          </cell>
        </row>
        <row r="574">
          <cell r="A574" t="str">
            <v>KITSAP CO -REGULATEDROLLOFFRORENT40D</v>
          </cell>
          <cell r="B574" t="str">
            <v>KITSAP CO -REGULATED</v>
          </cell>
          <cell r="C574" t="str">
            <v>KITSAP CO -REGULATED</v>
          </cell>
          <cell r="D574" t="str">
            <v>ROLLOFF</v>
          </cell>
          <cell r="E574" t="str">
            <v>RORENT40D</v>
          </cell>
          <cell r="F574" t="str">
            <v>40YD ROLL OFF-DAILY RENT</v>
          </cell>
          <cell r="G574" t="str">
            <v>MONTHLY ARREARS</v>
          </cell>
          <cell r="H574">
            <v>283.8</v>
          </cell>
        </row>
        <row r="575">
          <cell r="A575" t="str">
            <v>MASON CO-REGULATEDROLLOFFRORENT40D</v>
          </cell>
          <cell r="B575" t="str">
            <v>MASON CO-REGULATED</v>
          </cell>
          <cell r="C575" t="str">
            <v>MASON CO-REGULATED</v>
          </cell>
          <cell r="D575" t="str">
            <v>ROLLOFF</v>
          </cell>
          <cell r="E575" t="str">
            <v>RORENT40D</v>
          </cell>
          <cell r="F575" t="str">
            <v>40YD ROLL OFF-DAILY RENT</v>
          </cell>
          <cell r="G575" t="str">
            <v>MONTHLY ARREARS</v>
          </cell>
          <cell r="H575">
            <v>283.8</v>
          </cell>
        </row>
        <row r="576">
          <cell r="A576" t="str">
            <v>CITY OF SHELTON-UNREGULATEDROLLOFFRORENT40DRECY</v>
          </cell>
          <cell r="B576" t="str">
            <v>CITY OF SHELTON-UNREGULATED</v>
          </cell>
          <cell r="C576" t="str">
            <v>CITY OF SHELTON-UNREGULATED</v>
          </cell>
          <cell r="D576" t="str">
            <v>ROLLOFF</v>
          </cell>
          <cell r="E576" t="str">
            <v>RORENT40DRECY</v>
          </cell>
          <cell r="F576" t="str">
            <v>ROLL OFF RENT DAILY-RECYL</v>
          </cell>
          <cell r="G576" t="str">
            <v>MONTHLY ARREARS</v>
          </cell>
          <cell r="H576">
            <v>283.8</v>
          </cell>
        </row>
        <row r="577">
          <cell r="A577" t="str">
            <v>KITSAP CO-UNREGULATEDROLLOFFRORENT40DRECY</v>
          </cell>
          <cell r="B577" t="str">
            <v>KITSAP CO-UNREGULATED</v>
          </cell>
          <cell r="C577" t="str">
            <v>KITSAP CO-UNREGULATED</v>
          </cell>
          <cell r="D577" t="str">
            <v>ROLLOFF</v>
          </cell>
          <cell r="E577" t="str">
            <v>RORENT40DRECY</v>
          </cell>
          <cell r="F577" t="str">
            <v>ROLL OFF RENT DAILY-RECYL</v>
          </cell>
          <cell r="G577" t="str">
            <v>MONTHLY ARREARS</v>
          </cell>
          <cell r="H577">
            <v>283.8</v>
          </cell>
        </row>
        <row r="578">
          <cell r="A578" t="str">
            <v>MASON CO-UNREGULATEDROLLOFFRORENT40DRECY</v>
          </cell>
          <cell r="B578" t="str">
            <v>MASON CO-UNREGULATED</v>
          </cell>
          <cell r="C578" t="str">
            <v>MASON CO-UNREGULATED</v>
          </cell>
          <cell r="D578" t="str">
            <v>ROLLOFF</v>
          </cell>
          <cell r="E578" t="str">
            <v>RORENT40DRECY</v>
          </cell>
          <cell r="F578" t="str">
            <v>ROLL OFF RENT DAILY-RECYL</v>
          </cell>
          <cell r="G578" t="str">
            <v>MONTHLY ARREARS</v>
          </cell>
          <cell r="H578">
            <v>283.8</v>
          </cell>
        </row>
        <row r="579">
          <cell r="A579" t="str">
            <v>CITY of SHELTON-REGULATEDROLLOFFRORENT40M</v>
          </cell>
          <cell r="B579" t="str">
            <v>CITY of SHELTON-REGULATED</v>
          </cell>
          <cell r="C579" t="str">
            <v>CITY of SHELTON-REGULATED</v>
          </cell>
          <cell r="D579" t="str">
            <v>ROLLOFF</v>
          </cell>
          <cell r="E579" t="str">
            <v>RORENT40M</v>
          </cell>
          <cell r="F579" t="str">
            <v>40YD ROLL OFF-MNTHLY RENT</v>
          </cell>
          <cell r="G579" t="str">
            <v>MONTHLY ARREARS</v>
          </cell>
          <cell r="H579">
            <v>165.74</v>
          </cell>
        </row>
        <row r="580">
          <cell r="A580" t="str">
            <v>CITY OF SHELTON-UNREGULATEDROLLOFFRORENT40M</v>
          </cell>
          <cell r="B580" t="str">
            <v>CITY OF SHELTON-UNREGULATED</v>
          </cell>
          <cell r="C580" t="str">
            <v>CITY OF SHELTON-UNREGULATED</v>
          </cell>
          <cell r="D580" t="str">
            <v>ROLLOFF</v>
          </cell>
          <cell r="E580" t="str">
            <v>RORENT40M</v>
          </cell>
          <cell r="F580" t="str">
            <v>40YD ROLL OFF-MNTHLY RENT</v>
          </cell>
          <cell r="G580" t="str">
            <v>MONTHLY ARREARS</v>
          </cell>
          <cell r="H580">
            <v>165.74</v>
          </cell>
        </row>
        <row r="581">
          <cell r="A581" t="str">
            <v>KITSAP CO -REGULATEDROLLOFFRORENT40M</v>
          </cell>
          <cell r="B581" t="str">
            <v>KITSAP CO -REGULATED</v>
          </cell>
          <cell r="C581" t="str">
            <v>KITSAP CO -REGULATED</v>
          </cell>
          <cell r="D581" t="str">
            <v>ROLLOFF</v>
          </cell>
          <cell r="E581" t="str">
            <v>RORENT40M</v>
          </cell>
          <cell r="F581" t="str">
            <v>40YD ROLL OFF-MNTHLY RENT</v>
          </cell>
          <cell r="G581" t="str">
            <v>MONTHLY ARREARS</v>
          </cell>
          <cell r="H581">
            <v>165.74</v>
          </cell>
        </row>
        <row r="582">
          <cell r="A582" t="str">
            <v>KITSAP CO-UNREGULATEDROLLOFFRORENT40M</v>
          </cell>
          <cell r="B582" t="str">
            <v>KITSAP CO-UNREGULATED</v>
          </cell>
          <cell r="C582" t="str">
            <v>KITSAP CO-UNREGULATED</v>
          </cell>
          <cell r="D582" t="str">
            <v>ROLLOFF</v>
          </cell>
          <cell r="E582" t="str">
            <v>RORENT40M</v>
          </cell>
          <cell r="F582" t="str">
            <v>40YD ROLL OFF-MNTHLY RENT</v>
          </cell>
          <cell r="G582" t="str">
            <v>MONTHLY ARREARS</v>
          </cell>
          <cell r="H582">
            <v>165.74</v>
          </cell>
        </row>
        <row r="583">
          <cell r="A583" t="str">
            <v>MASON CO-REGULATEDROLLOFFRORENT40M</v>
          </cell>
          <cell r="B583" t="str">
            <v>MASON CO-REGULATED</v>
          </cell>
          <cell r="C583" t="str">
            <v>MASON CO-REGULATED</v>
          </cell>
          <cell r="D583" t="str">
            <v>ROLLOFF</v>
          </cell>
          <cell r="E583" t="str">
            <v>RORENT40M</v>
          </cell>
          <cell r="F583" t="str">
            <v>40YD ROLL OFF-MNTHLY RENT</v>
          </cell>
          <cell r="G583" t="str">
            <v>MONTHLY ARREARS</v>
          </cell>
          <cell r="H583">
            <v>165.74</v>
          </cell>
        </row>
        <row r="584">
          <cell r="A584" t="str">
            <v>MASON CO-UNREGULATEDROLLOFFRORENT40M</v>
          </cell>
          <cell r="B584" t="str">
            <v>MASON CO-UNREGULATED</v>
          </cell>
          <cell r="C584" t="str">
            <v>MASON CO-UNREGULATED</v>
          </cell>
          <cell r="D584" t="str">
            <v>ROLLOFF</v>
          </cell>
          <cell r="E584" t="str">
            <v>RORENT40M</v>
          </cell>
          <cell r="F584" t="str">
            <v>40YD ROLL OFF-MNTHLY RENT</v>
          </cell>
          <cell r="G584" t="str">
            <v>MONTHLY ARREARS</v>
          </cell>
          <cell r="H584">
            <v>165.74</v>
          </cell>
        </row>
        <row r="585">
          <cell r="A585" t="str">
            <v>CITY OF SHELTON-UNREGULATEDROLLOFFRORENT40MRECY</v>
          </cell>
          <cell r="B585" t="str">
            <v>CITY OF SHELTON-UNREGULATED</v>
          </cell>
          <cell r="C585" t="str">
            <v>CITY OF SHELTON-UNREGULATED</v>
          </cell>
          <cell r="D585" t="str">
            <v>ROLLOFF</v>
          </cell>
          <cell r="E585" t="str">
            <v>RORENT40MRECY</v>
          </cell>
          <cell r="F585" t="str">
            <v>ROLL OFF RENT MONTHLY-REC</v>
          </cell>
          <cell r="G585" t="str">
            <v>MONTHLY ARREARS</v>
          </cell>
          <cell r="H585">
            <v>165.74</v>
          </cell>
        </row>
        <row r="586">
          <cell r="A586" t="str">
            <v>KITSAP CO-UNREGULATEDROLLOFFRORENT40MRECY</v>
          </cell>
          <cell r="B586" t="str">
            <v>KITSAP CO-UNREGULATED</v>
          </cell>
          <cell r="C586" t="str">
            <v>KITSAP CO-UNREGULATED</v>
          </cell>
          <cell r="D586" t="str">
            <v>ROLLOFF</v>
          </cell>
          <cell r="E586" t="str">
            <v>RORENT40MRECY</v>
          </cell>
          <cell r="F586" t="str">
            <v>ROLL OFF RENT MONTHLY-REC</v>
          </cell>
          <cell r="G586" t="str">
            <v>MONTHLY ARREARS</v>
          </cell>
          <cell r="H586">
            <v>165.74</v>
          </cell>
        </row>
        <row r="587">
          <cell r="A587" t="str">
            <v>MASON CO-UNREGULATEDROLLOFFRORENT40MRECY</v>
          </cell>
          <cell r="B587" t="str">
            <v>MASON CO-UNREGULATED</v>
          </cell>
          <cell r="C587" t="str">
            <v>MASON CO-UNREGULATED</v>
          </cell>
          <cell r="D587" t="str">
            <v>ROLLOFF</v>
          </cell>
          <cell r="E587" t="str">
            <v>RORENT40MRECY</v>
          </cell>
          <cell r="F587" t="str">
            <v>ROLL OFF RENT MONTHLY-REC</v>
          </cell>
          <cell r="G587" t="str">
            <v>MONTHLY ARREARS</v>
          </cell>
          <cell r="H587">
            <v>165.74</v>
          </cell>
        </row>
        <row r="588">
          <cell r="A588" t="str">
            <v>CITY of SHELTON-REGULATEDROLLOFFROTARP</v>
          </cell>
          <cell r="B588" t="str">
            <v>CITY of SHELTON-REGULATED</v>
          </cell>
          <cell r="C588" t="str">
            <v>CITY of SHELTON-REGULATED</v>
          </cell>
          <cell r="D588" t="str">
            <v>ROLLOFF</v>
          </cell>
          <cell r="E588" t="str">
            <v>ROTARP</v>
          </cell>
          <cell r="F588" t="str">
            <v>TARPING CHARGE</v>
          </cell>
          <cell r="G588" t="str">
            <v>ONCALL</v>
          </cell>
          <cell r="H588">
            <v>11.12</v>
          </cell>
        </row>
        <row r="589">
          <cell r="A589" t="str">
            <v>KITSAP CO -REGULATEDROLLOFFROTARP</v>
          </cell>
          <cell r="B589" t="str">
            <v>KITSAP CO -REGULATED</v>
          </cell>
          <cell r="C589" t="str">
            <v>KITSAP CO -REGULATED</v>
          </cell>
          <cell r="D589" t="str">
            <v>ROLLOFF</v>
          </cell>
          <cell r="E589" t="str">
            <v>ROTARP</v>
          </cell>
          <cell r="F589" t="str">
            <v>TARPING CHARGE</v>
          </cell>
          <cell r="G589" t="str">
            <v>ONCALL</v>
          </cell>
          <cell r="H589">
            <v>11.12</v>
          </cell>
        </row>
        <row r="590">
          <cell r="A590" t="str">
            <v>MASON CO-REGULATEDROLLOFFROTARP</v>
          </cell>
          <cell r="B590" t="str">
            <v>MASON CO-REGULATED</v>
          </cell>
          <cell r="C590" t="str">
            <v>MASON CO-REGULATED</v>
          </cell>
          <cell r="D590" t="str">
            <v>ROLLOFF</v>
          </cell>
          <cell r="E590" t="str">
            <v>ROTARP</v>
          </cell>
          <cell r="F590" t="str">
            <v>TARPING CHARGE</v>
          </cell>
          <cell r="G590" t="str">
            <v>ONCALL</v>
          </cell>
          <cell r="H590">
            <v>11.12</v>
          </cell>
        </row>
        <row r="591">
          <cell r="A591" t="str">
            <v>CITY of SHELTON-REGULATEDROLLOFFROWAIT</v>
          </cell>
          <cell r="B591" t="str">
            <v>CITY of SHELTON-REGULATED</v>
          </cell>
          <cell r="C591" t="str">
            <v>CITY of SHELTON-REGULATED</v>
          </cell>
          <cell r="D591" t="str">
            <v>ROLLOFF</v>
          </cell>
          <cell r="E591" t="str">
            <v>ROWAIT</v>
          </cell>
          <cell r="F591" t="str">
            <v>TIME/STANDBY CHARGE</v>
          </cell>
          <cell r="G591" t="str">
            <v>ONCALL</v>
          </cell>
          <cell r="H591">
            <v>0</v>
          </cell>
        </row>
        <row r="592">
          <cell r="A592" t="str">
            <v>CITY OF SHELTON-UNREGULATEDROLLOFFROWAIT</v>
          </cell>
          <cell r="B592" t="str">
            <v>CITY OF SHELTON-UNREGULATED</v>
          </cell>
          <cell r="C592" t="str">
            <v>CITY OF SHELTON-UNREGULATED</v>
          </cell>
          <cell r="D592" t="str">
            <v>ROLLOFF</v>
          </cell>
          <cell r="E592" t="str">
            <v>ROWAIT</v>
          </cell>
          <cell r="F592" t="str">
            <v>TIME/STANDBY CHARGE</v>
          </cell>
          <cell r="G592" t="str">
            <v>ONCALL</v>
          </cell>
          <cell r="H592">
            <v>0</v>
          </cell>
        </row>
        <row r="593">
          <cell r="A593" t="str">
            <v>KITSAP CO -REGULATEDROLLOFFROWAIT</v>
          </cell>
          <cell r="B593" t="str">
            <v>KITSAP CO -REGULATED</v>
          </cell>
          <cell r="C593" t="str">
            <v>KITSAP CO -REGULATED</v>
          </cell>
          <cell r="D593" t="str">
            <v>ROLLOFF</v>
          </cell>
          <cell r="E593" t="str">
            <v>ROWAIT</v>
          </cell>
          <cell r="F593" t="str">
            <v>TIME/STANDBY CHARGE</v>
          </cell>
          <cell r="G593" t="str">
            <v>ONCALL</v>
          </cell>
          <cell r="H593">
            <v>0</v>
          </cell>
        </row>
        <row r="594">
          <cell r="A594" t="str">
            <v>KITSAP CO-UNREGULATEDROLLOFFROWAIT</v>
          </cell>
          <cell r="B594" t="str">
            <v>KITSAP CO-UNREGULATED</v>
          </cell>
          <cell r="C594" t="str">
            <v>KITSAP CO-UNREGULATED</v>
          </cell>
          <cell r="D594" t="str">
            <v>ROLLOFF</v>
          </cell>
          <cell r="E594" t="str">
            <v>ROWAIT</v>
          </cell>
          <cell r="F594" t="str">
            <v>TIME/STANDBY CHARGE</v>
          </cell>
          <cell r="G594" t="str">
            <v>ONCALL</v>
          </cell>
          <cell r="H594">
            <v>0</v>
          </cell>
        </row>
        <row r="595">
          <cell r="A595" t="str">
            <v>MASON CO-REGULATEDROLLOFFROWAIT</v>
          </cell>
          <cell r="B595" t="str">
            <v>MASON CO-REGULATED</v>
          </cell>
          <cell r="C595" t="str">
            <v>MASON CO-REGULATED</v>
          </cell>
          <cell r="D595" t="str">
            <v>ROLLOFF</v>
          </cell>
          <cell r="E595" t="str">
            <v>ROWAIT</v>
          </cell>
          <cell r="F595" t="str">
            <v>TIME/STANDBY CHARGE</v>
          </cell>
          <cell r="G595" t="str">
            <v>ONCALL</v>
          </cell>
          <cell r="H595">
            <v>0</v>
          </cell>
        </row>
        <row r="596">
          <cell r="A596" t="str">
            <v>MASON CO-UNREGULATEDROLLOFFROWAIT</v>
          </cell>
          <cell r="B596" t="str">
            <v>MASON CO-UNREGULATED</v>
          </cell>
          <cell r="C596" t="str">
            <v>MASON CO-UNREGULATED</v>
          </cell>
          <cell r="D596" t="str">
            <v>ROLLOFF</v>
          </cell>
          <cell r="E596" t="str">
            <v>ROWAIT</v>
          </cell>
          <cell r="F596" t="str">
            <v>TIME/STANDBY CHARGE</v>
          </cell>
          <cell r="G596" t="str">
            <v>ONCALL</v>
          </cell>
          <cell r="H596">
            <v>155.09</v>
          </cell>
        </row>
        <row r="597">
          <cell r="A597" t="str">
            <v>CITY OF SHELTON-CONTRACTRESIDENTIALRTRNCART300-RES</v>
          </cell>
          <cell r="B597" t="str">
            <v>CITY OF SHELTON-CONTRACT</v>
          </cell>
          <cell r="C597" t="str">
            <v>CITY OF SHELTON-CONTRACT</v>
          </cell>
          <cell r="D597" t="str">
            <v>RESIDENTIAL</v>
          </cell>
          <cell r="E597" t="str">
            <v>RTRNCART300-RES</v>
          </cell>
          <cell r="F597" t="str">
            <v>RETURN TRIP 300 GL</v>
          </cell>
          <cell r="G597" t="str">
            <v>ONCALL</v>
          </cell>
          <cell r="H597">
            <v>16.420000000000002</v>
          </cell>
        </row>
        <row r="598">
          <cell r="A598" t="str">
            <v>CITY OF SHELTON-UNREGULATEDRESIDENTIALRTRNCART300-RES</v>
          </cell>
          <cell r="B598" t="str">
            <v>CITY OF SHELTON-UNREGULATED</v>
          </cell>
          <cell r="C598" t="str">
            <v>CITY OF SHELTON-UNREGULATED</v>
          </cell>
          <cell r="D598" t="str">
            <v>RESIDENTIAL</v>
          </cell>
          <cell r="E598" t="str">
            <v>RTRNCART300-RES</v>
          </cell>
          <cell r="F598" t="str">
            <v>RETURN TRIP 300 GL</v>
          </cell>
          <cell r="G598" t="str">
            <v>ONCALL</v>
          </cell>
          <cell r="H598">
            <v>20.43</v>
          </cell>
        </row>
        <row r="599">
          <cell r="A599" t="str">
            <v>CITY OF SHELTON-CONTRACTRESIDENTIALRTRNCART35-RES</v>
          </cell>
          <cell r="B599" t="str">
            <v>CITY OF SHELTON-CONTRACT</v>
          </cell>
          <cell r="C599" t="str">
            <v>CITY OF SHELTON-CONTRACT</v>
          </cell>
          <cell r="D599" t="str">
            <v>RESIDENTIAL</v>
          </cell>
          <cell r="E599" t="str">
            <v>RTRNCART35-RES</v>
          </cell>
          <cell r="F599" t="str">
            <v>RETURN TRIP 35 GL</v>
          </cell>
          <cell r="G599" t="str">
            <v>ONCALL</v>
          </cell>
          <cell r="H599">
            <v>10.59</v>
          </cell>
        </row>
        <row r="600">
          <cell r="A600" t="str">
            <v>CITY OF SHELTON-UNREGULATEDRESIDENTIALRTRNCART35-RES</v>
          </cell>
          <cell r="B600" t="str">
            <v>CITY OF SHELTON-UNREGULATED</v>
          </cell>
          <cell r="C600" t="str">
            <v>CITY OF SHELTON-UNREGULATED</v>
          </cell>
          <cell r="D600" t="str">
            <v>RESIDENTIAL</v>
          </cell>
          <cell r="E600" t="str">
            <v>RTRNCART35-RES</v>
          </cell>
          <cell r="F600" t="str">
            <v>RETURN TRIP 35 GL</v>
          </cell>
          <cell r="G600" t="str">
            <v>ONCALL</v>
          </cell>
          <cell r="H600">
            <v>13.17</v>
          </cell>
        </row>
        <row r="601">
          <cell r="A601" t="str">
            <v>CITY OF SHELTON-CONTRACTRESIDENTIALRTRNCART64-RES</v>
          </cell>
          <cell r="B601" t="str">
            <v>CITY OF SHELTON-CONTRACT</v>
          </cell>
          <cell r="C601" t="str">
            <v>CITY OF SHELTON-CONTRACT</v>
          </cell>
          <cell r="D601" t="str">
            <v>RESIDENTIAL</v>
          </cell>
          <cell r="E601" t="str">
            <v>RTRNCART64-RES</v>
          </cell>
          <cell r="F601" t="str">
            <v>RETURN TRIP 64 GL</v>
          </cell>
          <cell r="G601" t="str">
            <v>ONCALL</v>
          </cell>
          <cell r="H601">
            <v>13.01</v>
          </cell>
        </row>
        <row r="602">
          <cell r="A602" t="str">
            <v>CITY OF SHELTON-UNREGULATEDRESIDENTIALRTRNCART64-RES</v>
          </cell>
          <cell r="B602" t="str">
            <v>CITY OF SHELTON-UNREGULATED</v>
          </cell>
          <cell r="C602" t="str">
            <v>CITY OF SHELTON-UNREGULATED</v>
          </cell>
          <cell r="D602" t="str">
            <v>RESIDENTIAL</v>
          </cell>
          <cell r="E602" t="str">
            <v>RTRNCART64-RES</v>
          </cell>
          <cell r="F602" t="str">
            <v>RETURN TRIP 64 GL</v>
          </cell>
          <cell r="G602" t="str">
            <v>ONCALL</v>
          </cell>
          <cell r="H602">
            <v>16.190000000000001</v>
          </cell>
        </row>
        <row r="603">
          <cell r="A603" t="str">
            <v>CITY OF SHELTON-CONTRACTRESIDENTIALRTRNCART96-RES</v>
          </cell>
          <cell r="B603" t="str">
            <v>CITY OF SHELTON-CONTRACT</v>
          </cell>
          <cell r="C603" t="str">
            <v>CITY OF SHELTON-CONTRACT</v>
          </cell>
          <cell r="D603" t="str">
            <v>RESIDENTIAL</v>
          </cell>
          <cell r="E603" t="str">
            <v>RTRNCART96-RES</v>
          </cell>
          <cell r="F603" t="str">
            <v>RETURN TRIP 96 GL</v>
          </cell>
          <cell r="G603" t="str">
            <v>ONCALL</v>
          </cell>
          <cell r="H603">
            <v>15.63</v>
          </cell>
        </row>
        <row r="604">
          <cell r="A604" t="str">
            <v>CITY OF SHELTON-UNREGULATEDRESIDENTIALRTRNCART96-RES</v>
          </cell>
          <cell r="B604" t="str">
            <v>CITY OF SHELTON-UNREGULATED</v>
          </cell>
          <cell r="C604" t="str">
            <v>CITY OF SHELTON-UNREGULATED</v>
          </cell>
          <cell r="D604" t="str">
            <v>RESIDENTIAL</v>
          </cell>
          <cell r="E604" t="str">
            <v>RTRNCART96-RES</v>
          </cell>
          <cell r="F604" t="str">
            <v>RETURN TRIP 96 GL</v>
          </cell>
          <cell r="G604" t="str">
            <v>ONCALL</v>
          </cell>
          <cell r="H604">
            <v>19.440000000000001</v>
          </cell>
        </row>
        <row r="605">
          <cell r="A605" t="str">
            <v>CITY OF SHELTON-CONTRACTRESIDENTIALRTRNCART96GW-RES</v>
          </cell>
          <cell r="B605" t="str">
            <v>CITY OF SHELTON-CONTRACT</v>
          </cell>
          <cell r="C605" t="str">
            <v>CITY OF SHELTON-CONTRACT</v>
          </cell>
          <cell r="D605" t="str">
            <v>RESIDENTIAL</v>
          </cell>
          <cell r="E605" t="str">
            <v>RTRNCART96GW-RES</v>
          </cell>
          <cell r="F605" t="str">
            <v>RETURN TRIP YARDWASTE</v>
          </cell>
          <cell r="G605" t="str">
            <v>ONCALL</v>
          </cell>
          <cell r="H605">
            <v>4.32</v>
          </cell>
        </row>
        <row r="606">
          <cell r="A606" t="str">
            <v>CITY OF SHELTON-UNREGULATEDRESIDENTIALRTRNCART96GW-RES</v>
          </cell>
          <cell r="B606" t="str">
            <v>CITY OF SHELTON-UNREGULATED</v>
          </cell>
          <cell r="C606" t="str">
            <v>CITY OF SHELTON-UNREGULATED</v>
          </cell>
          <cell r="D606" t="str">
            <v>RESIDENTIAL</v>
          </cell>
          <cell r="E606" t="str">
            <v>RTRNCART96GW-RES</v>
          </cell>
          <cell r="F606" t="str">
            <v>RETURN TRIP YARDWASTE</v>
          </cell>
          <cell r="G606" t="str">
            <v>ONCALL</v>
          </cell>
          <cell r="H606">
            <v>5.5</v>
          </cell>
        </row>
        <row r="607">
          <cell r="A607" t="str">
            <v>MASON CO-UNREGULATEDROLLOFFSHELTON</v>
          </cell>
          <cell r="B607" t="str">
            <v>MASON CO-UNREGULATED</v>
          </cell>
          <cell r="C607" t="str">
            <v>MASON CO-UNREGULATED</v>
          </cell>
          <cell r="D607" t="str">
            <v>ROLLOFF</v>
          </cell>
          <cell r="E607" t="str">
            <v>SHELTON</v>
          </cell>
          <cell r="F607" t="str">
            <v>SHELTON TRANSFER BOX HAUL</v>
          </cell>
          <cell r="G607" t="str">
            <v>MONTHLY ARREARS</v>
          </cell>
          <cell r="H607">
            <v>47.52</v>
          </cell>
        </row>
        <row r="608">
          <cell r="A608" t="str">
            <v>CITY OF SHELTON-CONTRACTCOMMERCIAL - REARLOADSL096.0GEO001CGW</v>
          </cell>
          <cell r="B608" t="str">
            <v>CITY OF SHELTON-CONTRACT</v>
          </cell>
          <cell r="C608" t="str">
            <v>CITY OF SHELTON-CONTRACT</v>
          </cell>
          <cell r="D608" t="str">
            <v>COMMERCIAL - REARLOAD</v>
          </cell>
          <cell r="E608" t="str">
            <v>SL096.0GEO001CGW</v>
          </cell>
          <cell r="F608" t="str">
            <v>96 GL EOW COM GREENWASTE</v>
          </cell>
          <cell r="G608" t="str">
            <v>MONTHLY ARREARS</v>
          </cell>
          <cell r="H608">
            <v>4.32</v>
          </cell>
        </row>
        <row r="609">
          <cell r="A609" t="str">
            <v>CITY OF SHELTON-UNREGULATEDCOMMERCIAL - REARLOADSL096.0GEO001CGW</v>
          </cell>
          <cell r="B609" t="str">
            <v>CITY OF SHELTON-UNREGULATED</v>
          </cell>
          <cell r="C609" t="str">
            <v>CITY OF SHELTON-UNREGULATED</v>
          </cell>
          <cell r="D609" t="str">
            <v>COMMERCIAL - REARLOAD</v>
          </cell>
          <cell r="E609" t="str">
            <v>SL096.0GEO001CGW</v>
          </cell>
          <cell r="F609" t="str">
            <v>96 GL EOW COM GREENWASTE</v>
          </cell>
          <cell r="G609" t="str">
            <v>MONTHLY ARREARS</v>
          </cell>
          <cell r="H609">
            <v>5.5</v>
          </cell>
        </row>
        <row r="610">
          <cell r="A610" t="str">
            <v>CITY OF SHELTON-CONTRACTRESIDENTIALSL096.0GEO001GW</v>
          </cell>
          <cell r="B610" t="str">
            <v>CITY OF SHELTON-CONTRACT</v>
          </cell>
          <cell r="C610" t="str">
            <v>CITY OF SHELTON-CONTRACT</v>
          </cell>
          <cell r="D610" t="str">
            <v>RESIDENTIAL</v>
          </cell>
          <cell r="E610" t="str">
            <v>SL096.0GEO001GW</v>
          </cell>
          <cell r="F610" t="str">
            <v>SL 96 GL EOW GREENWASTE 1</v>
          </cell>
          <cell r="G610" t="str">
            <v>BI-MONTHLY SPLIT EVEN</v>
          </cell>
          <cell r="H610">
            <v>4.32</v>
          </cell>
        </row>
        <row r="611">
          <cell r="A611" t="str">
            <v>CITY OF SHELTON-UNREGULATEDRESIDENTIALSL096.0GEO001GW</v>
          </cell>
          <cell r="B611" t="str">
            <v>CITY OF SHELTON-UNREGULATED</v>
          </cell>
          <cell r="C611" t="str">
            <v>CITY OF SHELTON-UNREGULATED</v>
          </cell>
          <cell r="D611" t="str">
            <v>RESIDENTIAL</v>
          </cell>
          <cell r="E611" t="str">
            <v>SL096.0GEO001GW</v>
          </cell>
          <cell r="F611" t="str">
            <v>SL 96 GL EOW GREENWASTE 1</v>
          </cell>
          <cell r="G611" t="str">
            <v>BI-MONTHLY SPLIT EVEN</v>
          </cell>
          <cell r="H611">
            <v>2.75</v>
          </cell>
        </row>
        <row r="612">
          <cell r="A612" t="str">
            <v>CITY of SHELTON-REGULATEDRESIDENTIALSTAIR-RES</v>
          </cell>
          <cell r="B612" t="str">
            <v>CITY of SHELTON-REGULATED</v>
          </cell>
          <cell r="C612" t="str">
            <v>CITY of SHELTON-REGULATED</v>
          </cell>
          <cell r="D612" t="str">
            <v>RESIDENTIAL</v>
          </cell>
          <cell r="E612" t="str">
            <v>STAIR-RES</v>
          </cell>
          <cell r="F612" t="str">
            <v>PER STAIR - RES</v>
          </cell>
          <cell r="G612" t="str">
            <v>ONCALL</v>
          </cell>
          <cell r="H612">
            <v>0.1</v>
          </cell>
        </row>
        <row r="613">
          <cell r="A613" t="str">
            <v>KITSAP CO -REGULATEDRESIDENTIALSTAIR-RES</v>
          </cell>
          <cell r="B613" t="str">
            <v>KITSAP CO -REGULATED</v>
          </cell>
          <cell r="C613" t="str">
            <v>KITSAP CO -REGULATED</v>
          </cell>
          <cell r="D613" t="str">
            <v>RESIDENTIAL</v>
          </cell>
          <cell r="E613" t="str">
            <v>STAIR-RES</v>
          </cell>
          <cell r="F613" t="str">
            <v>PER STAIR - RES</v>
          </cell>
          <cell r="G613" t="str">
            <v>ONCALL</v>
          </cell>
          <cell r="H613">
            <v>0.1</v>
          </cell>
        </row>
        <row r="614">
          <cell r="A614" t="str">
            <v>KITSAP CO-UNREGULATEDRESIDENTIALSTAIR-RES</v>
          </cell>
          <cell r="B614" t="str">
            <v>KITSAP CO-UNREGULATED</v>
          </cell>
          <cell r="C614" t="str">
            <v>KITSAP CO-UNREGULATED</v>
          </cell>
          <cell r="D614" t="str">
            <v>RESIDENTIAL</v>
          </cell>
          <cell r="E614" t="str">
            <v>STAIR-RES</v>
          </cell>
          <cell r="F614" t="str">
            <v>PER STAIR - RES</v>
          </cell>
          <cell r="G614" t="str">
            <v>ONCALL</v>
          </cell>
          <cell r="H614">
            <v>0.1</v>
          </cell>
        </row>
        <row r="615">
          <cell r="A615" t="str">
            <v>MASON CO-REGULATEDRESIDENTIALSTAIR-RES</v>
          </cell>
          <cell r="B615" t="str">
            <v>MASON CO-REGULATED</v>
          </cell>
          <cell r="C615" t="str">
            <v>MASON CO-REGULATED</v>
          </cell>
          <cell r="D615" t="str">
            <v>RESIDENTIAL</v>
          </cell>
          <cell r="E615" t="str">
            <v>STAIR-RES</v>
          </cell>
          <cell r="F615" t="str">
            <v>PER STAIR - RES</v>
          </cell>
          <cell r="G615" t="str">
            <v>ONCALL</v>
          </cell>
          <cell r="H615">
            <v>0.1</v>
          </cell>
        </row>
        <row r="616">
          <cell r="A616" t="str">
            <v>MASON CO-UNREGULATEDRESIDENTIALSTAIR-RES</v>
          </cell>
          <cell r="B616" t="str">
            <v>MASON CO-UNREGULATED</v>
          </cell>
          <cell r="C616" t="str">
            <v>MASON CO-UNREGULATED</v>
          </cell>
          <cell r="D616" t="str">
            <v>RESIDENTIAL</v>
          </cell>
          <cell r="E616" t="str">
            <v>STAIR-RES</v>
          </cell>
          <cell r="F616" t="str">
            <v>PER STAIR - RES</v>
          </cell>
          <cell r="G616" t="str">
            <v>ONCALL</v>
          </cell>
          <cell r="H616">
            <v>0.1</v>
          </cell>
        </row>
        <row r="617">
          <cell r="A617" t="str">
            <v>CITY of SHELTON-REGULATEDRESIDENTIALSTMCLNRECY</v>
          </cell>
          <cell r="B617" t="str">
            <v>CITY of SHELTON-REGULATED</v>
          </cell>
          <cell r="C617" t="str">
            <v>CITY of SHELTON-REGULATED</v>
          </cell>
          <cell r="D617" t="str">
            <v>RESIDENTIAL</v>
          </cell>
          <cell r="E617" t="str">
            <v>STMCLNRECY</v>
          </cell>
          <cell r="F617" t="str">
            <v>STEAM CLEANING RECY</v>
          </cell>
          <cell r="G617" t="str">
            <v>ONCALL</v>
          </cell>
          <cell r="H617">
            <v>15</v>
          </cell>
        </row>
        <row r="618">
          <cell r="A618" t="str">
            <v>KITSAP CO -REGULATEDRESIDENTIALSTMCLNRECY</v>
          </cell>
          <cell r="B618" t="str">
            <v>KITSAP CO -REGULATED</v>
          </cell>
          <cell r="C618" t="str">
            <v>KITSAP CO -REGULATED</v>
          </cell>
          <cell r="D618" t="str">
            <v>RESIDENTIAL</v>
          </cell>
          <cell r="E618" t="str">
            <v>STMCLNRECY</v>
          </cell>
          <cell r="F618" t="str">
            <v>STEAM CLEANING RECY</v>
          </cell>
          <cell r="G618" t="str">
            <v>ONCALL</v>
          </cell>
          <cell r="H618">
            <v>15.17</v>
          </cell>
        </row>
        <row r="619">
          <cell r="A619" t="str">
            <v>KITSAP CO-UNREGULATEDRESIDENTIALSTMCLNRECY</v>
          </cell>
          <cell r="B619" t="str">
            <v>KITSAP CO-UNREGULATED</v>
          </cell>
          <cell r="C619" t="str">
            <v>KITSAP CO-UNREGULATED</v>
          </cell>
          <cell r="D619" t="str">
            <v>RESIDENTIAL</v>
          </cell>
          <cell r="E619" t="str">
            <v>STMCLNRECY</v>
          </cell>
          <cell r="F619" t="str">
            <v>STEAM CLEANING RECY</v>
          </cell>
          <cell r="G619" t="str">
            <v>ONCALL</v>
          </cell>
          <cell r="H619">
            <v>15.17</v>
          </cell>
        </row>
        <row r="620">
          <cell r="A620" t="str">
            <v>MASON CO-REGULATEDRESIDENTIALSTMCLNRECY</v>
          </cell>
          <cell r="B620" t="str">
            <v>MASON CO-REGULATED</v>
          </cell>
          <cell r="C620" t="str">
            <v>MASON CO-REGULATED</v>
          </cell>
          <cell r="D620" t="str">
            <v>RESIDENTIAL</v>
          </cell>
          <cell r="E620" t="str">
            <v>STMCLNRECY</v>
          </cell>
          <cell r="F620" t="str">
            <v>STEAM CLEANING RECY</v>
          </cell>
          <cell r="G620" t="str">
            <v>ONCALL</v>
          </cell>
          <cell r="H620">
            <v>15</v>
          </cell>
        </row>
        <row r="621">
          <cell r="A621" t="str">
            <v>MASON CO-UNREGULATEDRESIDENTIALSTMCLNRECY</v>
          </cell>
          <cell r="B621" t="str">
            <v>MASON CO-UNREGULATED</v>
          </cell>
          <cell r="C621" t="str">
            <v>MASON CO-UNREGULATED</v>
          </cell>
          <cell r="D621" t="str">
            <v>RESIDENTIAL</v>
          </cell>
          <cell r="E621" t="str">
            <v>STMCLNRECY</v>
          </cell>
          <cell r="F621" t="str">
            <v>STEAM CLEANING RECY</v>
          </cell>
          <cell r="G621" t="str">
            <v>ONCALL</v>
          </cell>
          <cell r="H621">
            <v>15</v>
          </cell>
        </row>
        <row r="622">
          <cell r="A622" t="str">
            <v>CITY of SHELTON-REGULATEDRESIDENTIALSTMCLNREF</v>
          </cell>
          <cell r="B622" t="str">
            <v>CITY of SHELTON-REGULATED</v>
          </cell>
          <cell r="C622" t="str">
            <v>CITY of SHELTON-REGULATED</v>
          </cell>
          <cell r="D622" t="str">
            <v>RESIDENTIAL</v>
          </cell>
          <cell r="E622" t="str">
            <v>STMCLNREF</v>
          </cell>
          <cell r="F622" t="str">
            <v>STEAM CLEANING REFUSE</v>
          </cell>
          <cell r="G622" t="str">
            <v>ONCALL</v>
          </cell>
          <cell r="H622">
            <v>15</v>
          </cell>
        </row>
        <row r="623">
          <cell r="A623" t="str">
            <v>KITSAP CO -REGULATEDRESIDENTIALSTMCLNREF</v>
          </cell>
          <cell r="B623" t="str">
            <v>KITSAP CO -REGULATED</v>
          </cell>
          <cell r="C623" t="str">
            <v>KITSAP CO -REGULATED</v>
          </cell>
          <cell r="D623" t="str">
            <v>RESIDENTIAL</v>
          </cell>
          <cell r="E623" t="str">
            <v>STMCLNREF</v>
          </cell>
          <cell r="F623" t="str">
            <v>STEAM CLEANING REFUSE</v>
          </cell>
          <cell r="G623" t="str">
            <v>ONCALL</v>
          </cell>
          <cell r="H623">
            <v>15.17</v>
          </cell>
        </row>
        <row r="624">
          <cell r="A624" t="str">
            <v>KITSAP CO-UNREGULATEDRESIDENTIALSTMCLNREF</v>
          </cell>
          <cell r="B624" t="str">
            <v>KITSAP CO-UNREGULATED</v>
          </cell>
          <cell r="C624" t="str">
            <v>KITSAP CO-UNREGULATED</v>
          </cell>
          <cell r="D624" t="str">
            <v>RESIDENTIAL</v>
          </cell>
          <cell r="E624" t="str">
            <v>STMCLNREF</v>
          </cell>
          <cell r="F624" t="str">
            <v>STEAM CLEANING REFUSE</v>
          </cell>
          <cell r="G624" t="str">
            <v>ONCALL</v>
          </cell>
          <cell r="H624">
            <v>15.17</v>
          </cell>
        </row>
        <row r="625">
          <cell r="A625" t="str">
            <v>MASON CO-REGULATEDRESIDENTIALSTMCLNREF</v>
          </cell>
          <cell r="B625" t="str">
            <v>MASON CO-REGULATED</v>
          </cell>
          <cell r="C625" t="str">
            <v>MASON CO-REGULATED</v>
          </cell>
          <cell r="D625" t="str">
            <v>RESIDENTIAL</v>
          </cell>
          <cell r="E625" t="str">
            <v>STMCLNREF</v>
          </cell>
          <cell r="F625" t="str">
            <v>STEAM CLEANING REFUSE</v>
          </cell>
          <cell r="G625" t="str">
            <v>ONCALL</v>
          </cell>
          <cell r="H625">
            <v>15</v>
          </cell>
        </row>
        <row r="626">
          <cell r="A626" t="str">
            <v>MASON CO-UNREGULATEDRESIDENTIALSTMCLNREF</v>
          </cell>
          <cell r="B626" t="str">
            <v>MASON CO-UNREGULATED</v>
          </cell>
          <cell r="C626" t="str">
            <v>MASON CO-UNREGULATED</v>
          </cell>
          <cell r="D626" t="str">
            <v>RESIDENTIAL</v>
          </cell>
          <cell r="E626" t="str">
            <v>STMCLNREF</v>
          </cell>
          <cell r="F626" t="str">
            <v>STEAM CLEANING REFUSE</v>
          </cell>
          <cell r="G626" t="str">
            <v>ONCALL</v>
          </cell>
          <cell r="H626">
            <v>15</v>
          </cell>
        </row>
        <row r="627">
          <cell r="A627" t="str">
            <v>CITY of SHELTON-REGULATEDSTORAGESTODEL</v>
          </cell>
          <cell r="B627" t="str">
            <v>CITY of SHELTON-REGULATED</v>
          </cell>
          <cell r="C627" t="str">
            <v>CITY of SHELTON-REGULATED</v>
          </cell>
          <cell r="D627" t="str">
            <v>STORAGE</v>
          </cell>
          <cell r="E627" t="str">
            <v>STODEL</v>
          </cell>
          <cell r="F627" t="str">
            <v>STORAGE CONT DELIVERY</v>
          </cell>
          <cell r="G627" t="str">
            <v>ONCALL</v>
          </cell>
          <cell r="H627">
            <v>56.75</v>
          </cell>
        </row>
        <row r="628">
          <cell r="A628" t="str">
            <v>KITSAP CO -REGULATEDSTORAGESTODEL</v>
          </cell>
          <cell r="B628" t="str">
            <v>KITSAP CO -REGULATED</v>
          </cell>
          <cell r="C628" t="str">
            <v>KITSAP CO -REGULATED</v>
          </cell>
          <cell r="D628" t="str">
            <v>STORAGE</v>
          </cell>
          <cell r="E628" t="str">
            <v>STODEL</v>
          </cell>
          <cell r="F628" t="str">
            <v>STORAGE CONT DELIVERY</v>
          </cell>
          <cell r="G628" t="str">
            <v>ONCALL</v>
          </cell>
          <cell r="H628">
            <v>56.75</v>
          </cell>
        </row>
        <row r="629">
          <cell r="A629" t="str">
            <v>MASON CO-REGULATEDSTORAGESTODEL</v>
          </cell>
          <cell r="B629" t="str">
            <v>MASON CO-REGULATED</v>
          </cell>
          <cell r="C629" t="str">
            <v>MASON CO-REGULATED</v>
          </cell>
          <cell r="D629" t="str">
            <v>STORAGE</v>
          </cell>
          <cell r="E629" t="str">
            <v>STODEL</v>
          </cell>
          <cell r="F629" t="str">
            <v>STORAGE CONT DELIVERY</v>
          </cell>
          <cell r="G629" t="str">
            <v>ONCALL</v>
          </cell>
          <cell r="H629">
            <v>56.75</v>
          </cell>
        </row>
        <row r="630">
          <cell r="A630" t="str">
            <v>CITY of SHELTON-REGULATEDRESIDENTIALSUNKENR</v>
          </cell>
          <cell r="B630" t="str">
            <v>CITY of SHELTON-REGULATED</v>
          </cell>
          <cell r="C630" t="str">
            <v>CITY of SHELTON-REGULATED</v>
          </cell>
          <cell r="D630" t="str">
            <v>RESIDENTIAL</v>
          </cell>
          <cell r="E630" t="str">
            <v>SUNKENR</v>
          </cell>
          <cell r="F630" t="str">
            <v>SUNKEN CAN CHARGE</v>
          </cell>
          <cell r="G630" t="str">
            <v>BI-MONTHLY SPLIT EVEN</v>
          </cell>
          <cell r="H630">
            <v>0.16500000000000001</v>
          </cell>
        </row>
        <row r="631">
          <cell r="A631" t="str">
            <v>KITSAP CO -REGULATEDRESIDENTIALSUNKENR</v>
          </cell>
          <cell r="B631" t="str">
            <v>KITSAP CO -REGULATED</v>
          </cell>
          <cell r="C631" t="str">
            <v>KITSAP CO -REGULATED</v>
          </cell>
          <cell r="D631" t="str">
            <v>RESIDENTIAL</v>
          </cell>
          <cell r="E631" t="str">
            <v>SUNKENR</v>
          </cell>
          <cell r="F631" t="str">
            <v>SUNKEN CAN CHARGE</v>
          </cell>
          <cell r="G631" t="str">
            <v>BI-MONTHLY SPLIT EVEN</v>
          </cell>
          <cell r="H631">
            <v>0.16500000000000001</v>
          </cell>
        </row>
        <row r="632">
          <cell r="A632" t="str">
            <v>MASON CO-REGULATEDRESIDENTIALSUNKENR</v>
          </cell>
          <cell r="B632" t="str">
            <v>MASON CO-REGULATED</v>
          </cell>
          <cell r="C632" t="str">
            <v>MASON CO-REGULATED</v>
          </cell>
          <cell r="D632" t="str">
            <v>RESIDENTIAL</v>
          </cell>
          <cell r="E632" t="str">
            <v>SUNKENR</v>
          </cell>
          <cell r="F632" t="str">
            <v>SUNKEN CAN CHARGE</v>
          </cell>
          <cell r="G632" t="str">
            <v>BI-MONTHLY SPLIT EVEN</v>
          </cell>
          <cell r="H632">
            <v>0.16500000000000001</v>
          </cell>
        </row>
        <row r="633">
          <cell r="A633" t="str">
            <v>CITY of SHELTON-REGULATEDCOMMERCIAL RECYCLETARPRECY</v>
          </cell>
          <cell r="B633" t="str">
            <v>CITY of SHELTON-REGULATED</v>
          </cell>
          <cell r="C633" t="str">
            <v>CITY of SHELTON-REGULATED</v>
          </cell>
          <cell r="D633" t="str">
            <v>COMMERCIAL RECYCLE</v>
          </cell>
          <cell r="E633" t="str">
            <v>TARPRECY</v>
          </cell>
          <cell r="F633" t="str">
            <v>TARPING FEE RECY</v>
          </cell>
          <cell r="G633" t="str">
            <v>ONCALL</v>
          </cell>
          <cell r="H633">
            <v>0</v>
          </cell>
        </row>
        <row r="634">
          <cell r="A634" t="str">
            <v>CITY OF SHELTON-UNREGULATEDCOMMERCIAL RECYCLETARPRECY</v>
          </cell>
          <cell r="B634" t="str">
            <v>CITY OF SHELTON-UNREGULATED</v>
          </cell>
          <cell r="C634" t="str">
            <v>CITY OF SHELTON-UNREGULATED</v>
          </cell>
          <cell r="D634" t="str">
            <v>COMMERCIAL RECYCLE</v>
          </cell>
          <cell r="E634" t="str">
            <v>TARPRECY</v>
          </cell>
          <cell r="F634" t="str">
            <v>TARPING FEE RECY</v>
          </cell>
          <cell r="G634" t="str">
            <v>ONCALL</v>
          </cell>
          <cell r="H634">
            <v>11.68</v>
          </cell>
        </row>
        <row r="635">
          <cell r="A635" t="str">
            <v>KITSAP CO -REGULATEDCOMMERCIAL RECYCLETARPRECY</v>
          </cell>
          <cell r="B635" t="str">
            <v>KITSAP CO -REGULATED</v>
          </cell>
          <cell r="C635" t="str">
            <v>KITSAP CO -REGULATED</v>
          </cell>
          <cell r="D635" t="str">
            <v>COMMERCIAL RECYCLE</v>
          </cell>
          <cell r="E635" t="str">
            <v>TARPRECY</v>
          </cell>
          <cell r="F635" t="str">
            <v>TARPING FEE RECY</v>
          </cell>
          <cell r="G635" t="str">
            <v>ONCALL</v>
          </cell>
          <cell r="H635">
            <v>0</v>
          </cell>
        </row>
        <row r="636">
          <cell r="A636" t="str">
            <v>KITSAP CO-UNREGULATEDCOMMERCIAL RECYCLETARPRECY</v>
          </cell>
          <cell r="B636" t="str">
            <v>KITSAP CO-UNREGULATED</v>
          </cell>
          <cell r="C636" t="str">
            <v>KITSAP CO-UNREGULATED</v>
          </cell>
          <cell r="D636" t="str">
            <v>COMMERCIAL RECYCLE</v>
          </cell>
          <cell r="E636" t="str">
            <v>TARPRECY</v>
          </cell>
          <cell r="F636" t="str">
            <v>TARPING FEE RECY</v>
          </cell>
          <cell r="G636" t="str">
            <v>ONCALL</v>
          </cell>
          <cell r="H636">
            <v>11.68</v>
          </cell>
        </row>
        <row r="637">
          <cell r="A637" t="str">
            <v>MASON CO-REGULATEDCOMMERCIAL RECYCLETARPRECY</v>
          </cell>
          <cell r="B637" t="str">
            <v>MASON CO-REGULATED</v>
          </cell>
          <cell r="C637" t="str">
            <v>MASON CO-REGULATED</v>
          </cell>
          <cell r="D637" t="str">
            <v>COMMERCIAL RECYCLE</v>
          </cell>
          <cell r="E637" t="str">
            <v>TARPRECY</v>
          </cell>
          <cell r="F637" t="str">
            <v>TARPING FEE RECY</v>
          </cell>
          <cell r="G637" t="str">
            <v>ONCALL</v>
          </cell>
          <cell r="H637">
            <v>0</v>
          </cell>
        </row>
        <row r="638">
          <cell r="A638" t="str">
            <v>MASON CO-UNREGULATEDCOMMERCIAL RECYCLETARPRECY</v>
          </cell>
          <cell r="B638" t="str">
            <v>MASON CO-UNREGULATED</v>
          </cell>
          <cell r="C638" t="str">
            <v>MASON CO-UNREGULATED</v>
          </cell>
          <cell r="D638" t="str">
            <v>COMMERCIAL RECYCLE</v>
          </cell>
          <cell r="E638" t="str">
            <v>TARPRECY</v>
          </cell>
          <cell r="F638" t="str">
            <v>TARPING FEE RECY</v>
          </cell>
          <cell r="G638" t="str">
            <v>ONCALL</v>
          </cell>
          <cell r="H638">
            <v>11.68</v>
          </cell>
        </row>
        <row r="639">
          <cell r="A639" t="str">
            <v>CITY of SHELTON-REGULATEDCOMMERCIAL  FRONTLOADTARPREF</v>
          </cell>
          <cell r="B639" t="str">
            <v>CITY of SHELTON-REGULATED</v>
          </cell>
          <cell r="C639" t="str">
            <v>CITY of SHELTON-REGULATED</v>
          </cell>
          <cell r="D639" t="str">
            <v>COMMERCIAL  FRONTLOAD</v>
          </cell>
          <cell r="E639" t="str">
            <v>TARPREF</v>
          </cell>
          <cell r="F639" t="str">
            <v>TARPING FEE REFUSE</v>
          </cell>
          <cell r="G639" t="str">
            <v>ONCALL</v>
          </cell>
          <cell r="H639">
            <v>11.12</v>
          </cell>
        </row>
        <row r="640">
          <cell r="A640" t="str">
            <v>CITY OF SHELTON-UNREGULATEDCOMMERCIAL  FRONTLOADTARPREF</v>
          </cell>
          <cell r="B640" t="str">
            <v>CITY OF SHELTON-UNREGULATED</v>
          </cell>
          <cell r="C640" t="str">
            <v>CITY OF SHELTON-UNREGULATED</v>
          </cell>
          <cell r="D640" t="str">
            <v>COMMERCIAL  FRONTLOAD</v>
          </cell>
          <cell r="E640" t="str">
            <v>TARPREF</v>
          </cell>
          <cell r="F640" t="str">
            <v>TARPING FEE REFUSE</v>
          </cell>
          <cell r="G640" t="str">
            <v>ONCALL</v>
          </cell>
          <cell r="H640">
            <v>11</v>
          </cell>
        </row>
        <row r="641">
          <cell r="A641" t="str">
            <v>KITSAP CO -REGULATEDCOMMERCIAL  FRONTLOADTARPREF</v>
          </cell>
          <cell r="B641" t="str">
            <v>KITSAP CO -REGULATED</v>
          </cell>
          <cell r="C641" t="str">
            <v>KITSAP CO -REGULATED</v>
          </cell>
          <cell r="D641" t="str">
            <v>COMMERCIAL  FRONTLOAD</v>
          </cell>
          <cell r="E641" t="str">
            <v>TARPREF</v>
          </cell>
          <cell r="F641" t="str">
            <v>TARPING FEE REFUSE</v>
          </cell>
          <cell r="G641" t="str">
            <v>ONCALL</v>
          </cell>
          <cell r="H641">
            <v>11.12</v>
          </cell>
        </row>
        <row r="642">
          <cell r="A642" t="str">
            <v>KITSAP CO-UNREGULATEDCOMMERCIAL  FRONTLOADTARPREF</v>
          </cell>
          <cell r="B642" t="str">
            <v>KITSAP CO-UNREGULATED</v>
          </cell>
          <cell r="C642" t="str">
            <v>KITSAP CO-UNREGULATED</v>
          </cell>
          <cell r="D642" t="str">
            <v>COMMERCIAL  FRONTLOAD</v>
          </cell>
          <cell r="E642" t="str">
            <v>TARPREF</v>
          </cell>
          <cell r="F642" t="str">
            <v>TARPING FEE REFUSE</v>
          </cell>
          <cell r="G642" t="str">
            <v>ONCALL</v>
          </cell>
          <cell r="H642">
            <v>11</v>
          </cell>
        </row>
        <row r="643">
          <cell r="A643" t="str">
            <v>MASON CO-REGULATEDCOMMERCIAL  FRONTLOADTARPREF</v>
          </cell>
          <cell r="B643" t="str">
            <v>MASON CO-REGULATED</v>
          </cell>
          <cell r="C643" t="str">
            <v>MASON CO-REGULATED</v>
          </cell>
          <cell r="D643" t="str">
            <v>COMMERCIAL  FRONTLOAD</v>
          </cell>
          <cell r="E643" t="str">
            <v>TARPREF</v>
          </cell>
          <cell r="F643" t="str">
            <v>TARPING FEE REFUSE</v>
          </cell>
          <cell r="G643" t="str">
            <v>ONCALL</v>
          </cell>
          <cell r="H643">
            <v>11.12</v>
          </cell>
        </row>
        <row r="644">
          <cell r="A644" t="str">
            <v>MASON CO-UNREGULATEDCOMMERCIAL  FRONTLOADTARPREF</v>
          </cell>
          <cell r="B644" t="str">
            <v>MASON CO-UNREGULATED</v>
          </cell>
          <cell r="C644" t="str">
            <v>MASON CO-UNREGULATED</v>
          </cell>
          <cell r="D644" t="str">
            <v>COMMERCIAL  FRONTLOAD</v>
          </cell>
          <cell r="E644" t="str">
            <v>TARPREF</v>
          </cell>
          <cell r="F644" t="str">
            <v>TARPING FEE REFUSE</v>
          </cell>
          <cell r="G644" t="str">
            <v>ONCALL</v>
          </cell>
          <cell r="H644">
            <v>11</v>
          </cell>
        </row>
        <row r="645">
          <cell r="A645" t="str">
            <v>CITY of SHELTON-REGULATEDRESIDENTIALTRIPRCANS</v>
          </cell>
          <cell r="B645" t="str">
            <v>CITY of SHELTON-REGULATED</v>
          </cell>
          <cell r="C645" t="str">
            <v>CITY of SHELTON-REGULATED</v>
          </cell>
          <cell r="D645" t="str">
            <v>RESIDENTIAL</v>
          </cell>
          <cell r="E645" t="str">
            <v>TRIPRCANS</v>
          </cell>
          <cell r="F645" t="str">
            <v>RETURN TRIP CHARGE - CANS</v>
          </cell>
          <cell r="G645" t="str">
            <v>ONCALL</v>
          </cell>
          <cell r="H645">
            <v>8.75</v>
          </cell>
        </row>
        <row r="646">
          <cell r="A646" t="str">
            <v>KITSAP CO -REGULATEDRESIDENTIALTRIPRCANS</v>
          </cell>
          <cell r="B646" t="str">
            <v>KITSAP CO -REGULATED</v>
          </cell>
          <cell r="C646" t="str">
            <v>KITSAP CO -REGULATED</v>
          </cell>
          <cell r="D646" t="str">
            <v>RESIDENTIAL</v>
          </cell>
          <cell r="E646" t="str">
            <v>TRIPRCANS</v>
          </cell>
          <cell r="F646" t="str">
            <v>RETURN TRIP CHARGE - CANS</v>
          </cell>
          <cell r="G646" t="str">
            <v>ONCALL</v>
          </cell>
          <cell r="H646">
            <v>8.75</v>
          </cell>
        </row>
        <row r="647">
          <cell r="A647" t="str">
            <v>MASON CO-REGULATEDRESIDENTIALTRIPRCANS</v>
          </cell>
          <cell r="B647" t="str">
            <v>MASON CO-REGULATED</v>
          </cell>
          <cell r="C647" t="str">
            <v>MASON CO-REGULATED</v>
          </cell>
          <cell r="D647" t="str">
            <v>RESIDENTIAL</v>
          </cell>
          <cell r="E647" t="str">
            <v>TRIPRCANS</v>
          </cell>
          <cell r="F647" t="str">
            <v>RETURN TRIP CHARGE - CANS</v>
          </cell>
          <cell r="G647" t="str">
            <v>ONCALL</v>
          </cell>
          <cell r="H647">
            <v>8.75</v>
          </cell>
        </row>
        <row r="648">
          <cell r="A648" t="str">
            <v>KITSAP CO -REGULATEDRESIDENTIALTRIPRCARTS</v>
          </cell>
          <cell r="B648" t="str">
            <v>KITSAP CO -REGULATED</v>
          </cell>
          <cell r="C648" t="str">
            <v>KITSAP CO -REGULATED</v>
          </cell>
          <cell r="D648" t="str">
            <v>RESIDENTIAL</v>
          </cell>
          <cell r="E648" t="str">
            <v>TRIPRCARTS</v>
          </cell>
          <cell r="F648" t="str">
            <v>RESI TRIP CHARGE - CARTS</v>
          </cell>
          <cell r="G648" t="str">
            <v>ONCALL</v>
          </cell>
          <cell r="H648">
            <v>9.25</v>
          </cell>
        </row>
        <row r="649">
          <cell r="A649" t="str">
            <v>KITSAP CO-UNREGULATEDRESIDENTIALTRIPRCARTS</v>
          </cell>
          <cell r="B649" t="str">
            <v>KITSAP CO-UNREGULATED</v>
          </cell>
          <cell r="C649" t="str">
            <v>KITSAP CO-UNREGULATED</v>
          </cell>
          <cell r="D649" t="str">
            <v>RESIDENTIAL</v>
          </cell>
          <cell r="E649" t="str">
            <v>TRIPRCARTS</v>
          </cell>
          <cell r="F649" t="str">
            <v>RESI TRIP CHARGE - CARTS</v>
          </cell>
          <cell r="G649" t="str">
            <v>ONCALL</v>
          </cell>
          <cell r="H649">
            <v>9.25</v>
          </cell>
        </row>
        <row r="650">
          <cell r="A650" t="str">
            <v>MASON CO-REGULATEDRESIDENTIALTRIPRCARTS</v>
          </cell>
          <cell r="B650" t="str">
            <v>MASON CO-REGULATED</v>
          </cell>
          <cell r="C650" t="str">
            <v>MASON CO-REGULATED</v>
          </cell>
          <cell r="D650" t="str">
            <v>RESIDENTIAL</v>
          </cell>
          <cell r="E650" t="str">
            <v>TRIPRCARTS</v>
          </cell>
          <cell r="F650" t="str">
            <v>RESI TRIP CHARGE - CARTS</v>
          </cell>
          <cell r="G650" t="str">
            <v>ONCALL</v>
          </cell>
          <cell r="H650">
            <v>9.25</v>
          </cell>
        </row>
        <row r="651">
          <cell r="A651" t="str">
            <v>MASON CO-UNREGULATEDRESIDENTIALTRIPRCARTS</v>
          </cell>
          <cell r="B651" t="str">
            <v>MASON CO-UNREGULATED</v>
          </cell>
          <cell r="C651" t="str">
            <v>MASON CO-UNREGULATED</v>
          </cell>
          <cell r="D651" t="str">
            <v>RESIDENTIAL</v>
          </cell>
          <cell r="E651" t="str">
            <v>TRIPRCARTS</v>
          </cell>
          <cell r="F651" t="str">
            <v>RESI TRIP CHARGE - CARTS</v>
          </cell>
          <cell r="G651" t="str">
            <v>ONCALL</v>
          </cell>
          <cell r="H651">
            <v>9.25</v>
          </cell>
        </row>
        <row r="652">
          <cell r="A652" t="str">
            <v>MASON CO-UNREGULATEDROLLOFFUNION</v>
          </cell>
          <cell r="B652" t="str">
            <v>MASON CO-UNREGULATED</v>
          </cell>
          <cell r="C652" t="str">
            <v>MASON CO-UNREGULATED</v>
          </cell>
          <cell r="D652" t="str">
            <v>ROLLOFF</v>
          </cell>
          <cell r="E652" t="str">
            <v>UNION</v>
          </cell>
          <cell r="F652" t="str">
            <v>UNION TRANSFER BOX HAUL</v>
          </cell>
          <cell r="G652" t="str">
            <v>MONTHLY ARREARS</v>
          </cell>
          <cell r="H652">
            <v>183.81</v>
          </cell>
        </row>
        <row r="653">
          <cell r="A653" t="str">
            <v>CITY of SHELTON-REGULATEDCOMMERCIAL - REARLOADUNLOCKRECY</v>
          </cell>
          <cell r="B653" t="str">
            <v>CITY of SHELTON-REGULATED</v>
          </cell>
          <cell r="C653" t="str">
            <v>CITY of SHELTON-REGULATED</v>
          </cell>
          <cell r="D653" t="str">
            <v>COMMERCIAL - REARLOAD</v>
          </cell>
          <cell r="E653" t="str">
            <v>UNLOCKRECY</v>
          </cell>
          <cell r="F653" t="str">
            <v>UNLOCK / UNLATCH RECY</v>
          </cell>
          <cell r="G653" t="str">
            <v>MONTHLY ARREARS</v>
          </cell>
          <cell r="H653">
            <v>2.5299999999999998</v>
          </cell>
        </row>
        <row r="654">
          <cell r="A654" t="str">
            <v>KITSAP CO -REGULATEDCOMMERCIAL - REARLOADUNLOCKRECY</v>
          </cell>
          <cell r="B654" t="str">
            <v>KITSAP CO -REGULATED</v>
          </cell>
          <cell r="C654" t="str">
            <v>KITSAP CO -REGULATED</v>
          </cell>
          <cell r="D654" t="str">
            <v>COMMERCIAL - REARLOAD</v>
          </cell>
          <cell r="E654" t="str">
            <v>UNLOCKRECY</v>
          </cell>
          <cell r="F654" t="str">
            <v>UNLOCK / UNLATCH RECY</v>
          </cell>
          <cell r="G654" t="str">
            <v>MONTHLY ARREARS</v>
          </cell>
          <cell r="H654">
            <v>2.5299999999999998</v>
          </cell>
        </row>
        <row r="655">
          <cell r="A655" t="str">
            <v>KITSAP CO-UNREGULATEDCOMMERCIAL - REARLOADUNLOCKRECY</v>
          </cell>
          <cell r="B655" t="str">
            <v>KITSAP CO-UNREGULATED</v>
          </cell>
          <cell r="C655" t="str">
            <v>KITSAP CO-UNREGULATED</v>
          </cell>
          <cell r="D655" t="str">
            <v>COMMERCIAL - REARLOAD</v>
          </cell>
          <cell r="E655" t="str">
            <v>UNLOCKRECY</v>
          </cell>
          <cell r="F655" t="str">
            <v>UNLOCK / UNLATCH RECY</v>
          </cell>
          <cell r="G655" t="str">
            <v>MONTHLY ARREARS</v>
          </cell>
          <cell r="H655">
            <v>2.5299999999999998</v>
          </cell>
        </row>
        <row r="656">
          <cell r="A656" t="str">
            <v>MASON CO-REGULATEDCOMMERCIAL - REARLOADUNLOCKRECY</v>
          </cell>
          <cell r="B656" t="str">
            <v>MASON CO-REGULATED</v>
          </cell>
          <cell r="C656" t="str">
            <v>MASON CO-REGULATED</v>
          </cell>
          <cell r="D656" t="str">
            <v>COMMERCIAL - REARLOAD</v>
          </cell>
          <cell r="E656" t="str">
            <v>UNLOCKRECY</v>
          </cell>
          <cell r="F656" t="str">
            <v>UNLOCK / UNLATCH RECY</v>
          </cell>
          <cell r="G656" t="str">
            <v>MONTHLY ARREARS</v>
          </cell>
          <cell r="H656">
            <v>2.5299999999999998</v>
          </cell>
        </row>
        <row r="657">
          <cell r="A657" t="str">
            <v>MASON CO-UNREGULATEDCOMMERCIAL - REARLOADUNLOCKRECY</v>
          </cell>
          <cell r="B657" t="str">
            <v>MASON CO-UNREGULATED</v>
          </cell>
          <cell r="C657" t="str">
            <v>MASON CO-UNREGULATED</v>
          </cell>
          <cell r="D657" t="str">
            <v>COMMERCIAL - REARLOAD</v>
          </cell>
          <cell r="E657" t="str">
            <v>UNLOCKRECY</v>
          </cell>
          <cell r="F657" t="str">
            <v>UNLOCK / UNLATCH RECY</v>
          </cell>
          <cell r="G657" t="str">
            <v>MONTHLY ARREARS</v>
          </cell>
          <cell r="H657">
            <v>2.5299999999999998</v>
          </cell>
        </row>
        <row r="658">
          <cell r="A658" t="str">
            <v>CITY OF SHELTON-CONTRACTCOMMERCIAL - REARLOADUNLOCKREF</v>
          </cell>
          <cell r="B658" t="str">
            <v>CITY OF SHELTON-CONTRACT</v>
          </cell>
          <cell r="C658" t="str">
            <v>CITY OF SHELTON-CONTRACT</v>
          </cell>
          <cell r="D658" t="str">
            <v>COMMERCIAL - REARLOAD</v>
          </cell>
          <cell r="E658" t="str">
            <v>UNLOCKREF</v>
          </cell>
          <cell r="F658" t="str">
            <v>UNLOCK / UNLATCH REFUSE</v>
          </cell>
          <cell r="G658" t="str">
            <v>MONTHLY ARREARS</v>
          </cell>
          <cell r="H658">
            <v>3.54</v>
          </cell>
        </row>
        <row r="659">
          <cell r="A659" t="str">
            <v>CITY of SHELTON-REGULATEDCOMMERCIAL - REARLOADUNLOCKREF</v>
          </cell>
          <cell r="B659" t="str">
            <v>CITY of SHELTON-REGULATED</v>
          </cell>
          <cell r="C659" t="str">
            <v>CITY of SHELTON-REGULATED</v>
          </cell>
          <cell r="D659" t="str">
            <v>COMMERCIAL - REARLOAD</v>
          </cell>
          <cell r="E659" t="str">
            <v>UNLOCKREF</v>
          </cell>
          <cell r="F659" t="str">
            <v>UNLOCK / UNLATCH REFUSE</v>
          </cell>
          <cell r="G659" t="str">
            <v>MONTHLY ARREARS</v>
          </cell>
          <cell r="H659">
            <v>2.5299999999999998</v>
          </cell>
        </row>
        <row r="660">
          <cell r="A660" t="str">
            <v>CITY OF SHELTON-UNREGULATEDCOMMERCIAL - REARLOADUNLOCKREF</v>
          </cell>
          <cell r="B660" t="str">
            <v>CITY OF SHELTON-UNREGULATED</v>
          </cell>
          <cell r="C660" t="str">
            <v>CITY OF SHELTON-UNREGULATED</v>
          </cell>
          <cell r="D660" t="str">
            <v>COMMERCIAL - REARLOAD</v>
          </cell>
          <cell r="E660" t="str">
            <v>UNLOCKREF</v>
          </cell>
          <cell r="F660" t="str">
            <v>UNLOCK / UNLATCH REFUSE</v>
          </cell>
          <cell r="G660" t="str">
            <v>MONTHLY ARREARS</v>
          </cell>
          <cell r="H660">
            <v>4.5</v>
          </cell>
        </row>
        <row r="661">
          <cell r="A661" t="str">
            <v>KITSAP CO -REGULATEDCOMMERCIAL - REARLOADUNLOCKREF</v>
          </cell>
          <cell r="B661" t="str">
            <v>KITSAP CO -REGULATED</v>
          </cell>
          <cell r="C661" t="str">
            <v>KITSAP CO -REGULATED</v>
          </cell>
          <cell r="D661" t="str">
            <v>COMMERCIAL - REARLOAD</v>
          </cell>
          <cell r="E661" t="str">
            <v>UNLOCKREF</v>
          </cell>
          <cell r="F661" t="str">
            <v>UNLOCK / UNLATCH REFUSE</v>
          </cell>
          <cell r="G661" t="str">
            <v>MONTHLY ARREARS</v>
          </cell>
          <cell r="H661">
            <v>2.5299999999999998</v>
          </cell>
        </row>
        <row r="662">
          <cell r="A662" t="str">
            <v>KITSAP CO-UNREGULATEDCOMMERCIAL - REARLOADUNLOCKREF</v>
          </cell>
          <cell r="B662" t="str">
            <v>KITSAP CO-UNREGULATED</v>
          </cell>
          <cell r="C662" t="str">
            <v>KITSAP CO-UNREGULATED</v>
          </cell>
          <cell r="D662" t="str">
            <v>COMMERCIAL - REARLOAD</v>
          </cell>
          <cell r="E662" t="str">
            <v>UNLOCKREF</v>
          </cell>
          <cell r="F662" t="str">
            <v>UNLOCK / UNLATCH REFUSE</v>
          </cell>
          <cell r="G662" t="str">
            <v>MONTHLY ARREARS</v>
          </cell>
          <cell r="H662">
            <v>2.5</v>
          </cell>
        </row>
        <row r="663">
          <cell r="A663" t="str">
            <v>MASON CO-REGULATEDCOMMERCIAL - REARLOADUNLOCKREF</v>
          </cell>
          <cell r="B663" t="str">
            <v>MASON CO-REGULATED</v>
          </cell>
          <cell r="C663" t="str">
            <v>MASON CO-REGULATED</v>
          </cell>
          <cell r="D663" t="str">
            <v>COMMERCIAL - REARLOAD</v>
          </cell>
          <cell r="E663" t="str">
            <v>UNLOCKREF</v>
          </cell>
          <cell r="F663" t="str">
            <v>UNLOCK / UNLATCH REFUSE</v>
          </cell>
          <cell r="G663" t="str">
            <v>MONTHLY ARREARS</v>
          </cell>
          <cell r="H663">
            <v>2.5299999999999998</v>
          </cell>
        </row>
        <row r="664">
          <cell r="A664" t="str">
            <v>MASON CO-UNREGULATEDCOMMERCIAL - REARLOADUNLOCKREF</v>
          </cell>
          <cell r="B664" t="str">
            <v>MASON CO-UNREGULATED</v>
          </cell>
          <cell r="C664" t="str">
            <v>MASON CO-UNREGULATED</v>
          </cell>
          <cell r="D664" t="str">
            <v>COMMERCIAL - REARLOAD</v>
          </cell>
          <cell r="E664" t="str">
            <v>UNLOCKREF</v>
          </cell>
          <cell r="F664" t="str">
            <v>UNLOCK / UNLATCH REFUSE</v>
          </cell>
          <cell r="G664" t="str">
            <v>MONTHLY ARREARS</v>
          </cell>
          <cell r="H664">
            <v>2.5</v>
          </cell>
        </row>
        <row r="665">
          <cell r="A665" t="str">
            <v>CITY OF SHELTON-CONTRACTRESIDENTIALUNLOCKRES</v>
          </cell>
          <cell r="B665" t="str">
            <v>CITY OF SHELTON-CONTRACT</v>
          </cell>
          <cell r="C665" t="str">
            <v>CITY OF SHELTON-CONTRACT</v>
          </cell>
          <cell r="D665" t="str">
            <v>RESIDENTIAL</v>
          </cell>
          <cell r="E665" t="str">
            <v>UNLOCKRES</v>
          </cell>
          <cell r="F665" t="str">
            <v>UNLOCK/UNLATCH REFUSE</v>
          </cell>
          <cell r="G665" t="str">
            <v>MONTHLY ARREARS</v>
          </cell>
          <cell r="H665">
            <v>3.54</v>
          </cell>
        </row>
        <row r="666">
          <cell r="A666" t="str">
            <v>CITY OF SHELTON-UNREGULATEDRESIDENTIALUNLOCKRES</v>
          </cell>
          <cell r="B666" t="str">
            <v>CITY OF SHELTON-UNREGULATED</v>
          </cell>
          <cell r="C666" t="str">
            <v>CITY OF SHELTON-UNREGULATED</v>
          </cell>
          <cell r="D666" t="str">
            <v>RESIDENTIAL</v>
          </cell>
          <cell r="E666" t="str">
            <v>UNLOCKRES</v>
          </cell>
          <cell r="F666" t="str">
            <v>UNLOCK/UNLATCH REFUSE</v>
          </cell>
          <cell r="G666" t="str">
            <v>MONTHLY ARREARS</v>
          </cell>
          <cell r="H666">
            <v>4.5</v>
          </cell>
        </row>
        <row r="667">
          <cell r="A667" t="str">
            <v>CITY of SHELTON-REGULATEDROLLOFFWASHOUT</v>
          </cell>
          <cell r="B667" t="str">
            <v>CITY of SHELTON-REGULATED</v>
          </cell>
          <cell r="C667" t="str">
            <v>CITY of SHELTON-REGULATED</v>
          </cell>
          <cell r="D667" t="str">
            <v>ROLLOFF</v>
          </cell>
          <cell r="E667" t="str">
            <v>WASHOUT</v>
          </cell>
          <cell r="F667" t="str">
            <v>WASHING FEE</v>
          </cell>
          <cell r="G667" t="str">
            <v>MONTHLY ARREARS</v>
          </cell>
          <cell r="H667">
            <v>10.11</v>
          </cell>
        </row>
        <row r="668">
          <cell r="A668" t="str">
            <v>CITY OF SHELTON-UNREGULATEDROLLOFFWASHOUT</v>
          </cell>
          <cell r="B668" t="str">
            <v>CITY OF SHELTON-UNREGULATED</v>
          </cell>
          <cell r="C668" t="str">
            <v>CITY OF SHELTON-UNREGULATED</v>
          </cell>
          <cell r="D668" t="str">
            <v>ROLLOFF</v>
          </cell>
          <cell r="E668" t="str">
            <v>WASHOUT</v>
          </cell>
          <cell r="F668" t="str">
            <v>WASHING FEE</v>
          </cell>
          <cell r="G668" t="str">
            <v>MONTHLY ARREARS</v>
          </cell>
          <cell r="H668">
            <v>10.11</v>
          </cell>
        </row>
        <row r="669">
          <cell r="A669" t="str">
            <v>KITSAP CO -REGULATEDROLLOFFWASHOUT</v>
          </cell>
          <cell r="B669" t="str">
            <v>KITSAP CO -REGULATED</v>
          </cell>
          <cell r="C669" t="str">
            <v>KITSAP CO -REGULATED</v>
          </cell>
          <cell r="D669" t="str">
            <v>ROLLOFF</v>
          </cell>
          <cell r="E669" t="str">
            <v>WASHOUT</v>
          </cell>
          <cell r="F669" t="str">
            <v>WASHING FEE</v>
          </cell>
          <cell r="G669" t="str">
            <v>MONTHLY ARREARS</v>
          </cell>
          <cell r="H669">
            <v>10.11</v>
          </cell>
        </row>
        <row r="670">
          <cell r="A670" t="str">
            <v>KITSAP CO-UNREGULATEDROLLOFFWASHOUT</v>
          </cell>
          <cell r="B670" t="str">
            <v>KITSAP CO-UNREGULATED</v>
          </cell>
          <cell r="C670" t="str">
            <v>KITSAP CO-UNREGULATED</v>
          </cell>
          <cell r="D670" t="str">
            <v>ROLLOFF</v>
          </cell>
          <cell r="E670" t="str">
            <v>WASHOUT</v>
          </cell>
          <cell r="F670" t="str">
            <v>WASHING FEE</v>
          </cell>
          <cell r="G670" t="str">
            <v>MONTHLY ARREARS</v>
          </cell>
          <cell r="H670">
            <v>10.11</v>
          </cell>
        </row>
        <row r="671">
          <cell r="A671" t="str">
            <v>MASON CO-REGULATEDROLLOFFWASHOUT</v>
          </cell>
          <cell r="B671" t="str">
            <v>MASON CO-REGULATED</v>
          </cell>
          <cell r="C671" t="str">
            <v>MASON CO-REGULATED</v>
          </cell>
          <cell r="D671" t="str">
            <v>ROLLOFF</v>
          </cell>
          <cell r="E671" t="str">
            <v>WASHOUT</v>
          </cell>
          <cell r="F671" t="str">
            <v>WASHING FEE</v>
          </cell>
          <cell r="G671" t="str">
            <v>MONTHLY ARREARS</v>
          </cell>
          <cell r="H671">
            <v>10.11</v>
          </cell>
        </row>
        <row r="672">
          <cell r="A672" t="str">
            <v>MASON CO-UNREGULATEDROLLOFFWASHOUT</v>
          </cell>
          <cell r="B672" t="str">
            <v>MASON CO-UNREGULATED</v>
          </cell>
          <cell r="C672" t="str">
            <v>MASON CO-UNREGULATED</v>
          </cell>
          <cell r="D672" t="str">
            <v>ROLLOFF</v>
          </cell>
          <cell r="E672" t="str">
            <v>WASHOUT</v>
          </cell>
          <cell r="F672" t="str">
            <v>WASHING FEE</v>
          </cell>
          <cell r="G672" t="str">
            <v>MONTHLY ARREARS</v>
          </cell>
          <cell r="H672">
            <v>10.11</v>
          </cell>
        </row>
        <row r="673">
          <cell r="A673" t="str">
            <v>CITY OF SHELTON-CONTRACTCOMMERCIAL RECYCLEWASHRECY</v>
          </cell>
          <cell r="B673" t="str">
            <v>CITY OF SHELTON-CONTRACT</v>
          </cell>
          <cell r="C673" t="str">
            <v>CITY OF SHELTON-CONTRACT</v>
          </cell>
          <cell r="D673" t="str">
            <v>COMMERCIAL RECYCLE</v>
          </cell>
          <cell r="E673" t="str">
            <v>WASHRECY</v>
          </cell>
          <cell r="F673" t="str">
            <v>WASHING AUTOMATED RECY</v>
          </cell>
          <cell r="G673" t="str">
            <v>ONCALL</v>
          </cell>
          <cell r="H673">
            <v>8.35</v>
          </cell>
        </row>
        <row r="674">
          <cell r="A674" t="str">
            <v>CITY of SHELTON-REGULATEDCOMMERCIAL RECYCLEWASHRECY</v>
          </cell>
          <cell r="B674" t="str">
            <v>CITY of SHELTON-REGULATED</v>
          </cell>
          <cell r="C674" t="str">
            <v>CITY of SHELTON-REGULATED</v>
          </cell>
          <cell r="D674" t="str">
            <v>COMMERCIAL RECYCLE</v>
          </cell>
          <cell r="E674" t="str">
            <v>WASHRECY</v>
          </cell>
          <cell r="F674" t="str">
            <v>WASHING AUTOMATED RECY</v>
          </cell>
          <cell r="G674" t="str">
            <v>ONCALL</v>
          </cell>
          <cell r="H674">
            <v>0</v>
          </cell>
        </row>
        <row r="675">
          <cell r="A675" t="str">
            <v>CITY OF SHELTON-UNREGULATEDCOMMERCIAL RECYCLEWASHRECY</v>
          </cell>
          <cell r="B675" t="str">
            <v>CITY OF SHELTON-UNREGULATED</v>
          </cell>
          <cell r="C675" t="str">
            <v>CITY OF SHELTON-UNREGULATED</v>
          </cell>
          <cell r="D675" t="str">
            <v>COMMERCIAL RECYCLE</v>
          </cell>
          <cell r="E675" t="str">
            <v>WASHRECY</v>
          </cell>
          <cell r="F675" t="str">
            <v>WASHING AUTOMATED RECY</v>
          </cell>
          <cell r="G675" t="str">
            <v>ONCALL</v>
          </cell>
          <cell r="H675">
            <v>11.68</v>
          </cell>
        </row>
        <row r="676">
          <cell r="A676" t="str">
            <v>KITSAP CO -REGULATEDCOMMERCIAL RECYCLEWASHRECY</v>
          </cell>
          <cell r="B676" t="str">
            <v>KITSAP CO -REGULATED</v>
          </cell>
          <cell r="C676" t="str">
            <v>KITSAP CO -REGULATED</v>
          </cell>
          <cell r="D676" t="str">
            <v>COMMERCIAL RECYCLE</v>
          </cell>
          <cell r="E676" t="str">
            <v>WASHRECY</v>
          </cell>
          <cell r="F676" t="str">
            <v>WASHING AUTOMATED RECY</v>
          </cell>
          <cell r="G676" t="str">
            <v>ONCALL</v>
          </cell>
          <cell r="H676">
            <v>0</v>
          </cell>
        </row>
        <row r="677">
          <cell r="A677" t="str">
            <v>KITSAP CO-UNREGULATEDCOMMERCIAL RECYCLEWASHRECY</v>
          </cell>
          <cell r="B677" t="str">
            <v>KITSAP CO-UNREGULATED</v>
          </cell>
          <cell r="C677" t="str">
            <v>KITSAP CO-UNREGULATED</v>
          </cell>
          <cell r="D677" t="str">
            <v>COMMERCIAL RECYCLE</v>
          </cell>
          <cell r="E677" t="str">
            <v>WASHRECY</v>
          </cell>
          <cell r="F677" t="str">
            <v>WASHING AUTOMATED RECY</v>
          </cell>
          <cell r="G677" t="str">
            <v>ONCALL</v>
          </cell>
          <cell r="H677">
            <v>11.68</v>
          </cell>
        </row>
        <row r="678">
          <cell r="A678" t="str">
            <v>MASON CO-REGULATEDCOMMERCIAL RECYCLEWASHRECY</v>
          </cell>
          <cell r="B678" t="str">
            <v>MASON CO-REGULATED</v>
          </cell>
          <cell r="C678" t="str">
            <v>MASON CO-REGULATED</v>
          </cell>
          <cell r="D678" t="str">
            <v>COMMERCIAL RECYCLE</v>
          </cell>
          <cell r="E678" t="str">
            <v>WASHRECY</v>
          </cell>
          <cell r="F678" t="str">
            <v>WASHING AUTOMATED RECY</v>
          </cell>
          <cell r="G678" t="str">
            <v>ONCALL</v>
          </cell>
          <cell r="H678">
            <v>0</v>
          </cell>
        </row>
        <row r="679">
          <cell r="A679" t="str">
            <v>MASON CO-UNREGULATEDCOMMERCIAL RECYCLEWASHRECY</v>
          </cell>
          <cell r="B679" t="str">
            <v>MASON CO-UNREGULATED</v>
          </cell>
          <cell r="C679" t="str">
            <v>MASON CO-UNREGULATED</v>
          </cell>
          <cell r="D679" t="str">
            <v>COMMERCIAL RECYCLE</v>
          </cell>
          <cell r="E679" t="str">
            <v>WASHRECY</v>
          </cell>
          <cell r="F679" t="str">
            <v>WASHING AUTOMATED RECY</v>
          </cell>
          <cell r="G679" t="str">
            <v>ONCALL</v>
          </cell>
          <cell r="H679">
            <v>11.68</v>
          </cell>
        </row>
        <row r="680">
          <cell r="A680" t="str">
            <v>CITY of SHELTON-REGULATEDCOMMERCIAL - REARLOADWASHREF</v>
          </cell>
          <cell r="B680" t="str">
            <v>CITY of SHELTON-REGULATED</v>
          </cell>
          <cell r="C680" t="str">
            <v>CITY of SHELTON-REGULATED</v>
          </cell>
          <cell r="D680" t="str">
            <v>COMMERCIAL - REARLOAD</v>
          </cell>
          <cell r="E680" t="str">
            <v>WASHREF</v>
          </cell>
          <cell r="F680" t="str">
            <v>WASHING AUTOMATED REFUSE</v>
          </cell>
          <cell r="G680" t="str">
            <v>ONCALL</v>
          </cell>
          <cell r="H680">
            <v>10.62</v>
          </cell>
        </row>
        <row r="681">
          <cell r="A681" t="str">
            <v>KITSAP CO -REGULATEDCOMMERCIAL - REARLOADWASHREF</v>
          </cell>
          <cell r="B681" t="str">
            <v>KITSAP CO -REGULATED</v>
          </cell>
          <cell r="C681" t="str">
            <v>KITSAP CO -REGULATED</v>
          </cell>
          <cell r="D681" t="str">
            <v>COMMERCIAL - REARLOAD</v>
          </cell>
          <cell r="E681" t="str">
            <v>WASHREF</v>
          </cell>
          <cell r="F681" t="str">
            <v>WASHING AUTOMATED REFUSE</v>
          </cell>
          <cell r="G681" t="str">
            <v>ONCALL</v>
          </cell>
          <cell r="H681">
            <v>10.62</v>
          </cell>
        </row>
        <row r="682">
          <cell r="A682" t="str">
            <v>MASON CO-REGULATEDCOMMERCIAL - REARLOADWASHREF</v>
          </cell>
          <cell r="B682" t="str">
            <v>MASON CO-REGULATED</v>
          </cell>
          <cell r="C682" t="str">
            <v>MASON CO-REGULATED</v>
          </cell>
          <cell r="D682" t="str">
            <v>COMMERCIAL - REARLOAD</v>
          </cell>
          <cell r="E682" t="str">
            <v>WASHREF</v>
          </cell>
          <cell r="F682" t="str">
            <v>WASHING AUTOMATED REFUSE</v>
          </cell>
          <cell r="G682" t="str">
            <v>ONCALL</v>
          </cell>
          <cell r="H682">
            <v>10.62</v>
          </cell>
        </row>
        <row r="683">
          <cell r="A683" t="str">
            <v>CITY of SHELTON-REGULATEDRESIDENTIALWLKNRE1</v>
          </cell>
          <cell r="B683" t="str">
            <v>CITY of SHELTON-REGULATED</v>
          </cell>
          <cell r="C683" t="str">
            <v>CITY of SHELTON-REGULATED</v>
          </cell>
          <cell r="D683" t="str">
            <v>RESIDENTIAL</v>
          </cell>
          <cell r="E683" t="str">
            <v>WLKNRE1</v>
          </cell>
          <cell r="F683" t="str">
            <v>WALK IN 5'-25'-EOW</v>
          </cell>
          <cell r="G683" t="str">
            <v>BI-MONTHLY SPLIT EVEN</v>
          </cell>
          <cell r="H683">
            <v>1.28</v>
          </cell>
        </row>
        <row r="684">
          <cell r="A684" t="str">
            <v>KITSAP CO -REGULATEDRESIDENTIALWLKNRE1</v>
          </cell>
          <cell r="B684" t="str">
            <v>KITSAP CO -REGULATED</v>
          </cell>
          <cell r="C684" t="str">
            <v>KITSAP CO -REGULATED</v>
          </cell>
          <cell r="D684" t="str">
            <v>RESIDENTIAL</v>
          </cell>
          <cell r="E684" t="str">
            <v>WLKNRE1</v>
          </cell>
          <cell r="F684" t="str">
            <v>WALK IN 5'-25'-EOW</v>
          </cell>
          <cell r="G684" t="str">
            <v>BI-MONTHLY SPLIT EVEN</v>
          </cell>
          <cell r="H684">
            <v>1.2749999999999999</v>
          </cell>
        </row>
        <row r="685">
          <cell r="A685" t="str">
            <v>MASON CO-REGULATEDRESIDENTIALWLKNRE1</v>
          </cell>
          <cell r="B685" t="str">
            <v>MASON CO-REGULATED</v>
          </cell>
          <cell r="C685" t="str">
            <v>MASON CO-REGULATED</v>
          </cell>
          <cell r="D685" t="str">
            <v>RESIDENTIAL</v>
          </cell>
          <cell r="E685" t="str">
            <v>WLKNRE1</v>
          </cell>
          <cell r="F685" t="str">
            <v>WALK IN 5'-25'-EOW</v>
          </cell>
          <cell r="G685" t="str">
            <v>BI-MONTHLY SPLIT EVEN</v>
          </cell>
          <cell r="H685">
            <v>1.28</v>
          </cell>
        </row>
        <row r="686">
          <cell r="A686" t="str">
            <v>CITY OF SHELTON-UNREGULATEDCOMMERCIAL RECYCLEWLKNRE1RECY</v>
          </cell>
          <cell r="B686" t="str">
            <v>CITY OF SHELTON-UNREGULATED</v>
          </cell>
          <cell r="C686" t="str">
            <v>CITY OF SHELTON-UNREGULATED</v>
          </cell>
          <cell r="D686" t="str">
            <v>COMMERCIAL RECYCLE</v>
          </cell>
          <cell r="E686" t="str">
            <v>WLKNRE1RECY</v>
          </cell>
          <cell r="F686" t="str">
            <v>WALK IN 5-25FT EOW-RECYCL</v>
          </cell>
          <cell r="G686" t="str">
            <v>BI-MONTHLY SPLIT EVEN</v>
          </cell>
          <cell r="H686">
            <v>1.2549999999999999</v>
          </cell>
        </row>
        <row r="687">
          <cell r="A687" t="str">
            <v>KITSAP CO-UNREGULATEDCOMMERCIAL RECYCLEWLKNRE1RECY</v>
          </cell>
          <cell r="B687" t="str">
            <v>KITSAP CO-UNREGULATED</v>
          </cell>
          <cell r="C687" t="str">
            <v>KITSAP CO-UNREGULATED</v>
          </cell>
          <cell r="D687" t="str">
            <v>COMMERCIAL RECYCLE</v>
          </cell>
          <cell r="E687" t="str">
            <v>WLKNRE1RECY</v>
          </cell>
          <cell r="F687" t="str">
            <v>WALK IN 5-25FT EOW-RECYCL</v>
          </cell>
          <cell r="G687" t="str">
            <v>BI-MONTHLY SPLIT EVEN</v>
          </cell>
          <cell r="H687">
            <v>1.2549999999999999</v>
          </cell>
        </row>
        <row r="688">
          <cell r="A688" t="str">
            <v>MASON CO-UNREGULATEDCOMMERCIAL RECYCLEWLKNRE1RECY</v>
          </cell>
          <cell r="B688" t="str">
            <v>MASON CO-UNREGULATED</v>
          </cell>
          <cell r="C688" t="str">
            <v>MASON CO-UNREGULATED</v>
          </cell>
          <cell r="D688" t="str">
            <v>COMMERCIAL RECYCLE</v>
          </cell>
          <cell r="E688" t="str">
            <v>WLKNRE1RECY</v>
          </cell>
          <cell r="F688" t="str">
            <v>WALK IN 5-25FT EOW-RECYCL</v>
          </cell>
          <cell r="G688" t="str">
            <v>BI-MONTHLY SPLIT EVEN</v>
          </cell>
          <cell r="H688">
            <v>1.28</v>
          </cell>
        </row>
        <row r="689">
          <cell r="A689" t="str">
            <v>CITY of SHELTON-REGULATEDCOMMERCIAL RECYCLEWLKNRECY</v>
          </cell>
          <cell r="B689" t="str">
            <v>CITY of SHELTON-REGULATED</v>
          </cell>
          <cell r="C689" t="str">
            <v>CITY of SHELTON-REGULATED</v>
          </cell>
          <cell r="D689" t="str">
            <v>COMMERCIAL RECYCLE</v>
          </cell>
          <cell r="E689" t="str">
            <v>WLKNRECY</v>
          </cell>
          <cell r="F689" t="str">
            <v>WALK IN RECYCLE</v>
          </cell>
          <cell r="G689" t="str">
            <v>MONTHLY ADVANCED</v>
          </cell>
          <cell r="H689">
            <v>0</v>
          </cell>
        </row>
        <row r="690">
          <cell r="A690" t="str">
            <v>CITY OF SHELTON-UNREGULATEDCOMMERCIAL RECYCLEWLKNRECY</v>
          </cell>
          <cell r="B690" t="str">
            <v>CITY OF SHELTON-UNREGULATED</v>
          </cell>
          <cell r="C690" t="str">
            <v>CITY OF SHELTON-UNREGULATED</v>
          </cell>
          <cell r="D690" t="str">
            <v>COMMERCIAL RECYCLE</v>
          </cell>
          <cell r="E690" t="str">
            <v>WLKNRECY</v>
          </cell>
          <cell r="F690" t="str">
            <v>WALK IN RECYCLE</v>
          </cell>
          <cell r="G690" t="str">
            <v>MONTHLY ADVANCED</v>
          </cell>
          <cell r="H690">
            <v>2.93</v>
          </cell>
        </row>
        <row r="691">
          <cell r="A691" t="str">
            <v>KITSAP CO -REGULATEDCOMMERCIAL RECYCLEWLKNRECY</v>
          </cell>
          <cell r="B691" t="str">
            <v>KITSAP CO -REGULATED</v>
          </cell>
          <cell r="C691" t="str">
            <v>KITSAP CO -REGULATED</v>
          </cell>
          <cell r="D691" t="str">
            <v>COMMERCIAL RECYCLE</v>
          </cell>
          <cell r="E691" t="str">
            <v>WLKNRECY</v>
          </cell>
          <cell r="F691" t="str">
            <v>WALK IN RECYCLE</v>
          </cell>
          <cell r="G691" t="str">
            <v>MONTHLY ADVANCED</v>
          </cell>
          <cell r="H691">
            <v>0</v>
          </cell>
        </row>
        <row r="692">
          <cell r="A692" t="str">
            <v>KITSAP CO-UNREGULATEDCOMMERCIAL RECYCLEWLKNRECY</v>
          </cell>
          <cell r="B692" t="str">
            <v>KITSAP CO-UNREGULATED</v>
          </cell>
          <cell r="C692" t="str">
            <v>KITSAP CO-UNREGULATED</v>
          </cell>
          <cell r="D692" t="str">
            <v>COMMERCIAL RECYCLE</v>
          </cell>
          <cell r="E692" t="str">
            <v>WLKNRECY</v>
          </cell>
          <cell r="F692" t="str">
            <v>WALK IN RECYCLE</v>
          </cell>
          <cell r="G692" t="str">
            <v>MONTHLY ADVANCED</v>
          </cell>
          <cell r="H692">
            <v>2.93</v>
          </cell>
        </row>
        <row r="693">
          <cell r="A693" t="str">
            <v>MASON CO-REGULATEDCOMMERCIAL RECYCLEWLKNRECY</v>
          </cell>
          <cell r="B693" t="str">
            <v>MASON CO-REGULATED</v>
          </cell>
          <cell r="C693" t="str">
            <v>MASON CO-REGULATED</v>
          </cell>
          <cell r="D693" t="str">
            <v>COMMERCIAL RECYCLE</v>
          </cell>
          <cell r="E693" t="str">
            <v>WLKNRECY</v>
          </cell>
          <cell r="F693" t="str">
            <v>WALK IN RECYCLE</v>
          </cell>
          <cell r="G693" t="str">
            <v>MONTHLY ADVANCED</v>
          </cell>
          <cell r="H693">
            <v>0</v>
          </cell>
        </row>
        <row r="694">
          <cell r="A694" t="str">
            <v>MASON CO-UNREGULATEDCOMMERCIAL RECYCLEWLKNRECY</v>
          </cell>
          <cell r="B694" t="str">
            <v>MASON CO-UNREGULATED</v>
          </cell>
          <cell r="C694" t="str">
            <v>MASON CO-UNREGULATED</v>
          </cell>
          <cell r="D694" t="str">
            <v>COMMERCIAL RECYCLE</v>
          </cell>
          <cell r="E694" t="str">
            <v>WLKNRECY</v>
          </cell>
          <cell r="F694" t="str">
            <v>WALK IN RECYCLE</v>
          </cell>
          <cell r="G694" t="str">
            <v>MONTHLY ADVANCED</v>
          </cell>
          <cell r="H694">
            <v>2.93</v>
          </cell>
        </row>
        <row r="695">
          <cell r="A695" t="str">
            <v>CITY of SHELTON-REGULATEDRESIDENTIALWLKNRM1</v>
          </cell>
          <cell r="B695" t="str">
            <v>CITY of SHELTON-REGULATED</v>
          </cell>
          <cell r="C695" t="str">
            <v>CITY of SHELTON-REGULATED</v>
          </cell>
          <cell r="D695" t="str">
            <v>RESIDENTIAL</v>
          </cell>
          <cell r="E695" t="str">
            <v>WLKNRM1</v>
          </cell>
          <cell r="F695" t="str">
            <v>WALK IN 5'-25'-MTHLY</v>
          </cell>
          <cell r="G695" t="str">
            <v>BI-MONTHLY SPLIT EVEN</v>
          </cell>
          <cell r="H695">
            <v>0.59</v>
          </cell>
        </row>
        <row r="696">
          <cell r="A696" t="str">
            <v>KITSAP CO -REGULATEDRESIDENTIALWLKNRM1</v>
          </cell>
          <cell r="B696" t="str">
            <v>KITSAP CO -REGULATED</v>
          </cell>
          <cell r="C696" t="str">
            <v>KITSAP CO -REGULATED</v>
          </cell>
          <cell r="D696" t="str">
            <v>RESIDENTIAL</v>
          </cell>
          <cell r="E696" t="str">
            <v>WLKNRM1</v>
          </cell>
          <cell r="F696" t="str">
            <v>WALK IN 5'-25'-MTHLY</v>
          </cell>
          <cell r="G696" t="str">
            <v>BI-MONTHLY SPLIT EVEN</v>
          </cell>
          <cell r="H696">
            <v>0.64</v>
          </cell>
        </row>
        <row r="697">
          <cell r="A697" t="str">
            <v>MASON CO-REGULATEDRESIDENTIALWLKNRM1</v>
          </cell>
          <cell r="B697" t="str">
            <v>MASON CO-REGULATED</v>
          </cell>
          <cell r="C697" t="str">
            <v>MASON CO-REGULATED</v>
          </cell>
          <cell r="D697" t="str">
            <v>RESIDENTIAL</v>
          </cell>
          <cell r="E697" t="str">
            <v>WLKNRM1</v>
          </cell>
          <cell r="F697" t="str">
            <v>WALK IN 5'-25'-MTHLY</v>
          </cell>
          <cell r="G697" t="str">
            <v>BI-MONTHLY SPLIT EVEN</v>
          </cell>
          <cell r="H697">
            <v>0.59</v>
          </cell>
        </row>
        <row r="698">
          <cell r="A698" t="str">
            <v>CITY of SHELTON-REGULATEDRESIDENTIALWLKNRW1</v>
          </cell>
          <cell r="B698" t="str">
            <v>CITY of SHELTON-REGULATED</v>
          </cell>
          <cell r="C698" t="str">
            <v>CITY of SHELTON-REGULATED</v>
          </cell>
          <cell r="D698" t="str">
            <v>RESIDENTIAL</v>
          </cell>
          <cell r="E698" t="str">
            <v>WLKNRW1</v>
          </cell>
          <cell r="F698" t="str">
            <v>WALK IN 5'-25'</v>
          </cell>
          <cell r="G698" t="str">
            <v>BI-MONTHLY SPLIT EVEN</v>
          </cell>
          <cell r="H698">
            <v>2.5499999999999998</v>
          </cell>
        </row>
        <row r="699">
          <cell r="A699" t="str">
            <v>KITSAP CO -REGULATEDRESIDENTIALWLKNRW1</v>
          </cell>
          <cell r="B699" t="str">
            <v>KITSAP CO -REGULATED</v>
          </cell>
          <cell r="C699" t="str">
            <v>KITSAP CO -REGULATED</v>
          </cell>
          <cell r="D699" t="str">
            <v>RESIDENTIAL</v>
          </cell>
          <cell r="E699" t="str">
            <v>WLKNRW1</v>
          </cell>
          <cell r="F699" t="str">
            <v>WALK IN 5'-25'</v>
          </cell>
          <cell r="G699" t="str">
            <v>BI-MONTHLY SPLIT EVEN</v>
          </cell>
          <cell r="H699">
            <v>2.5499999999999998</v>
          </cell>
        </row>
        <row r="700">
          <cell r="A700" t="str">
            <v>MASON CO-REGULATEDRESIDENTIALWLKNRW1</v>
          </cell>
          <cell r="B700" t="str">
            <v>MASON CO-REGULATED</v>
          </cell>
          <cell r="C700" t="str">
            <v>MASON CO-REGULATED</v>
          </cell>
          <cell r="D700" t="str">
            <v>RESIDENTIAL</v>
          </cell>
          <cell r="E700" t="str">
            <v>WLKNRW1</v>
          </cell>
          <cell r="F700" t="str">
            <v>WALK IN 5'-25'</v>
          </cell>
          <cell r="G700" t="str">
            <v>BI-MONTHLY SPLIT EVEN</v>
          </cell>
          <cell r="H700">
            <v>2.5499999999999998</v>
          </cell>
        </row>
        <row r="701">
          <cell r="A701" t="str">
            <v>CITY of SHELTON-REGULATEDCOMMERCIAL RECYCLEWLKNRW1RECYMA</v>
          </cell>
          <cell r="B701" t="str">
            <v>CITY of SHELTON-REGULATED</v>
          </cell>
          <cell r="C701" t="str">
            <v>CITY of SHELTON-REGULATED</v>
          </cell>
          <cell r="D701" t="str">
            <v>COMMERCIAL RECYCLE</v>
          </cell>
          <cell r="E701" t="str">
            <v>WLKNRW1RECYMA</v>
          </cell>
          <cell r="F701" t="str">
            <v>WALK IN 5-25FT WEEKLY-REC</v>
          </cell>
          <cell r="G701" t="str">
            <v>MONTHLY ARREARS</v>
          </cell>
          <cell r="H701">
            <v>0</v>
          </cell>
        </row>
        <row r="702">
          <cell r="A702" t="str">
            <v>KITSAP CO -REGULATEDCOMMERCIAL RECYCLEWLKNRW1RECYMA</v>
          </cell>
          <cell r="B702" t="str">
            <v>KITSAP CO -REGULATED</v>
          </cell>
          <cell r="C702" t="str">
            <v>KITSAP CO -REGULATED</v>
          </cell>
          <cell r="D702" t="str">
            <v>COMMERCIAL RECYCLE</v>
          </cell>
          <cell r="E702" t="str">
            <v>WLKNRW1RECYMA</v>
          </cell>
          <cell r="F702" t="str">
            <v>WALK IN 5-25FT WEEKLY-REC</v>
          </cell>
          <cell r="G702" t="str">
            <v>MONTHLY ARREARS</v>
          </cell>
          <cell r="H702">
            <v>0</v>
          </cell>
        </row>
        <row r="703">
          <cell r="A703" t="str">
            <v>MASON CO-REGULATEDCOMMERCIAL RECYCLEWLKNRW1RECYMA</v>
          </cell>
          <cell r="B703" t="str">
            <v>MASON CO-REGULATED</v>
          </cell>
          <cell r="C703" t="str">
            <v>MASON CO-REGULATED</v>
          </cell>
          <cell r="D703" t="str">
            <v>COMMERCIAL RECYCLE</v>
          </cell>
          <cell r="E703" t="str">
            <v>WLKNRW1RECYMA</v>
          </cell>
          <cell r="F703" t="str">
            <v>WALK IN 5-25FT WEEKLY-REC</v>
          </cell>
          <cell r="G703" t="str">
            <v>MONTHLY ARREARS</v>
          </cell>
          <cell r="H703">
            <v>0</v>
          </cell>
        </row>
        <row r="704">
          <cell r="A704" t="str">
            <v>CITY of SHELTON-REGULATEDRESIDENTIALWLKNRW2</v>
          </cell>
          <cell r="B704" t="str">
            <v>CITY of SHELTON-REGULATED</v>
          </cell>
          <cell r="C704" t="str">
            <v>CITY of SHELTON-REGULATED</v>
          </cell>
          <cell r="D704" t="str">
            <v>RESIDENTIAL</v>
          </cell>
          <cell r="E704" t="str">
            <v>WLKNRW2</v>
          </cell>
          <cell r="F704" t="str">
            <v>WALK IN OVER 25'</v>
          </cell>
          <cell r="G704" t="str">
            <v>BI-MONTHLY SPLIT EVEN</v>
          </cell>
          <cell r="H704">
            <v>0.17</v>
          </cell>
        </row>
        <row r="705">
          <cell r="A705" t="str">
            <v>KITSAP CO -REGULATEDRESIDENTIALWLKNRW2</v>
          </cell>
          <cell r="B705" t="str">
            <v>KITSAP CO -REGULATED</v>
          </cell>
          <cell r="C705" t="str">
            <v>KITSAP CO -REGULATED</v>
          </cell>
          <cell r="D705" t="str">
            <v>RESIDENTIAL</v>
          </cell>
          <cell r="E705" t="str">
            <v>WLKNRW2</v>
          </cell>
          <cell r="F705" t="str">
            <v>WALK IN OVER 25'</v>
          </cell>
          <cell r="G705" t="str">
            <v>BI-MONTHLY SPLIT EVEN</v>
          </cell>
          <cell r="H705">
            <v>0.17</v>
          </cell>
        </row>
        <row r="706">
          <cell r="A706" t="str">
            <v>MASON CO-REGULATEDRESIDENTIALWLKNRW2</v>
          </cell>
          <cell r="B706" t="str">
            <v>MASON CO-REGULATED</v>
          </cell>
          <cell r="C706" t="str">
            <v>MASON CO-REGULATED</v>
          </cell>
          <cell r="D706" t="str">
            <v>RESIDENTIAL</v>
          </cell>
          <cell r="E706" t="str">
            <v>WLKNRW2</v>
          </cell>
          <cell r="F706" t="str">
            <v>WALK IN OVER 25'</v>
          </cell>
          <cell r="G706" t="str">
            <v>BI-MONTHLY SPLIT EVEN</v>
          </cell>
          <cell r="H706">
            <v>0.17</v>
          </cell>
        </row>
        <row r="707">
          <cell r="A707" t="str">
            <v>CITY of SHELTON-REGULATEDCOMMERCIAL  FRONTLOADWLKNRW2RECY</v>
          </cell>
          <cell r="B707" t="str">
            <v>CITY of SHELTON-REGULATED</v>
          </cell>
          <cell r="C707" t="str">
            <v>CITY of SHELTON-REGULATED</v>
          </cell>
          <cell r="D707" t="str">
            <v>COMMERCIAL  FRONTLOAD</v>
          </cell>
          <cell r="E707" t="str">
            <v>WLKNRW2RECY</v>
          </cell>
          <cell r="F707" t="str">
            <v>WALK IN OVER 25 ADDITIONA</v>
          </cell>
          <cell r="G707" t="str">
            <v>BI-MONTHLY SPLIT EVEN</v>
          </cell>
          <cell r="H707">
            <v>0.17</v>
          </cell>
        </row>
        <row r="708">
          <cell r="A708" t="str">
            <v>KITSAP CO -REGULATEDCOMMERCIAL  FRONTLOADWLKNRW2RECY</v>
          </cell>
          <cell r="B708" t="str">
            <v>KITSAP CO -REGULATED</v>
          </cell>
          <cell r="C708" t="str">
            <v>KITSAP CO -REGULATED</v>
          </cell>
          <cell r="D708" t="str">
            <v>COMMERCIAL  FRONTLOAD</v>
          </cell>
          <cell r="E708" t="str">
            <v>WLKNRW2RECY</v>
          </cell>
          <cell r="F708" t="str">
            <v>WALK IN OVER 25 ADDITIONA</v>
          </cell>
          <cell r="G708" t="str">
            <v>BI-MONTHLY SPLIT EVEN</v>
          </cell>
          <cell r="H708">
            <v>0.17</v>
          </cell>
        </row>
        <row r="709">
          <cell r="A709" t="str">
            <v>MASON CO-REGULATEDCOMMERCIAL  FRONTLOADWLKNRW2RECY</v>
          </cell>
          <cell r="B709" t="str">
            <v>MASON CO-REGULATED</v>
          </cell>
          <cell r="C709" t="str">
            <v>MASON CO-REGULATED</v>
          </cell>
          <cell r="D709" t="str">
            <v>COMMERCIAL  FRONTLOAD</v>
          </cell>
          <cell r="E709" t="str">
            <v>WLKNRW2RECY</v>
          </cell>
          <cell r="F709" t="str">
            <v>WALK IN OVER 25 ADDITIONA</v>
          </cell>
          <cell r="G709" t="str">
            <v>BI-MONTHLY SPLIT EVEN</v>
          </cell>
          <cell r="H709">
            <v>0.17</v>
          </cell>
        </row>
        <row r="710">
          <cell r="A710" t="str">
            <v>CITY of SHELTON-REGULATEDCOMMERCIAL  FRONTLOADWLKNRW2RECYMA</v>
          </cell>
          <cell r="B710" t="str">
            <v>CITY of SHELTON-REGULATED</v>
          </cell>
          <cell r="C710" t="str">
            <v>CITY of SHELTON-REGULATED</v>
          </cell>
          <cell r="D710" t="str">
            <v>COMMERCIAL  FRONTLOAD</v>
          </cell>
          <cell r="E710" t="str">
            <v>WLKNRW2RECYMA</v>
          </cell>
          <cell r="F710" t="str">
            <v>WALK IN OVER 25 ADDITIONA</v>
          </cell>
          <cell r="G710" t="str">
            <v>MONTHLY ARREARS</v>
          </cell>
          <cell r="H710">
            <v>0.34</v>
          </cell>
        </row>
        <row r="711">
          <cell r="A711" t="str">
            <v>KITSAP CO -REGULATEDCOMMERCIAL  FRONTLOADWLKNRW2RECYMA</v>
          </cell>
          <cell r="B711" t="str">
            <v>KITSAP CO -REGULATED</v>
          </cell>
          <cell r="C711" t="str">
            <v>KITSAP CO -REGULATED</v>
          </cell>
          <cell r="D711" t="str">
            <v>COMMERCIAL  FRONTLOAD</v>
          </cell>
          <cell r="E711" t="str">
            <v>WLKNRW2RECYMA</v>
          </cell>
          <cell r="F711" t="str">
            <v>WALK IN OVER 25 ADDITIONA</v>
          </cell>
          <cell r="G711" t="str">
            <v>MONTHLY ARREARS</v>
          </cell>
          <cell r="H711">
            <v>0.34</v>
          </cell>
        </row>
        <row r="712">
          <cell r="A712" t="str">
            <v>MASON CO-REGULATEDCOMMERCIAL  FRONTLOADWLKNRW2RECYMA</v>
          </cell>
          <cell r="B712" t="str">
            <v>MASON CO-REGULATED</v>
          </cell>
          <cell r="C712" t="str">
            <v>MASON CO-REGULATED</v>
          </cell>
          <cell r="D712" t="str">
            <v>COMMERCIAL  FRONTLOAD</v>
          </cell>
          <cell r="E712" t="str">
            <v>WLKNRW2RECYMA</v>
          </cell>
          <cell r="F712" t="str">
            <v>WALK IN OVER 25 ADDITIONA</v>
          </cell>
          <cell r="G712" t="str">
            <v>MONTHLY ARREARS</v>
          </cell>
          <cell r="H712">
            <v>0.34</v>
          </cell>
        </row>
        <row r="713">
          <cell r="A713" t="str">
            <v>000</v>
          </cell>
          <cell r="B713">
            <v>0</v>
          </cell>
          <cell r="C713">
            <v>0</v>
          </cell>
          <cell r="D713">
            <v>0</v>
          </cell>
          <cell r="E713">
            <v>0</v>
          </cell>
          <cell r="F713">
            <v>0</v>
          </cell>
          <cell r="G713">
            <v>0</v>
          </cell>
          <cell r="H713">
            <v>0</v>
          </cell>
        </row>
        <row r="714">
          <cell r="A714" t="str">
            <v>000</v>
          </cell>
          <cell r="B714">
            <v>0</v>
          </cell>
          <cell r="C714">
            <v>0</v>
          </cell>
          <cell r="D714">
            <v>0</v>
          </cell>
          <cell r="E714">
            <v>0</v>
          </cell>
          <cell r="F714">
            <v>0</v>
          </cell>
          <cell r="G714">
            <v>0</v>
          </cell>
          <cell r="H714">
            <v>0</v>
          </cell>
        </row>
        <row r="715">
          <cell r="A715" t="str">
            <v>000</v>
          </cell>
          <cell r="B715">
            <v>0</v>
          </cell>
          <cell r="C715">
            <v>0</v>
          </cell>
          <cell r="D715">
            <v>0</v>
          </cell>
          <cell r="E715">
            <v>0</v>
          </cell>
          <cell r="F715">
            <v>0</v>
          </cell>
          <cell r="G715">
            <v>0</v>
          </cell>
          <cell r="H715">
            <v>0</v>
          </cell>
        </row>
        <row r="716">
          <cell r="A716" t="str">
            <v>000</v>
          </cell>
          <cell r="B716">
            <v>0</v>
          </cell>
          <cell r="C716">
            <v>0</v>
          </cell>
          <cell r="D716">
            <v>0</v>
          </cell>
          <cell r="E716">
            <v>0</v>
          </cell>
          <cell r="F716">
            <v>0</v>
          </cell>
          <cell r="G716">
            <v>0</v>
          </cell>
          <cell r="H716">
            <v>0</v>
          </cell>
        </row>
        <row r="717">
          <cell r="A717" t="str">
            <v>000</v>
          </cell>
          <cell r="B717">
            <v>0</v>
          </cell>
          <cell r="C717">
            <v>0</v>
          </cell>
          <cell r="D717">
            <v>0</v>
          </cell>
          <cell r="E717">
            <v>0</v>
          </cell>
          <cell r="F717">
            <v>0</v>
          </cell>
          <cell r="G717">
            <v>0</v>
          </cell>
          <cell r="H717">
            <v>0</v>
          </cell>
        </row>
        <row r="718">
          <cell r="A718" t="str">
            <v>000</v>
          </cell>
          <cell r="B718">
            <v>0</v>
          </cell>
          <cell r="C718">
            <v>0</v>
          </cell>
          <cell r="D718">
            <v>0</v>
          </cell>
          <cell r="E718">
            <v>0</v>
          </cell>
          <cell r="F718">
            <v>0</v>
          </cell>
          <cell r="G718">
            <v>0</v>
          </cell>
          <cell r="H718">
            <v>0</v>
          </cell>
        </row>
        <row r="719">
          <cell r="A719" t="str">
            <v>000</v>
          </cell>
          <cell r="B719">
            <v>0</v>
          </cell>
          <cell r="C719">
            <v>0</v>
          </cell>
          <cell r="D719">
            <v>0</v>
          </cell>
          <cell r="E719">
            <v>0</v>
          </cell>
          <cell r="F719">
            <v>0</v>
          </cell>
          <cell r="G719">
            <v>0</v>
          </cell>
          <cell r="H719">
            <v>0</v>
          </cell>
        </row>
        <row r="720">
          <cell r="A720" t="str">
            <v>000</v>
          </cell>
          <cell r="B720">
            <v>0</v>
          </cell>
          <cell r="C720">
            <v>0</v>
          </cell>
          <cell r="D720">
            <v>0</v>
          </cell>
          <cell r="E720">
            <v>0</v>
          </cell>
          <cell r="F720">
            <v>0</v>
          </cell>
          <cell r="G720">
            <v>0</v>
          </cell>
          <cell r="H720">
            <v>0</v>
          </cell>
        </row>
        <row r="721">
          <cell r="A721" t="str">
            <v>000</v>
          </cell>
          <cell r="B721">
            <v>0</v>
          </cell>
          <cell r="C721">
            <v>0</v>
          </cell>
          <cell r="D721">
            <v>0</v>
          </cell>
          <cell r="E721">
            <v>0</v>
          </cell>
          <cell r="F721">
            <v>0</v>
          </cell>
          <cell r="G721">
            <v>0</v>
          </cell>
          <cell r="H721">
            <v>0</v>
          </cell>
        </row>
        <row r="722">
          <cell r="A722" t="str">
            <v>000</v>
          </cell>
          <cell r="B722">
            <v>0</v>
          </cell>
          <cell r="C722">
            <v>0</v>
          </cell>
          <cell r="D722">
            <v>0</v>
          </cell>
          <cell r="E722">
            <v>0</v>
          </cell>
          <cell r="F722">
            <v>0</v>
          </cell>
          <cell r="G722">
            <v>0</v>
          </cell>
          <cell r="H722">
            <v>0</v>
          </cell>
        </row>
        <row r="723">
          <cell r="A723" t="str">
            <v>000</v>
          </cell>
          <cell r="B723">
            <v>0</v>
          </cell>
          <cell r="C723">
            <v>0</v>
          </cell>
          <cell r="D723">
            <v>0</v>
          </cell>
          <cell r="E723">
            <v>0</v>
          </cell>
          <cell r="F723">
            <v>0</v>
          </cell>
          <cell r="G723">
            <v>0</v>
          </cell>
          <cell r="H723">
            <v>0</v>
          </cell>
        </row>
        <row r="724">
          <cell r="A724" t="str">
            <v>000</v>
          </cell>
          <cell r="B724">
            <v>0</v>
          </cell>
          <cell r="C724">
            <v>0</v>
          </cell>
          <cell r="D724">
            <v>0</v>
          </cell>
          <cell r="E724">
            <v>0</v>
          </cell>
          <cell r="F724">
            <v>0</v>
          </cell>
          <cell r="G724">
            <v>0</v>
          </cell>
          <cell r="H724">
            <v>0</v>
          </cell>
        </row>
        <row r="725">
          <cell r="A725" t="str">
            <v>000</v>
          </cell>
          <cell r="B725">
            <v>0</v>
          </cell>
          <cell r="C725">
            <v>0</v>
          </cell>
          <cell r="D725">
            <v>0</v>
          </cell>
          <cell r="E725">
            <v>0</v>
          </cell>
          <cell r="F725">
            <v>0</v>
          </cell>
          <cell r="G725">
            <v>0</v>
          </cell>
          <cell r="H725">
            <v>0</v>
          </cell>
        </row>
        <row r="726">
          <cell r="A726" t="str">
            <v>000</v>
          </cell>
          <cell r="B726">
            <v>0</v>
          </cell>
          <cell r="C726">
            <v>0</v>
          </cell>
          <cell r="D726">
            <v>0</v>
          </cell>
          <cell r="E726">
            <v>0</v>
          </cell>
          <cell r="F726">
            <v>0</v>
          </cell>
          <cell r="G726">
            <v>0</v>
          </cell>
          <cell r="H726">
            <v>0</v>
          </cell>
        </row>
        <row r="727">
          <cell r="A727" t="str">
            <v>000</v>
          </cell>
          <cell r="B727">
            <v>0</v>
          </cell>
          <cell r="C727">
            <v>0</v>
          </cell>
          <cell r="D727">
            <v>0</v>
          </cell>
          <cell r="E727">
            <v>0</v>
          </cell>
          <cell r="F727">
            <v>0</v>
          </cell>
          <cell r="G727">
            <v>0</v>
          </cell>
          <cell r="H727">
            <v>0</v>
          </cell>
        </row>
        <row r="728">
          <cell r="A728" t="str">
            <v>000</v>
          </cell>
          <cell r="B728">
            <v>0</v>
          </cell>
          <cell r="C728">
            <v>0</v>
          </cell>
          <cell r="D728">
            <v>0</v>
          </cell>
          <cell r="E728">
            <v>0</v>
          </cell>
          <cell r="F728">
            <v>0</v>
          </cell>
          <cell r="G728">
            <v>0</v>
          </cell>
          <cell r="H728">
            <v>0</v>
          </cell>
        </row>
        <row r="729">
          <cell r="A729" t="str">
            <v>000</v>
          </cell>
          <cell r="B729">
            <v>0</v>
          </cell>
          <cell r="C729">
            <v>0</v>
          </cell>
          <cell r="D729">
            <v>0</v>
          </cell>
          <cell r="E729">
            <v>0</v>
          </cell>
          <cell r="F729">
            <v>0</v>
          </cell>
          <cell r="G729">
            <v>0</v>
          </cell>
          <cell r="H729">
            <v>0</v>
          </cell>
        </row>
        <row r="730">
          <cell r="A730" t="str">
            <v>000</v>
          </cell>
          <cell r="B730">
            <v>0</v>
          </cell>
          <cell r="C730">
            <v>0</v>
          </cell>
          <cell r="D730">
            <v>0</v>
          </cell>
          <cell r="E730">
            <v>0</v>
          </cell>
          <cell r="F730">
            <v>0</v>
          </cell>
          <cell r="G730">
            <v>0</v>
          </cell>
          <cell r="H730">
            <v>0</v>
          </cell>
        </row>
        <row r="731">
          <cell r="A731" t="str">
            <v>000</v>
          </cell>
          <cell r="B731">
            <v>0</v>
          </cell>
          <cell r="C731">
            <v>0</v>
          </cell>
          <cell r="D731">
            <v>0</v>
          </cell>
          <cell r="E731">
            <v>0</v>
          </cell>
          <cell r="F731">
            <v>0</v>
          </cell>
          <cell r="G731">
            <v>0</v>
          </cell>
          <cell r="H731">
            <v>0</v>
          </cell>
        </row>
        <row r="732">
          <cell r="A732" t="str">
            <v>000</v>
          </cell>
          <cell r="B732">
            <v>0</v>
          </cell>
          <cell r="C732">
            <v>0</v>
          </cell>
          <cell r="D732">
            <v>0</v>
          </cell>
          <cell r="E732">
            <v>0</v>
          </cell>
          <cell r="F732">
            <v>0</v>
          </cell>
          <cell r="G732">
            <v>0</v>
          </cell>
          <cell r="H732">
            <v>0</v>
          </cell>
        </row>
        <row r="733">
          <cell r="A733" t="str">
            <v>000</v>
          </cell>
          <cell r="B733">
            <v>0</v>
          </cell>
          <cell r="C733">
            <v>0</v>
          </cell>
          <cell r="D733">
            <v>0</v>
          </cell>
          <cell r="E733">
            <v>0</v>
          </cell>
          <cell r="F733">
            <v>0</v>
          </cell>
          <cell r="G733">
            <v>0</v>
          </cell>
          <cell r="H733">
            <v>0</v>
          </cell>
        </row>
        <row r="734">
          <cell r="A734" t="str">
            <v>000</v>
          </cell>
          <cell r="B734">
            <v>0</v>
          </cell>
          <cell r="C734">
            <v>0</v>
          </cell>
          <cell r="D734">
            <v>0</v>
          </cell>
          <cell r="E734">
            <v>0</v>
          </cell>
          <cell r="F734">
            <v>0</v>
          </cell>
          <cell r="G734">
            <v>0</v>
          </cell>
          <cell r="H734">
            <v>0</v>
          </cell>
        </row>
        <row r="735">
          <cell r="A735" t="str">
            <v>000</v>
          </cell>
          <cell r="B735">
            <v>0</v>
          </cell>
          <cell r="C735">
            <v>0</v>
          </cell>
          <cell r="D735">
            <v>0</v>
          </cell>
          <cell r="E735">
            <v>0</v>
          </cell>
          <cell r="F735">
            <v>0</v>
          </cell>
          <cell r="G735">
            <v>0</v>
          </cell>
          <cell r="H735">
            <v>0</v>
          </cell>
        </row>
        <row r="736">
          <cell r="A736" t="str">
            <v>000</v>
          </cell>
          <cell r="B736">
            <v>0</v>
          </cell>
          <cell r="C736">
            <v>0</v>
          </cell>
          <cell r="D736">
            <v>0</v>
          </cell>
          <cell r="E736">
            <v>0</v>
          </cell>
          <cell r="F736">
            <v>0</v>
          </cell>
          <cell r="G736">
            <v>0</v>
          </cell>
          <cell r="H736">
            <v>0</v>
          </cell>
        </row>
        <row r="737">
          <cell r="A737" t="str">
            <v>000</v>
          </cell>
          <cell r="B737">
            <v>0</v>
          </cell>
          <cell r="C737">
            <v>0</v>
          </cell>
          <cell r="D737">
            <v>0</v>
          </cell>
          <cell r="E737">
            <v>0</v>
          </cell>
          <cell r="F737">
            <v>0</v>
          </cell>
          <cell r="G737">
            <v>0</v>
          </cell>
          <cell r="H737">
            <v>0</v>
          </cell>
        </row>
        <row r="738">
          <cell r="A738" t="str">
            <v>000</v>
          </cell>
          <cell r="B738">
            <v>0</v>
          </cell>
          <cell r="C738">
            <v>0</v>
          </cell>
          <cell r="D738">
            <v>0</v>
          </cell>
          <cell r="E738">
            <v>0</v>
          </cell>
          <cell r="F738">
            <v>0</v>
          </cell>
          <cell r="G738">
            <v>0</v>
          </cell>
          <cell r="H738">
            <v>0</v>
          </cell>
        </row>
        <row r="739">
          <cell r="A739" t="str">
            <v>000</v>
          </cell>
          <cell r="B739">
            <v>0</v>
          </cell>
          <cell r="C739">
            <v>0</v>
          </cell>
          <cell r="D739">
            <v>0</v>
          </cell>
          <cell r="E739">
            <v>0</v>
          </cell>
          <cell r="F739">
            <v>0</v>
          </cell>
          <cell r="G739">
            <v>0</v>
          </cell>
          <cell r="H739">
            <v>0</v>
          </cell>
        </row>
        <row r="740">
          <cell r="A740" t="str">
            <v>000</v>
          </cell>
          <cell r="B740">
            <v>0</v>
          </cell>
          <cell r="C740">
            <v>0</v>
          </cell>
          <cell r="D740">
            <v>0</v>
          </cell>
          <cell r="E740">
            <v>0</v>
          </cell>
          <cell r="F740">
            <v>0</v>
          </cell>
          <cell r="G740">
            <v>0</v>
          </cell>
          <cell r="H740">
            <v>0</v>
          </cell>
        </row>
        <row r="741">
          <cell r="A741" t="str">
            <v>000</v>
          </cell>
          <cell r="B741">
            <v>0</v>
          </cell>
          <cell r="C741">
            <v>0</v>
          </cell>
          <cell r="D741">
            <v>0</v>
          </cell>
          <cell r="E741">
            <v>0</v>
          </cell>
          <cell r="F741">
            <v>0</v>
          </cell>
          <cell r="G741">
            <v>0</v>
          </cell>
          <cell r="H741">
            <v>0</v>
          </cell>
        </row>
        <row r="742">
          <cell r="A742" t="str">
            <v>000</v>
          </cell>
          <cell r="B742">
            <v>0</v>
          </cell>
          <cell r="C742">
            <v>0</v>
          </cell>
          <cell r="D742">
            <v>0</v>
          </cell>
          <cell r="E742">
            <v>0</v>
          </cell>
          <cell r="F742">
            <v>0</v>
          </cell>
          <cell r="G742">
            <v>0</v>
          </cell>
          <cell r="H742">
            <v>0</v>
          </cell>
        </row>
        <row r="743">
          <cell r="A743" t="str">
            <v>000</v>
          </cell>
          <cell r="B743">
            <v>0</v>
          </cell>
          <cell r="C743">
            <v>0</v>
          </cell>
          <cell r="D743">
            <v>0</v>
          </cell>
          <cell r="E743">
            <v>0</v>
          </cell>
          <cell r="F743">
            <v>0</v>
          </cell>
          <cell r="G743">
            <v>0</v>
          </cell>
          <cell r="H743">
            <v>0</v>
          </cell>
        </row>
        <row r="744">
          <cell r="A744" t="str">
            <v>000</v>
          </cell>
          <cell r="B744">
            <v>0</v>
          </cell>
          <cell r="C744">
            <v>0</v>
          </cell>
          <cell r="D744">
            <v>0</v>
          </cell>
          <cell r="E744">
            <v>0</v>
          </cell>
          <cell r="F744">
            <v>0</v>
          </cell>
          <cell r="G744">
            <v>0</v>
          </cell>
          <cell r="H744">
            <v>0</v>
          </cell>
        </row>
        <row r="745">
          <cell r="A745" t="str">
            <v>000</v>
          </cell>
          <cell r="B745">
            <v>0</v>
          </cell>
          <cell r="C745">
            <v>0</v>
          </cell>
          <cell r="D745">
            <v>0</v>
          </cell>
          <cell r="E745">
            <v>0</v>
          </cell>
          <cell r="F745">
            <v>0</v>
          </cell>
          <cell r="G745">
            <v>0</v>
          </cell>
          <cell r="H745">
            <v>0</v>
          </cell>
        </row>
        <row r="746">
          <cell r="A746" t="str">
            <v>000</v>
          </cell>
          <cell r="B746">
            <v>0</v>
          </cell>
          <cell r="C746">
            <v>0</v>
          </cell>
          <cell r="D746">
            <v>0</v>
          </cell>
          <cell r="E746">
            <v>0</v>
          </cell>
          <cell r="F746">
            <v>0</v>
          </cell>
          <cell r="G746">
            <v>0</v>
          </cell>
          <cell r="H746">
            <v>0</v>
          </cell>
        </row>
        <row r="747">
          <cell r="A747" t="str">
            <v>000</v>
          </cell>
          <cell r="B747">
            <v>0</v>
          </cell>
          <cell r="C747">
            <v>0</v>
          </cell>
          <cell r="D747">
            <v>0</v>
          </cell>
          <cell r="E747">
            <v>0</v>
          </cell>
          <cell r="F747">
            <v>0</v>
          </cell>
          <cell r="G747">
            <v>0</v>
          </cell>
          <cell r="H747">
            <v>0</v>
          </cell>
        </row>
        <row r="748">
          <cell r="A748" t="str">
            <v>000</v>
          </cell>
          <cell r="B748">
            <v>0</v>
          </cell>
          <cell r="C748">
            <v>0</v>
          </cell>
          <cell r="D748">
            <v>0</v>
          </cell>
          <cell r="E748">
            <v>0</v>
          </cell>
          <cell r="F748">
            <v>0</v>
          </cell>
          <cell r="G748">
            <v>0</v>
          </cell>
          <cell r="H748">
            <v>0</v>
          </cell>
        </row>
        <row r="749">
          <cell r="A749" t="str">
            <v>000</v>
          </cell>
          <cell r="B749">
            <v>0</v>
          </cell>
          <cell r="C749">
            <v>0</v>
          </cell>
          <cell r="D749">
            <v>0</v>
          </cell>
          <cell r="E749">
            <v>0</v>
          </cell>
          <cell r="F749">
            <v>0</v>
          </cell>
          <cell r="G749">
            <v>0</v>
          </cell>
          <cell r="H749">
            <v>0</v>
          </cell>
        </row>
        <row r="750">
          <cell r="A750" t="str">
            <v>000</v>
          </cell>
          <cell r="B750">
            <v>0</v>
          </cell>
          <cell r="C750">
            <v>0</v>
          </cell>
          <cell r="D750">
            <v>0</v>
          </cell>
          <cell r="E750">
            <v>0</v>
          </cell>
          <cell r="F750">
            <v>0</v>
          </cell>
          <cell r="G750">
            <v>0</v>
          </cell>
          <cell r="H750">
            <v>0</v>
          </cell>
        </row>
        <row r="751">
          <cell r="A751" t="str">
            <v>000</v>
          </cell>
          <cell r="B751">
            <v>0</v>
          </cell>
          <cell r="C751">
            <v>0</v>
          </cell>
          <cell r="D751">
            <v>0</v>
          </cell>
          <cell r="E751">
            <v>0</v>
          </cell>
          <cell r="F751">
            <v>0</v>
          </cell>
          <cell r="G751">
            <v>0</v>
          </cell>
          <cell r="H751">
            <v>0</v>
          </cell>
        </row>
        <row r="752">
          <cell r="A752" t="str">
            <v>000</v>
          </cell>
          <cell r="B752">
            <v>0</v>
          </cell>
          <cell r="C752">
            <v>0</v>
          </cell>
          <cell r="D752">
            <v>0</v>
          </cell>
          <cell r="E752">
            <v>0</v>
          </cell>
          <cell r="F752">
            <v>0</v>
          </cell>
          <cell r="G752">
            <v>0</v>
          </cell>
          <cell r="H752">
            <v>0</v>
          </cell>
        </row>
        <row r="753">
          <cell r="A753" t="str">
            <v>000</v>
          </cell>
          <cell r="B753">
            <v>0</v>
          </cell>
          <cell r="C753">
            <v>0</v>
          </cell>
          <cell r="D753">
            <v>0</v>
          </cell>
          <cell r="E753">
            <v>0</v>
          </cell>
          <cell r="F753">
            <v>0</v>
          </cell>
          <cell r="G753">
            <v>0</v>
          </cell>
          <cell r="H753">
            <v>0</v>
          </cell>
        </row>
        <row r="754">
          <cell r="A754" t="str">
            <v>000</v>
          </cell>
          <cell r="B754">
            <v>0</v>
          </cell>
          <cell r="C754">
            <v>0</v>
          </cell>
          <cell r="D754">
            <v>0</v>
          </cell>
          <cell r="E754">
            <v>0</v>
          </cell>
          <cell r="F754">
            <v>0</v>
          </cell>
          <cell r="G754">
            <v>0</v>
          </cell>
          <cell r="H754">
            <v>0</v>
          </cell>
        </row>
        <row r="755">
          <cell r="A755" t="str">
            <v>000</v>
          </cell>
          <cell r="B755">
            <v>0</v>
          </cell>
          <cell r="C755">
            <v>0</v>
          </cell>
          <cell r="D755">
            <v>0</v>
          </cell>
          <cell r="E755">
            <v>0</v>
          </cell>
          <cell r="F755">
            <v>0</v>
          </cell>
          <cell r="G755">
            <v>0</v>
          </cell>
          <cell r="H755">
            <v>0</v>
          </cell>
        </row>
        <row r="756">
          <cell r="A756" t="str">
            <v>000</v>
          </cell>
          <cell r="B756">
            <v>0</v>
          </cell>
          <cell r="C756">
            <v>0</v>
          </cell>
          <cell r="D756">
            <v>0</v>
          </cell>
          <cell r="E756">
            <v>0</v>
          </cell>
          <cell r="F756">
            <v>0</v>
          </cell>
          <cell r="G756">
            <v>0</v>
          </cell>
          <cell r="H756">
            <v>0</v>
          </cell>
        </row>
        <row r="757">
          <cell r="A757" t="str">
            <v>000</v>
          </cell>
          <cell r="B757">
            <v>0</v>
          </cell>
          <cell r="C757">
            <v>0</v>
          </cell>
          <cell r="D757">
            <v>0</v>
          </cell>
          <cell r="E757">
            <v>0</v>
          </cell>
          <cell r="F757">
            <v>0</v>
          </cell>
          <cell r="G757">
            <v>0</v>
          </cell>
          <cell r="H757">
            <v>0</v>
          </cell>
        </row>
        <row r="758">
          <cell r="A758" t="str">
            <v>000</v>
          </cell>
          <cell r="B758">
            <v>0</v>
          </cell>
          <cell r="C758">
            <v>0</v>
          </cell>
          <cell r="D758">
            <v>0</v>
          </cell>
          <cell r="E758">
            <v>0</v>
          </cell>
          <cell r="F758">
            <v>0</v>
          </cell>
          <cell r="G758">
            <v>0</v>
          </cell>
          <cell r="H758">
            <v>0</v>
          </cell>
        </row>
        <row r="759">
          <cell r="A759" t="str">
            <v>000</v>
          </cell>
          <cell r="B759">
            <v>0</v>
          </cell>
          <cell r="C759">
            <v>0</v>
          </cell>
          <cell r="D759">
            <v>0</v>
          </cell>
          <cell r="E759">
            <v>0</v>
          </cell>
          <cell r="F759">
            <v>0</v>
          </cell>
          <cell r="G759">
            <v>0</v>
          </cell>
          <cell r="H759">
            <v>0</v>
          </cell>
        </row>
        <row r="760">
          <cell r="A760" t="str">
            <v>000</v>
          </cell>
          <cell r="B760">
            <v>0</v>
          </cell>
          <cell r="C760">
            <v>0</v>
          </cell>
          <cell r="D760">
            <v>0</v>
          </cell>
          <cell r="E760">
            <v>0</v>
          </cell>
          <cell r="F760">
            <v>0</v>
          </cell>
          <cell r="G760">
            <v>0</v>
          </cell>
          <cell r="H760">
            <v>0</v>
          </cell>
        </row>
        <row r="761">
          <cell r="A761" t="str">
            <v>000</v>
          </cell>
          <cell r="B761">
            <v>0</v>
          </cell>
          <cell r="C761">
            <v>0</v>
          </cell>
          <cell r="D761">
            <v>0</v>
          </cell>
          <cell r="E761">
            <v>0</v>
          </cell>
          <cell r="F761">
            <v>0</v>
          </cell>
          <cell r="G761">
            <v>0</v>
          </cell>
          <cell r="H761">
            <v>0</v>
          </cell>
        </row>
        <row r="762">
          <cell r="A762" t="str">
            <v>000</v>
          </cell>
          <cell r="B762">
            <v>0</v>
          </cell>
          <cell r="C762">
            <v>0</v>
          </cell>
          <cell r="D762">
            <v>0</v>
          </cell>
          <cell r="E762">
            <v>0</v>
          </cell>
          <cell r="F762">
            <v>0</v>
          </cell>
          <cell r="G762">
            <v>0</v>
          </cell>
          <cell r="H762">
            <v>0</v>
          </cell>
        </row>
        <row r="763">
          <cell r="A763" t="str">
            <v>000</v>
          </cell>
          <cell r="B763">
            <v>0</v>
          </cell>
          <cell r="C763">
            <v>0</v>
          </cell>
          <cell r="D763">
            <v>0</v>
          </cell>
          <cell r="E763">
            <v>0</v>
          </cell>
          <cell r="F763">
            <v>0</v>
          </cell>
          <cell r="G763">
            <v>0</v>
          </cell>
          <cell r="H763">
            <v>0</v>
          </cell>
        </row>
        <row r="764">
          <cell r="A764" t="str">
            <v>000</v>
          </cell>
          <cell r="B764">
            <v>0</v>
          </cell>
          <cell r="C764">
            <v>0</v>
          </cell>
          <cell r="D764">
            <v>0</v>
          </cell>
          <cell r="E764">
            <v>0</v>
          </cell>
          <cell r="F764">
            <v>0</v>
          </cell>
          <cell r="G764">
            <v>0</v>
          </cell>
          <cell r="H764">
            <v>0</v>
          </cell>
        </row>
        <row r="765">
          <cell r="A765" t="str">
            <v>000</v>
          </cell>
          <cell r="B765">
            <v>0</v>
          </cell>
          <cell r="C765">
            <v>0</v>
          </cell>
          <cell r="D765">
            <v>0</v>
          </cell>
          <cell r="E765">
            <v>0</v>
          </cell>
          <cell r="F765">
            <v>0</v>
          </cell>
          <cell r="G765">
            <v>0</v>
          </cell>
          <cell r="H765">
            <v>0</v>
          </cell>
        </row>
        <row r="766">
          <cell r="A766" t="str">
            <v>000</v>
          </cell>
          <cell r="B766">
            <v>0</v>
          </cell>
          <cell r="C766">
            <v>0</v>
          </cell>
          <cell r="D766">
            <v>0</v>
          </cell>
          <cell r="E766">
            <v>0</v>
          </cell>
          <cell r="F766">
            <v>0</v>
          </cell>
          <cell r="G766">
            <v>0</v>
          </cell>
          <cell r="H766">
            <v>0</v>
          </cell>
        </row>
        <row r="767">
          <cell r="A767" t="str">
            <v>000</v>
          </cell>
          <cell r="B767">
            <v>0</v>
          </cell>
          <cell r="C767">
            <v>0</v>
          </cell>
          <cell r="D767">
            <v>0</v>
          </cell>
          <cell r="E767">
            <v>0</v>
          </cell>
          <cell r="F767">
            <v>0</v>
          </cell>
          <cell r="G767">
            <v>0</v>
          </cell>
          <cell r="H767">
            <v>0</v>
          </cell>
        </row>
        <row r="768">
          <cell r="A768" t="str">
            <v>000</v>
          </cell>
          <cell r="B768">
            <v>0</v>
          </cell>
          <cell r="C768">
            <v>0</v>
          </cell>
          <cell r="D768">
            <v>0</v>
          </cell>
          <cell r="E768">
            <v>0</v>
          </cell>
          <cell r="F768">
            <v>0</v>
          </cell>
          <cell r="G768">
            <v>0</v>
          </cell>
          <cell r="H768">
            <v>0</v>
          </cell>
        </row>
        <row r="769">
          <cell r="A769" t="str">
            <v>000</v>
          </cell>
          <cell r="B769">
            <v>0</v>
          </cell>
          <cell r="C769">
            <v>0</v>
          </cell>
          <cell r="D769">
            <v>0</v>
          </cell>
          <cell r="E769">
            <v>0</v>
          </cell>
          <cell r="F769">
            <v>0</v>
          </cell>
          <cell r="G769">
            <v>0</v>
          </cell>
          <cell r="H769">
            <v>0</v>
          </cell>
        </row>
        <row r="770">
          <cell r="A770" t="str">
            <v>000</v>
          </cell>
          <cell r="B770">
            <v>0</v>
          </cell>
          <cell r="C770">
            <v>0</v>
          </cell>
          <cell r="D770">
            <v>0</v>
          </cell>
          <cell r="E770">
            <v>0</v>
          </cell>
          <cell r="F770">
            <v>0</v>
          </cell>
          <cell r="G770">
            <v>0</v>
          </cell>
          <cell r="H770">
            <v>0</v>
          </cell>
        </row>
        <row r="771">
          <cell r="A771" t="str">
            <v>000</v>
          </cell>
          <cell r="B771">
            <v>0</v>
          </cell>
          <cell r="C771">
            <v>0</v>
          </cell>
          <cell r="D771">
            <v>0</v>
          </cell>
          <cell r="E771">
            <v>0</v>
          </cell>
          <cell r="F771">
            <v>0</v>
          </cell>
          <cell r="G771">
            <v>0</v>
          </cell>
          <cell r="H771">
            <v>0</v>
          </cell>
        </row>
        <row r="772">
          <cell r="A772" t="str">
            <v>000</v>
          </cell>
          <cell r="B772">
            <v>0</v>
          </cell>
          <cell r="C772">
            <v>0</v>
          </cell>
          <cell r="D772">
            <v>0</v>
          </cell>
          <cell r="E772">
            <v>0</v>
          </cell>
          <cell r="F772">
            <v>0</v>
          </cell>
          <cell r="G772">
            <v>0</v>
          </cell>
          <cell r="H772">
            <v>0</v>
          </cell>
        </row>
        <row r="773">
          <cell r="A773" t="str">
            <v>000</v>
          </cell>
          <cell r="B773">
            <v>0</v>
          </cell>
          <cell r="C773">
            <v>0</v>
          </cell>
          <cell r="D773">
            <v>0</v>
          </cell>
          <cell r="E773">
            <v>0</v>
          </cell>
          <cell r="F773">
            <v>0</v>
          </cell>
          <cell r="G773">
            <v>0</v>
          </cell>
          <cell r="H773">
            <v>0</v>
          </cell>
        </row>
        <row r="774">
          <cell r="A774" t="str">
            <v>000</v>
          </cell>
          <cell r="B774">
            <v>0</v>
          </cell>
          <cell r="C774">
            <v>0</v>
          </cell>
          <cell r="D774">
            <v>0</v>
          </cell>
          <cell r="E774">
            <v>0</v>
          </cell>
          <cell r="F774">
            <v>0</v>
          </cell>
          <cell r="G774">
            <v>0</v>
          </cell>
          <cell r="H774">
            <v>0</v>
          </cell>
        </row>
        <row r="775">
          <cell r="A775" t="str">
            <v>000</v>
          </cell>
          <cell r="B775">
            <v>0</v>
          </cell>
          <cell r="C775">
            <v>0</v>
          </cell>
          <cell r="D775">
            <v>0</v>
          </cell>
          <cell r="E775">
            <v>0</v>
          </cell>
          <cell r="F775">
            <v>0</v>
          </cell>
          <cell r="G775">
            <v>0</v>
          </cell>
          <cell r="H775">
            <v>0</v>
          </cell>
        </row>
        <row r="776">
          <cell r="A776" t="str">
            <v>000</v>
          </cell>
          <cell r="B776">
            <v>0</v>
          </cell>
          <cell r="C776">
            <v>0</v>
          </cell>
          <cell r="D776">
            <v>0</v>
          </cell>
          <cell r="E776">
            <v>0</v>
          </cell>
          <cell r="F776">
            <v>0</v>
          </cell>
          <cell r="G776">
            <v>0</v>
          </cell>
          <cell r="H776">
            <v>0</v>
          </cell>
        </row>
        <row r="777">
          <cell r="A777" t="str">
            <v>000</v>
          </cell>
          <cell r="B777">
            <v>0</v>
          </cell>
          <cell r="C777">
            <v>0</v>
          </cell>
          <cell r="D777">
            <v>0</v>
          </cell>
          <cell r="E777">
            <v>0</v>
          </cell>
          <cell r="F777">
            <v>0</v>
          </cell>
          <cell r="G777">
            <v>0</v>
          </cell>
          <cell r="H777">
            <v>0</v>
          </cell>
        </row>
        <row r="778">
          <cell r="A778" t="str">
            <v>000</v>
          </cell>
          <cell r="B778">
            <v>0</v>
          </cell>
          <cell r="C778">
            <v>0</v>
          </cell>
          <cell r="D778">
            <v>0</v>
          </cell>
          <cell r="E778">
            <v>0</v>
          </cell>
          <cell r="F778">
            <v>0</v>
          </cell>
          <cell r="G778">
            <v>0</v>
          </cell>
          <cell r="H778">
            <v>0</v>
          </cell>
        </row>
        <row r="779">
          <cell r="A779" t="str">
            <v>000</v>
          </cell>
          <cell r="B779">
            <v>0</v>
          </cell>
          <cell r="C779">
            <v>0</v>
          </cell>
          <cell r="D779">
            <v>0</v>
          </cell>
          <cell r="E779">
            <v>0</v>
          </cell>
          <cell r="F779">
            <v>0</v>
          </cell>
          <cell r="G779">
            <v>0</v>
          </cell>
          <cell r="H779">
            <v>0</v>
          </cell>
        </row>
        <row r="780">
          <cell r="A780" t="str">
            <v>000</v>
          </cell>
          <cell r="B780">
            <v>0</v>
          </cell>
          <cell r="C780">
            <v>0</v>
          </cell>
          <cell r="D780">
            <v>0</v>
          </cell>
          <cell r="E780">
            <v>0</v>
          </cell>
          <cell r="F780">
            <v>0</v>
          </cell>
          <cell r="G780">
            <v>0</v>
          </cell>
          <cell r="H780">
            <v>0</v>
          </cell>
        </row>
        <row r="781">
          <cell r="A781" t="str">
            <v>000</v>
          </cell>
          <cell r="B781">
            <v>0</v>
          </cell>
          <cell r="C781">
            <v>0</v>
          </cell>
          <cell r="D781">
            <v>0</v>
          </cell>
          <cell r="E781">
            <v>0</v>
          </cell>
          <cell r="F781">
            <v>0</v>
          </cell>
          <cell r="G781">
            <v>0</v>
          </cell>
          <cell r="H781">
            <v>0</v>
          </cell>
        </row>
        <row r="782">
          <cell r="A782" t="str">
            <v>000</v>
          </cell>
          <cell r="B782">
            <v>0</v>
          </cell>
          <cell r="C782">
            <v>0</v>
          </cell>
          <cell r="D782">
            <v>0</v>
          </cell>
          <cell r="E782">
            <v>0</v>
          </cell>
          <cell r="F782">
            <v>0</v>
          </cell>
          <cell r="G782">
            <v>0</v>
          </cell>
          <cell r="H782">
            <v>0</v>
          </cell>
        </row>
        <row r="783">
          <cell r="A783" t="str">
            <v>000</v>
          </cell>
          <cell r="B783">
            <v>0</v>
          </cell>
          <cell r="C783">
            <v>0</v>
          </cell>
          <cell r="D783">
            <v>0</v>
          </cell>
          <cell r="E783">
            <v>0</v>
          </cell>
          <cell r="F783">
            <v>0</v>
          </cell>
          <cell r="G783">
            <v>0</v>
          </cell>
          <cell r="H783">
            <v>0</v>
          </cell>
        </row>
        <row r="784">
          <cell r="A784" t="str">
            <v>000</v>
          </cell>
          <cell r="B784">
            <v>0</v>
          </cell>
          <cell r="C784">
            <v>0</v>
          </cell>
          <cell r="D784">
            <v>0</v>
          </cell>
          <cell r="E784">
            <v>0</v>
          </cell>
          <cell r="F784">
            <v>0</v>
          </cell>
          <cell r="G784">
            <v>0</v>
          </cell>
          <cell r="H784">
            <v>0</v>
          </cell>
        </row>
        <row r="785">
          <cell r="A785" t="str">
            <v>000</v>
          </cell>
          <cell r="B785">
            <v>0</v>
          </cell>
          <cell r="C785">
            <v>0</v>
          </cell>
          <cell r="D785">
            <v>0</v>
          </cell>
          <cell r="E785">
            <v>0</v>
          </cell>
          <cell r="F785">
            <v>0</v>
          </cell>
          <cell r="G785">
            <v>0</v>
          </cell>
          <cell r="H785">
            <v>0</v>
          </cell>
        </row>
        <row r="786">
          <cell r="A786" t="str">
            <v>000</v>
          </cell>
          <cell r="B786">
            <v>0</v>
          </cell>
          <cell r="C786">
            <v>0</v>
          </cell>
          <cell r="D786">
            <v>0</v>
          </cell>
          <cell r="E786">
            <v>0</v>
          </cell>
          <cell r="F786">
            <v>0</v>
          </cell>
          <cell r="G786">
            <v>0</v>
          </cell>
          <cell r="H786">
            <v>0</v>
          </cell>
        </row>
        <row r="787">
          <cell r="A787" t="str">
            <v>000</v>
          </cell>
          <cell r="B787">
            <v>0</v>
          </cell>
          <cell r="C787">
            <v>0</v>
          </cell>
          <cell r="D787">
            <v>0</v>
          </cell>
          <cell r="E787">
            <v>0</v>
          </cell>
          <cell r="F787">
            <v>0</v>
          </cell>
          <cell r="G787">
            <v>0</v>
          </cell>
          <cell r="H787">
            <v>0</v>
          </cell>
        </row>
        <row r="788">
          <cell r="A788" t="str">
            <v>000</v>
          </cell>
          <cell r="B788">
            <v>0</v>
          </cell>
          <cell r="C788">
            <v>0</v>
          </cell>
          <cell r="D788">
            <v>0</v>
          </cell>
          <cell r="E788">
            <v>0</v>
          </cell>
          <cell r="F788">
            <v>0</v>
          </cell>
          <cell r="G788">
            <v>0</v>
          </cell>
          <cell r="H788">
            <v>0</v>
          </cell>
        </row>
        <row r="789">
          <cell r="A789" t="str">
            <v>000</v>
          </cell>
          <cell r="B789">
            <v>0</v>
          </cell>
          <cell r="C789">
            <v>0</v>
          </cell>
          <cell r="D789">
            <v>0</v>
          </cell>
          <cell r="E789">
            <v>0</v>
          </cell>
          <cell r="F789">
            <v>0</v>
          </cell>
          <cell r="G789">
            <v>0</v>
          </cell>
          <cell r="H789">
            <v>0</v>
          </cell>
        </row>
        <row r="790">
          <cell r="A790" t="str">
            <v>000</v>
          </cell>
          <cell r="B790">
            <v>0</v>
          </cell>
          <cell r="C790">
            <v>0</v>
          </cell>
          <cell r="D790">
            <v>0</v>
          </cell>
          <cell r="E790">
            <v>0</v>
          </cell>
          <cell r="F790">
            <v>0</v>
          </cell>
          <cell r="G790">
            <v>0</v>
          </cell>
          <cell r="H790">
            <v>0</v>
          </cell>
        </row>
        <row r="791">
          <cell r="A791" t="str">
            <v>000</v>
          </cell>
          <cell r="B791">
            <v>0</v>
          </cell>
          <cell r="C791">
            <v>0</v>
          </cell>
          <cell r="D791">
            <v>0</v>
          </cell>
          <cell r="E791">
            <v>0</v>
          </cell>
          <cell r="F791">
            <v>0</v>
          </cell>
          <cell r="G791">
            <v>0</v>
          </cell>
          <cell r="H791">
            <v>0</v>
          </cell>
        </row>
        <row r="792">
          <cell r="A792" t="str">
            <v>000</v>
          </cell>
          <cell r="B792">
            <v>0</v>
          </cell>
          <cell r="C792">
            <v>0</v>
          </cell>
          <cell r="D792">
            <v>0</v>
          </cell>
          <cell r="E792">
            <v>0</v>
          </cell>
          <cell r="F792">
            <v>0</v>
          </cell>
          <cell r="G792">
            <v>0</v>
          </cell>
          <cell r="H792">
            <v>0</v>
          </cell>
        </row>
        <row r="793">
          <cell r="A793" t="str">
            <v>000</v>
          </cell>
          <cell r="B793">
            <v>0</v>
          </cell>
          <cell r="C793">
            <v>0</v>
          </cell>
          <cell r="D793">
            <v>0</v>
          </cell>
          <cell r="E793">
            <v>0</v>
          </cell>
          <cell r="F793">
            <v>0</v>
          </cell>
          <cell r="G793">
            <v>0</v>
          </cell>
          <cell r="H793">
            <v>0</v>
          </cell>
        </row>
        <row r="794">
          <cell r="A794" t="str">
            <v>000</v>
          </cell>
          <cell r="B794">
            <v>0</v>
          </cell>
          <cell r="C794">
            <v>0</v>
          </cell>
          <cell r="D794">
            <v>0</v>
          </cell>
          <cell r="E794">
            <v>0</v>
          </cell>
          <cell r="F794">
            <v>0</v>
          </cell>
          <cell r="G794">
            <v>0</v>
          </cell>
          <cell r="H794">
            <v>0</v>
          </cell>
        </row>
        <row r="795">
          <cell r="A795" t="str">
            <v>000</v>
          </cell>
          <cell r="B795">
            <v>0</v>
          </cell>
          <cell r="C795">
            <v>0</v>
          </cell>
          <cell r="D795">
            <v>0</v>
          </cell>
          <cell r="E795">
            <v>0</v>
          </cell>
          <cell r="F795">
            <v>0</v>
          </cell>
          <cell r="G795">
            <v>0</v>
          </cell>
          <cell r="H795">
            <v>0</v>
          </cell>
        </row>
        <row r="796">
          <cell r="A796" t="str">
            <v>000</v>
          </cell>
          <cell r="B796">
            <v>0</v>
          </cell>
          <cell r="C796">
            <v>0</v>
          </cell>
          <cell r="D796">
            <v>0</v>
          </cell>
          <cell r="E796">
            <v>0</v>
          </cell>
          <cell r="F796">
            <v>0</v>
          </cell>
          <cell r="G796">
            <v>0</v>
          </cell>
          <cell r="H796">
            <v>0</v>
          </cell>
        </row>
        <row r="797">
          <cell r="A797" t="str">
            <v>000</v>
          </cell>
          <cell r="B797">
            <v>0</v>
          </cell>
          <cell r="C797">
            <v>0</v>
          </cell>
          <cell r="D797">
            <v>0</v>
          </cell>
          <cell r="E797">
            <v>0</v>
          </cell>
          <cell r="F797">
            <v>0</v>
          </cell>
          <cell r="G797">
            <v>0</v>
          </cell>
          <cell r="H797">
            <v>0</v>
          </cell>
        </row>
        <row r="798">
          <cell r="A798" t="str">
            <v>000</v>
          </cell>
          <cell r="B798">
            <v>0</v>
          </cell>
          <cell r="C798">
            <v>0</v>
          </cell>
          <cell r="D798">
            <v>0</v>
          </cell>
          <cell r="E798">
            <v>0</v>
          </cell>
          <cell r="F798">
            <v>0</v>
          </cell>
          <cell r="G798">
            <v>0</v>
          </cell>
          <cell r="H798">
            <v>0</v>
          </cell>
        </row>
        <row r="799">
          <cell r="A799" t="str">
            <v>000</v>
          </cell>
          <cell r="B799">
            <v>0</v>
          </cell>
          <cell r="C799">
            <v>0</v>
          </cell>
          <cell r="D799">
            <v>0</v>
          </cell>
          <cell r="E799">
            <v>0</v>
          </cell>
          <cell r="F799">
            <v>0</v>
          </cell>
          <cell r="G799">
            <v>0</v>
          </cell>
          <cell r="H799">
            <v>0</v>
          </cell>
        </row>
        <row r="800">
          <cell r="A800" t="str">
            <v>000</v>
          </cell>
          <cell r="B800">
            <v>0</v>
          </cell>
          <cell r="C800">
            <v>0</v>
          </cell>
          <cell r="D800">
            <v>0</v>
          </cell>
          <cell r="E800">
            <v>0</v>
          </cell>
          <cell r="F800">
            <v>0</v>
          </cell>
          <cell r="G800">
            <v>0</v>
          </cell>
          <cell r="H800">
            <v>0</v>
          </cell>
        </row>
        <row r="801">
          <cell r="A801" t="str">
            <v>000</v>
          </cell>
          <cell r="B801">
            <v>0</v>
          </cell>
          <cell r="C801">
            <v>0</v>
          </cell>
          <cell r="D801">
            <v>0</v>
          </cell>
          <cell r="E801">
            <v>0</v>
          </cell>
          <cell r="F801">
            <v>0</v>
          </cell>
          <cell r="G801">
            <v>0</v>
          </cell>
          <cell r="H801">
            <v>0</v>
          </cell>
        </row>
        <row r="802">
          <cell r="A802" t="str">
            <v>000</v>
          </cell>
          <cell r="B802">
            <v>0</v>
          </cell>
          <cell r="C802">
            <v>0</v>
          </cell>
          <cell r="D802">
            <v>0</v>
          </cell>
          <cell r="E802">
            <v>0</v>
          </cell>
          <cell r="F802">
            <v>0</v>
          </cell>
          <cell r="G802">
            <v>0</v>
          </cell>
          <cell r="H802">
            <v>0</v>
          </cell>
        </row>
        <row r="803">
          <cell r="A803" t="str">
            <v>000</v>
          </cell>
          <cell r="B803">
            <v>0</v>
          </cell>
          <cell r="C803">
            <v>0</v>
          </cell>
          <cell r="D803">
            <v>0</v>
          </cell>
          <cell r="E803">
            <v>0</v>
          </cell>
          <cell r="F803">
            <v>0</v>
          </cell>
          <cell r="G803">
            <v>0</v>
          </cell>
          <cell r="H803">
            <v>0</v>
          </cell>
        </row>
        <row r="804">
          <cell r="A804" t="str">
            <v>000</v>
          </cell>
          <cell r="B804">
            <v>0</v>
          </cell>
          <cell r="C804">
            <v>0</v>
          </cell>
          <cell r="D804">
            <v>0</v>
          </cell>
          <cell r="E804">
            <v>0</v>
          </cell>
          <cell r="F804">
            <v>0</v>
          </cell>
          <cell r="G804">
            <v>0</v>
          </cell>
          <cell r="H804">
            <v>0</v>
          </cell>
        </row>
        <row r="805">
          <cell r="A805" t="str">
            <v>000</v>
          </cell>
          <cell r="B805">
            <v>0</v>
          </cell>
          <cell r="C805">
            <v>0</v>
          </cell>
          <cell r="D805">
            <v>0</v>
          </cell>
          <cell r="E805">
            <v>0</v>
          </cell>
          <cell r="F805">
            <v>0</v>
          </cell>
          <cell r="G805">
            <v>0</v>
          </cell>
          <cell r="H805">
            <v>0</v>
          </cell>
        </row>
        <row r="806">
          <cell r="A806" t="str">
            <v>000</v>
          </cell>
          <cell r="B806">
            <v>0</v>
          </cell>
          <cell r="C806">
            <v>0</v>
          </cell>
          <cell r="D806">
            <v>0</v>
          </cell>
          <cell r="E806">
            <v>0</v>
          </cell>
          <cell r="F806">
            <v>0</v>
          </cell>
          <cell r="G806">
            <v>0</v>
          </cell>
          <cell r="H806">
            <v>0</v>
          </cell>
        </row>
        <row r="807">
          <cell r="A807" t="str">
            <v>000</v>
          </cell>
          <cell r="B807">
            <v>0</v>
          </cell>
          <cell r="C807">
            <v>0</v>
          </cell>
          <cell r="D807">
            <v>0</v>
          </cell>
          <cell r="E807">
            <v>0</v>
          </cell>
          <cell r="F807">
            <v>0</v>
          </cell>
          <cell r="G807">
            <v>0</v>
          </cell>
          <cell r="H807">
            <v>0</v>
          </cell>
        </row>
        <row r="808">
          <cell r="A808" t="str">
            <v>000</v>
          </cell>
          <cell r="B808">
            <v>0</v>
          </cell>
          <cell r="C808">
            <v>0</v>
          </cell>
          <cell r="D808">
            <v>0</v>
          </cell>
          <cell r="E808">
            <v>0</v>
          </cell>
          <cell r="F808">
            <v>0</v>
          </cell>
          <cell r="G808">
            <v>0</v>
          </cell>
          <cell r="H808">
            <v>0</v>
          </cell>
        </row>
      </sheetData>
      <sheetData sheetId="27">
        <row r="6">
          <cell r="D6">
            <v>10000</v>
          </cell>
        </row>
        <row r="12">
          <cell r="I12" t="str">
            <v>2019-12</v>
          </cell>
        </row>
        <row r="13">
          <cell r="I13" t="str">
            <v>2020-11</v>
          </cell>
        </row>
      </sheetData>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efreshError="1">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efreshError="1">
        <row r="3">
          <cell r="E3" t="str">
            <v>Western</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BS"/>
      <sheetName val="2010 BS"/>
      <sheetName val="2009 IS"/>
      <sheetName val="2010 IS"/>
      <sheetName val="Consolidated IS"/>
      <sheetName val="Alloc %"/>
      <sheetName val="Rest Expl"/>
      <sheetName val="Prof Expl"/>
      <sheetName val="2009 Price Out (REG)"/>
      <sheetName val="LG-Total Reg"/>
      <sheetName val="LG-Pckr"/>
      <sheetName val="LG-RO"/>
      <sheetName val="2009-2010"/>
      <sheetName val="2009 Depr Summary"/>
      <sheetName val="2009 Trks"/>
      <sheetName val="2009 Cont, DB"/>
      <sheetName val="2009 Serv, Shop"/>
      <sheetName val="2009 Office"/>
      <sheetName val="2009 Leasehold"/>
      <sheetName val="2010 Deprec Summary"/>
      <sheetName val="2010 Trks"/>
      <sheetName val="2010 Cont, DB"/>
      <sheetName val="2010 Serv, Shop"/>
      <sheetName val="2010 Office"/>
      <sheetName val="2010 Leaseh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um"/>
      <sheetName val="Cust Count"/>
      <sheetName val="Disposal"/>
      <sheetName val="Taxes &amp; Fees"/>
      <sheetName val="Ton Alloc"/>
      <sheetName val="2011_IS210 170306"/>
      <sheetName val="Sorted Master"/>
      <sheetName val="EBITDA by Area"/>
      <sheetName val="Vital Metrics"/>
      <sheetName val="Gresham"/>
      <sheetName val="Clackamas Rural"/>
      <sheetName val="Clackamas Dist Rural"/>
      <sheetName val="PDX Arrow"/>
      <sheetName val="All Areas"/>
      <sheetName val="Interject_LastPulledValues"/>
      <sheetName val="Debt"/>
      <sheetName val="Capex"/>
      <sheetName val="3rd Party Disposal-39"/>
      <sheetName val="TRF Disposal-39"/>
      <sheetName val="Interco Disposal-39"/>
      <sheetName val="Rent-43"/>
      <sheetName val="Co Op &amp; Sub-54"/>
      <sheetName val="Advertising-69"/>
      <sheetName val="Dues-78"/>
      <sheetName val="Contributions-70"/>
      <sheetName val="Prof Fees-71"/>
      <sheetName val="Misc Exp-86"/>
      <sheetName val="Travel-87"/>
      <sheetName val="Shop Allocation"/>
      <sheetName val="Mgmt Reclasses"/>
      <sheetName val="Proceeds- 35518"/>
      <sheetName val="Estacada-not used"/>
    </sheetNames>
    <sheetDataSet>
      <sheetData sheetId="0"/>
      <sheetData sheetId="1"/>
      <sheetData sheetId="2"/>
      <sheetData sheetId="3"/>
      <sheetData sheetId="4"/>
      <sheetData sheetId="5"/>
      <sheetData sheetId="6">
        <row r="8">
          <cell r="Z8">
            <v>22770.134694115299</v>
          </cell>
          <cell r="AD8">
            <v>16658.304514730477</v>
          </cell>
        </row>
        <row r="9">
          <cell r="K9">
            <v>78561.19</v>
          </cell>
          <cell r="Z9">
            <v>1372.6699999999998</v>
          </cell>
        </row>
      </sheetData>
      <sheetData sheetId="7"/>
      <sheetData sheetId="8"/>
      <sheetData sheetId="9">
        <row r="12">
          <cell r="E12" t="str">
            <v>Rate Code</v>
          </cell>
          <cell r="F12" t="str">
            <v>Base</v>
          </cell>
          <cell r="G12" t="str">
            <v>Franchise Percent of Total Company</v>
          </cell>
          <cell r="H12" t="str">
            <v>Reverse Mt View Sanitary</v>
          </cell>
          <cell r="I12" t="str">
            <v xml:space="preserve">Adjust In/Out </v>
          </cell>
          <cell r="J12" t="str">
            <v>Same Line Reclass</v>
          </cell>
          <cell r="K12"/>
          <cell r="L12" t="str">
            <v>Base Allocation</v>
          </cell>
          <cell r="M12" t="str">
            <v>Adjust</v>
          </cell>
          <cell r="N12" t="str">
            <v>Descrip</v>
          </cell>
          <cell r="O12" t="str">
            <v>Res SW Adjusted</v>
          </cell>
          <cell r="P12" t="str">
            <v>Base Allocation</v>
          </cell>
          <cell r="Q12" t="str">
            <v>Adjust</v>
          </cell>
          <cell r="R12" t="str">
            <v>Descrip</v>
          </cell>
          <cell r="S12" t="str">
            <v>FEL SW Adjusted</v>
          </cell>
          <cell r="T12" t="str">
            <v>Base Allocation</v>
          </cell>
          <cell r="U12" t="str">
            <v>Adjust</v>
          </cell>
          <cell r="V12" t="str">
            <v>Descrip</v>
          </cell>
          <cell r="W12" t="str">
            <v>Res Rec Adjusted</v>
          </cell>
          <cell r="X12" t="str">
            <v>Base Allocation</v>
          </cell>
          <cell r="Y12" t="str">
            <v>Adjust</v>
          </cell>
          <cell r="Z12" t="str">
            <v>Descrip</v>
          </cell>
          <cell r="AA12" t="str">
            <v>Com Rec Adjusted</v>
          </cell>
          <cell r="AB12" t="str">
            <v>Base Allocation</v>
          </cell>
          <cell r="AC12" t="str">
            <v>Adjust</v>
          </cell>
          <cell r="AD12" t="str">
            <v>Descrip</v>
          </cell>
          <cell r="AE12" t="str">
            <v>Debris Adjusted</v>
          </cell>
          <cell r="AF12" t="str">
            <v>Base Allocation</v>
          </cell>
          <cell r="AG12" t="str">
            <v>Adjust</v>
          </cell>
          <cell r="AH12" t="str">
            <v>Descrip</v>
          </cell>
          <cell r="AI12" t="str">
            <v>Drop Box Adjusted</v>
          </cell>
        </row>
        <row r="13">
          <cell r="E13">
            <v>18</v>
          </cell>
          <cell r="F13" t="str">
            <v>ACT</v>
          </cell>
          <cell r="G13">
            <v>3.7309466339435216E-2</v>
          </cell>
          <cell r="H13"/>
          <cell r="I13"/>
          <cell r="J13"/>
          <cell r="K13"/>
          <cell r="L13">
            <v>0</v>
          </cell>
          <cell r="M13"/>
          <cell r="N13"/>
          <cell r="O13">
            <v>0</v>
          </cell>
          <cell r="P13">
            <v>0</v>
          </cell>
          <cell r="Q13"/>
          <cell r="R13"/>
          <cell r="S13">
            <v>0</v>
          </cell>
          <cell r="T13">
            <v>0</v>
          </cell>
          <cell r="U13"/>
          <cell r="V13"/>
          <cell r="W13">
            <v>0</v>
          </cell>
          <cell r="X13">
            <v>0</v>
          </cell>
          <cell r="Y13"/>
          <cell r="Z13"/>
          <cell r="AA13">
            <v>0</v>
          </cell>
          <cell r="AB13">
            <v>0</v>
          </cell>
          <cell r="AC13"/>
          <cell r="AD13"/>
          <cell r="AE13">
            <v>0</v>
          </cell>
          <cell r="AF13">
            <v>0</v>
          </cell>
          <cell r="AG13">
            <v>132534.08000000002</v>
          </cell>
          <cell r="AH13"/>
          <cell r="AI13">
            <v>132534.08000000002</v>
          </cell>
        </row>
        <row r="14">
          <cell r="E14">
            <v>18</v>
          </cell>
          <cell r="F14" t="str">
            <v>ACT</v>
          </cell>
          <cell r="G14">
            <v>0</v>
          </cell>
          <cell r="H14"/>
          <cell r="I14"/>
          <cell r="J14"/>
          <cell r="K14"/>
          <cell r="L14">
            <v>0</v>
          </cell>
          <cell r="M14"/>
          <cell r="N14"/>
          <cell r="O14">
            <v>0</v>
          </cell>
          <cell r="P14">
            <v>0</v>
          </cell>
          <cell r="Q14"/>
          <cell r="R14"/>
          <cell r="S14">
            <v>0</v>
          </cell>
          <cell r="T14">
            <v>0</v>
          </cell>
          <cell r="U14"/>
          <cell r="V14"/>
          <cell r="W14">
            <v>0</v>
          </cell>
          <cell r="X14">
            <v>0</v>
          </cell>
          <cell r="Y14"/>
          <cell r="Z14"/>
          <cell r="AA14">
            <v>0</v>
          </cell>
          <cell r="AB14">
            <v>0</v>
          </cell>
          <cell r="AC14"/>
          <cell r="AD14"/>
          <cell r="AE14">
            <v>0</v>
          </cell>
          <cell r="AF14">
            <v>0</v>
          </cell>
          <cell r="AG14"/>
          <cell r="AH14"/>
          <cell r="AI14">
            <v>0</v>
          </cell>
        </row>
        <row r="15">
          <cell r="E15">
            <v>18</v>
          </cell>
          <cell r="F15" t="str">
            <v>ACT</v>
          </cell>
          <cell r="G15">
            <v>0</v>
          </cell>
          <cell r="H15"/>
          <cell r="I15"/>
          <cell r="J15"/>
          <cell r="K15"/>
          <cell r="L15">
            <v>0</v>
          </cell>
          <cell r="M15"/>
          <cell r="N15"/>
          <cell r="O15">
            <v>0</v>
          </cell>
          <cell r="P15">
            <v>0</v>
          </cell>
          <cell r="Q15"/>
          <cell r="R15"/>
          <cell r="S15">
            <v>0</v>
          </cell>
          <cell r="T15">
            <v>0</v>
          </cell>
          <cell r="U15"/>
          <cell r="V15"/>
          <cell r="W15">
            <v>0</v>
          </cell>
          <cell r="X15">
            <v>0</v>
          </cell>
          <cell r="Y15"/>
          <cell r="Z15"/>
          <cell r="AA15">
            <v>0</v>
          </cell>
          <cell r="AB15">
            <v>0</v>
          </cell>
          <cell r="AC15"/>
          <cell r="AD15"/>
          <cell r="AE15">
            <v>0</v>
          </cell>
          <cell r="AF15">
            <v>0</v>
          </cell>
          <cell r="AG15"/>
          <cell r="AH15"/>
          <cell r="AI15">
            <v>0</v>
          </cell>
        </row>
        <row r="16">
          <cell r="E16">
            <v>18</v>
          </cell>
          <cell r="F16" t="str">
            <v>ACT</v>
          </cell>
          <cell r="G16">
            <v>0</v>
          </cell>
          <cell r="H16"/>
          <cell r="I16"/>
          <cell r="J16"/>
          <cell r="K16"/>
          <cell r="L16">
            <v>0</v>
          </cell>
          <cell r="M16"/>
          <cell r="N16"/>
          <cell r="O16">
            <v>0</v>
          </cell>
          <cell r="P16">
            <v>0</v>
          </cell>
          <cell r="Q16"/>
          <cell r="R16"/>
          <cell r="S16">
            <v>0</v>
          </cell>
          <cell r="T16">
            <v>0</v>
          </cell>
          <cell r="U16"/>
          <cell r="V16"/>
          <cell r="W16">
            <v>0</v>
          </cell>
          <cell r="X16">
            <v>0</v>
          </cell>
          <cell r="Y16"/>
          <cell r="Z16"/>
          <cell r="AA16">
            <v>0</v>
          </cell>
          <cell r="AB16">
            <v>0</v>
          </cell>
          <cell r="AC16"/>
          <cell r="AD16"/>
          <cell r="AE16">
            <v>0</v>
          </cell>
          <cell r="AF16">
            <v>0</v>
          </cell>
          <cell r="AG16"/>
          <cell r="AH16"/>
          <cell r="AI16">
            <v>0</v>
          </cell>
        </row>
        <row r="17">
          <cell r="E17">
            <v>18</v>
          </cell>
          <cell r="F17" t="str">
            <v>ACT</v>
          </cell>
          <cell r="G17">
            <v>0</v>
          </cell>
          <cell r="H17"/>
          <cell r="I17"/>
          <cell r="J17"/>
          <cell r="K17"/>
          <cell r="L17">
            <v>0</v>
          </cell>
          <cell r="M17"/>
          <cell r="N17"/>
          <cell r="O17">
            <v>0</v>
          </cell>
          <cell r="P17">
            <v>0</v>
          </cell>
          <cell r="Q17"/>
          <cell r="R17"/>
          <cell r="S17">
            <v>0</v>
          </cell>
          <cell r="T17">
            <v>0</v>
          </cell>
          <cell r="U17"/>
          <cell r="V17"/>
          <cell r="W17">
            <v>0</v>
          </cell>
          <cell r="X17">
            <v>0</v>
          </cell>
          <cell r="Y17"/>
          <cell r="Z17"/>
          <cell r="AA17">
            <v>0</v>
          </cell>
          <cell r="AB17">
            <v>0</v>
          </cell>
          <cell r="AC17"/>
          <cell r="AD17"/>
          <cell r="AE17">
            <v>0</v>
          </cell>
          <cell r="AF17">
            <v>0</v>
          </cell>
          <cell r="AG17"/>
          <cell r="AH17"/>
          <cell r="AI17">
            <v>0</v>
          </cell>
        </row>
        <row r="18">
          <cell r="E18">
            <v>18</v>
          </cell>
          <cell r="F18" t="str">
            <v>ACT</v>
          </cell>
          <cell r="G18">
            <v>0</v>
          </cell>
          <cell r="H18"/>
          <cell r="I18"/>
          <cell r="J18"/>
          <cell r="K18"/>
          <cell r="L18">
            <v>0</v>
          </cell>
          <cell r="M18"/>
          <cell r="N18"/>
          <cell r="O18">
            <v>0</v>
          </cell>
          <cell r="P18">
            <v>0</v>
          </cell>
          <cell r="Q18"/>
          <cell r="R18"/>
          <cell r="S18">
            <v>0</v>
          </cell>
          <cell r="T18">
            <v>0</v>
          </cell>
          <cell r="U18"/>
          <cell r="V18"/>
          <cell r="W18">
            <v>0</v>
          </cell>
          <cell r="X18">
            <v>0</v>
          </cell>
          <cell r="Y18"/>
          <cell r="Z18"/>
          <cell r="AA18">
            <v>0</v>
          </cell>
          <cell r="AB18">
            <v>0</v>
          </cell>
          <cell r="AC18"/>
          <cell r="AD18"/>
          <cell r="AE18">
            <v>0</v>
          </cell>
          <cell r="AF18">
            <v>0</v>
          </cell>
          <cell r="AG18"/>
          <cell r="AH18"/>
          <cell r="AI18">
            <v>0</v>
          </cell>
        </row>
        <row r="19">
          <cell r="E19">
            <v>18</v>
          </cell>
          <cell r="F19" t="str">
            <v>ACT</v>
          </cell>
          <cell r="G19">
            <v>0.18043182976003175</v>
          </cell>
          <cell r="H19"/>
          <cell r="I19"/>
          <cell r="J19"/>
          <cell r="K19"/>
          <cell r="L19">
            <v>0</v>
          </cell>
          <cell r="M19">
            <v>1853120.12</v>
          </cell>
          <cell r="N19" t="str">
            <v>Res Can</v>
          </cell>
          <cell r="O19">
            <v>1853120.12</v>
          </cell>
          <cell r="P19">
            <v>0</v>
          </cell>
          <cell r="Q19">
            <v>27865.999999999996</v>
          </cell>
          <cell r="R19" t="str">
            <v>Res Cont</v>
          </cell>
          <cell r="S19">
            <v>27865.999999999996</v>
          </cell>
          <cell r="T19">
            <v>0</v>
          </cell>
          <cell r="U19">
            <v>1448.5700000000002</v>
          </cell>
          <cell r="V19" t="str">
            <v>Res Rec Can</v>
          </cell>
          <cell r="W19">
            <v>1448.5700000000002</v>
          </cell>
          <cell r="X19">
            <v>0</v>
          </cell>
          <cell r="Y19">
            <v>537.6</v>
          </cell>
          <cell r="Z19" t="str">
            <v>Comm Rec Can</v>
          </cell>
          <cell r="AA19">
            <v>537.6</v>
          </cell>
          <cell r="AB19">
            <v>0</v>
          </cell>
          <cell r="AC19">
            <v>5464.8999999999987</v>
          </cell>
          <cell r="AD19" t="str">
            <v>Res Can</v>
          </cell>
          <cell r="AE19">
            <v>5464.8999999999987</v>
          </cell>
          <cell r="AF19">
            <v>0</v>
          </cell>
          <cell r="AG19"/>
          <cell r="AH19"/>
          <cell r="AI19">
            <v>0</v>
          </cell>
        </row>
        <row r="20">
          <cell r="E20">
            <v>18</v>
          </cell>
          <cell r="F20" t="str">
            <v>ACT</v>
          </cell>
          <cell r="G20">
            <v>0</v>
          </cell>
          <cell r="H20"/>
          <cell r="I20"/>
          <cell r="J20"/>
          <cell r="K20"/>
          <cell r="L20">
            <v>0</v>
          </cell>
          <cell r="M20"/>
          <cell r="N20"/>
          <cell r="O20">
            <v>0</v>
          </cell>
          <cell r="P20">
            <v>0</v>
          </cell>
          <cell r="Q20"/>
          <cell r="R20"/>
          <cell r="S20">
            <v>0</v>
          </cell>
          <cell r="T20">
            <v>0</v>
          </cell>
          <cell r="U20"/>
          <cell r="V20"/>
          <cell r="W20">
            <v>0</v>
          </cell>
          <cell r="X20">
            <v>0</v>
          </cell>
          <cell r="Y20"/>
          <cell r="Z20"/>
          <cell r="AA20">
            <v>0</v>
          </cell>
          <cell r="AB20">
            <v>0</v>
          </cell>
          <cell r="AC20">
            <v>10975.320000000002</v>
          </cell>
          <cell r="AD20" t="str">
            <v>Comm Can</v>
          </cell>
          <cell r="AE20">
            <v>10975.320000000002</v>
          </cell>
          <cell r="AF20">
            <v>0</v>
          </cell>
          <cell r="AG20"/>
          <cell r="AH20"/>
          <cell r="AI20">
            <v>0</v>
          </cell>
        </row>
        <row r="21">
          <cell r="E21">
            <v>18</v>
          </cell>
          <cell r="F21" t="str">
            <v>ACT</v>
          </cell>
          <cell r="G21">
            <v>7.9848082741454565E-2</v>
          </cell>
          <cell r="H21"/>
          <cell r="I21"/>
          <cell r="J21"/>
          <cell r="K21"/>
          <cell r="L21">
            <v>0</v>
          </cell>
          <cell r="M21">
            <v>57863.759999999995</v>
          </cell>
          <cell r="N21" t="str">
            <v>Comm Can</v>
          </cell>
          <cell r="O21">
            <v>57863.759999999995</v>
          </cell>
          <cell r="P21">
            <v>0</v>
          </cell>
          <cell r="Q21">
            <v>617570.07999999984</v>
          </cell>
          <cell r="R21" t="str">
            <v>Comm Cont</v>
          </cell>
          <cell r="S21">
            <v>617570.07999999984</v>
          </cell>
          <cell r="T21">
            <v>0</v>
          </cell>
          <cell r="U21">
            <v>0</v>
          </cell>
          <cell r="V21" t="str">
            <v>Res Rec Cont</v>
          </cell>
          <cell r="W21">
            <v>0</v>
          </cell>
          <cell r="X21">
            <v>0</v>
          </cell>
          <cell r="Y21">
            <v>5536.83</v>
          </cell>
          <cell r="Z21" t="str">
            <v>Comm Rec Cont</v>
          </cell>
          <cell r="AA21">
            <v>5536.83</v>
          </cell>
          <cell r="AB21">
            <v>0</v>
          </cell>
          <cell r="AC21">
            <v>1230.4000000000001</v>
          </cell>
          <cell r="AD21" t="str">
            <v>Comm Cont</v>
          </cell>
          <cell r="AE21">
            <v>1230.4000000000001</v>
          </cell>
          <cell r="AF21">
            <v>0</v>
          </cell>
          <cell r="AG21"/>
          <cell r="AH21"/>
          <cell r="AI21">
            <v>0</v>
          </cell>
        </row>
        <row r="22">
          <cell r="E22">
            <v>18</v>
          </cell>
          <cell r="F22" t="str">
            <v>ACT</v>
          </cell>
          <cell r="G22">
            <v>0</v>
          </cell>
          <cell r="H22"/>
          <cell r="I22"/>
          <cell r="J22"/>
          <cell r="K22"/>
          <cell r="L22">
            <v>0</v>
          </cell>
          <cell r="M22"/>
          <cell r="N22"/>
          <cell r="O22">
            <v>0</v>
          </cell>
          <cell r="P22">
            <v>0</v>
          </cell>
          <cell r="Q22"/>
          <cell r="R22"/>
          <cell r="S22">
            <v>0</v>
          </cell>
          <cell r="T22">
            <v>0</v>
          </cell>
          <cell r="U22"/>
          <cell r="V22"/>
          <cell r="W22">
            <v>0</v>
          </cell>
          <cell r="X22">
            <v>0</v>
          </cell>
          <cell r="Y22">
            <v>1602.7800000000002</v>
          </cell>
          <cell r="Z22" t="str">
            <v>Food Cont</v>
          </cell>
          <cell r="AA22">
            <v>1602.7800000000002</v>
          </cell>
          <cell r="AB22">
            <v>0</v>
          </cell>
          <cell r="AC22"/>
          <cell r="AD22"/>
          <cell r="AE22">
            <v>0</v>
          </cell>
          <cell r="AF22">
            <v>0</v>
          </cell>
          <cell r="AG22"/>
          <cell r="AH22"/>
          <cell r="AI22">
            <v>0</v>
          </cell>
        </row>
        <row r="23">
          <cell r="E23">
            <v>18</v>
          </cell>
          <cell r="F23" t="str">
            <v>ACT</v>
          </cell>
          <cell r="G23">
            <v>0</v>
          </cell>
          <cell r="H23"/>
          <cell r="I23"/>
          <cell r="J23"/>
          <cell r="K23"/>
          <cell r="L23">
            <v>0</v>
          </cell>
          <cell r="O23">
            <v>0</v>
          </cell>
          <cell r="P23">
            <v>0</v>
          </cell>
          <cell r="Q23"/>
          <cell r="S23">
            <v>0</v>
          </cell>
          <cell r="T23">
            <v>0</v>
          </cell>
          <cell r="U23"/>
          <cell r="W23">
            <v>0</v>
          </cell>
          <cell r="X23">
            <v>0</v>
          </cell>
          <cell r="Y23">
            <v>3007.32</v>
          </cell>
          <cell r="Z23" t="str">
            <v>Food Can</v>
          </cell>
          <cell r="AA23">
            <v>3007.32</v>
          </cell>
          <cell r="AB23">
            <v>0</v>
          </cell>
          <cell r="AE23">
            <v>0</v>
          </cell>
          <cell r="AF23">
            <v>0</v>
          </cell>
          <cell r="AG23"/>
          <cell r="AI23">
            <v>0</v>
          </cell>
        </row>
        <row r="24">
          <cell r="E24">
            <v>19</v>
          </cell>
          <cell r="F24" t="str">
            <v>ACT</v>
          </cell>
          <cell r="G24">
            <v>1.3062872838081262E-2</v>
          </cell>
          <cell r="H24"/>
          <cell r="I24"/>
          <cell r="J24"/>
          <cell r="K24"/>
          <cell r="L24">
            <v>0</v>
          </cell>
          <cell r="O24">
            <v>0</v>
          </cell>
          <cell r="P24">
            <v>0</v>
          </cell>
          <cell r="S24">
            <v>0</v>
          </cell>
          <cell r="T24">
            <v>0</v>
          </cell>
          <cell r="U24">
            <v>10336.727432729604</v>
          </cell>
          <cell r="W24">
            <v>10336.727432729604</v>
          </cell>
          <cell r="X24">
            <v>0</v>
          </cell>
          <cell r="Y24">
            <v>120.21500674709182</v>
          </cell>
          <cell r="AA24">
            <v>120.21500674709182</v>
          </cell>
          <cell r="AB24">
            <v>0</v>
          </cell>
          <cell r="AC24"/>
          <cell r="AE24">
            <v>0</v>
          </cell>
          <cell r="AF24">
            <v>0</v>
          </cell>
          <cell r="AG24">
            <v>0</v>
          </cell>
          <cell r="AI24">
            <v>0</v>
          </cell>
        </row>
        <row r="25">
          <cell r="E25">
            <v>19</v>
          </cell>
          <cell r="F25" t="str">
            <v>ACT</v>
          </cell>
          <cell r="G25">
            <v>0</v>
          </cell>
          <cell r="H25"/>
          <cell r="I25"/>
          <cell r="J25"/>
          <cell r="K25"/>
          <cell r="L25">
            <v>0</v>
          </cell>
          <cell r="O25">
            <v>0</v>
          </cell>
          <cell r="P25">
            <v>0</v>
          </cell>
          <cell r="S25">
            <v>0</v>
          </cell>
          <cell r="T25">
            <v>0</v>
          </cell>
          <cell r="U25"/>
          <cell r="W25">
            <v>0</v>
          </cell>
          <cell r="X25">
            <v>0</v>
          </cell>
          <cell r="Y25"/>
          <cell r="AA25">
            <v>0</v>
          </cell>
          <cell r="AB25">
            <v>0</v>
          </cell>
          <cell r="AE25">
            <v>0</v>
          </cell>
          <cell r="AF25">
            <v>0</v>
          </cell>
          <cell r="AG25"/>
          <cell r="AI25">
            <v>0</v>
          </cell>
        </row>
        <row r="26">
          <cell r="E26">
            <v>19</v>
          </cell>
          <cell r="F26" t="str">
            <v>ACT</v>
          </cell>
          <cell r="G26">
            <v>0</v>
          </cell>
          <cell r="H26"/>
          <cell r="I26"/>
          <cell r="J26"/>
          <cell r="K26"/>
          <cell r="L26">
            <v>0</v>
          </cell>
          <cell r="O26">
            <v>0</v>
          </cell>
          <cell r="P26">
            <v>0</v>
          </cell>
          <cell r="S26">
            <v>0</v>
          </cell>
          <cell r="T26">
            <v>0</v>
          </cell>
          <cell r="U26"/>
          <cell r="W26">
            <v>0</v>
          </cell>
          <cell r="X26">
            <v>0</v>
          </cell>
          <cell r="Y26"/>
          <cell r="AA26">
            <v>0</v>
          </cell>
          <cell r="AB26">
            <v>0</v>
          </cell>
          <cell r="AE26">
            <v>0</v>
          </cell>
          <cell r="AF26">
            <v>0</v>
          </cell>
          <cell r="AG26"/>
          <cell r="AI26">
            <v>0</v>
          </cell>
        </row>
        <row r="27">
          <cell r="E27">
            <v>19</v>
          </cell>
          <cell r="F27" t="str">
            <v>ACT</v>
          </cell>
          <cell r="G27">
            <v>0</v>
          </cell>
          <cell r="H27"/>
          <cell r="I27"/>
          <cell r="J27"/>
          <cell r="K27"/>
          <cell r="L27">
            <v>0</v>
          </cell>
          <cell r="O27">
            <v>0</v>
          </cell>
          <cell r="P27">
            <v>0</v>
          </cell>
          <cell r="S27">
            <v>0</v>
          </cell>
          <cell r="T27">
            <v>0</v>
          </cell>
          <cell r="U27"/>
          <cell r="W27">
            <v>0</v>
          </cell>
          <cell r="X27">
            <v>0</v>
          </cell>
          <cell r="Y27"/>
          <cell r="AA27">
            <v>0</v>
          </cell>
          <cell r="AB27">
            <v>0</v>
          </cell>
          <cell r="AE27">
            <v>0</v>
          </cell>
          <cell r="AF27">
            <v>0</v>
          </cell>
          <cell r="AG27"/>
          <cell r="AI27">
            <v>0</v>
          </cell>
        </row>
        <row r="28">
          <cell r="E28">
            <v>19</v>
          </cell>
          <cell r="F28" t="str">
            <v>ACT</v>
          </cell>
          <cell r="G28">
            <v>0</v>
          </cell>
          <cell r="H28"/>
          <cell r="I28"/>
          <cell r="J28"/>
          <cell r="K28"/>
          <cell r="L28">
            <v>0</v>
          </cell>
          <cell r="O28">
            <v>0</v>
          </cell>
          <cell r="P28">
            <v>0</v>
          </cell>
          <cell r="S28">
            <v>0</v>
          </cell>
          <cell r="T28">
            <v>0</v>
          </cell>
          <cell r="U28"/>
          <cell r="W28">
            <v>0</v>
          </cell>
          <cell r="X28">
            <v>0</v>
          </cell>
          <cell r="Y28"/>
          <cell r="AA28">
            <v>0</v>
          </cell>
          <cell r="AB28">
            <v>0</v>
          </cell>
          <cell r="AE28">
            <v>0</v>
          </cell>
          <cell r="AF28">
            <v>0</v>
          </cell>
          <cell r="AG28"/>
          <cell r="AI28">
            <v>0</v>
          </cell>
        </row>
        <row r="29">
          <cell r="E29">
            <v>19</v>
          </cell>
          <cell r="F29" t="str">
            <v>ACT</v>
          </cell>
          <cell r="G29">
            <v>0</v>
          </cell>
          <cell r="H29"/>
          <cell r="I29"/>
          <cell r="J29"/>
          <cell r="K29"/>
          <cell r="L29">
            <v>0</v>
          </cell>
          <cell r="O29">
            <v>0</v>
          </cell>
          <cell r="P29">
            <v>0</v>
          </cell>
          <cell r="S29">
            <v>0</v>
          </cell>
          <cell r="T29">
            <v>0</v>
          </cell>
          <cell r="U29"/>
          <cell r="W29">
            <v>0</v>
          </cell>
          <cell r="X29">
            <v>0</v>
          </cell>
          <cell r="Y29"/>
          <cell r="AA29">
            <v>0</v>
          </cell>
          <cell r="AB29">
            <v>0</v>
          </cell>
          <cell r="AE29">
            <v>0</v>
          </cell>
          <cell r="AF29">
            <v>0</v>
          </cell>
          <cell r="AG29"/>
          <cell r="AI29">
            <v>0</v>
          </cell>
        </row>
        <row r="30">
          <cell r="E30">
            <v>19</v>
          </cell>
          <cell r="F30" t="str">
            <v>ACT</v>
          </cell>
          <cell r="G30">
            <v>0</v>
          </cell>
          <cell r="H30"/>
          <cell r="I30"/>
          <cell r="K30"/>
          <cell r="L30">
            <v>0</v>
          </cell>
          <cell r="O30">
            <v>0</v>
          </cell>
          <cell r="P30">
            <v>0</v>
          </cell>
          <cell r="S30">
            <v>0</v>
          </cell>
          <cell r="T30">
            <v>0</v>
          </cell>
          <cell r="U30"/>
          <cell r="W30">
            <v>0</v>
          </cell>
          <cell r="X30">
            <v>0</v>
          </cell>
          <cell r="AA30">
            <v>0</v>
          </cell>
          <cell r="AB30">
            <v>0</v>
          </cell>
          <cell r="AE30">
            <v>0</v>
          </cell>
          <cell r="AF30">
            <v>0</v>
          </cell>
          <cell r="AI30">
            <v>0</v>
          </cell>
        </row>
        <row r="31">
          <cell r="E31">
            <v>19</v>
          </cell>
          <cell r="F31" t="str">
            <v>ACT</v>
          </cell>
          <cell r="G31">
            <v>0</v>
          </cell>
          <cell r="H31"/>
          <cell r="I31"/>
          <cell r="K31"/>
          <cell r="L31">
            <v>0</v>
          </cell>
          <cell r="O31">
            <v>0</v>
          </cell>
          <cell r="P31">
            <v>0</v>
          </cell>
          <cell r="S31">
            <v>0</v>
          </cell>
          <cell r="T31">
            <v>0</v>
          </cell>
          <cell r="U31"/>
          <cell r="W31">
            <v>0</v>
          </cell>
          <cell r="X31">
            <v>0</v>
          </cell>
          <cell r="AA31">
            <v>0</v>
          </cell>
          <cell r="AB31">
            <v>0</v>
          </cell>
          <cell r="AE31">
            <v>0</v>
          </cell>
          <cell r="AF31">
            <v>0</v>
          </cell>
          <cell r="AI31">
            <v>0</v>
          </cell>
        </row>
        <row r="32">
          <cell r="E32">
            <v>19</v>
          </cell>
          <cell r="F32" t="str">
            <v>ACT</v>
          </cell>
          <cell r="G32">
            <v>0</v>
          </cell>
          <cell r="H32"/>
          <cell r="I32"/>
          <cell r="K32"/>
          <cell r="L32">
            <v>0</v>
          </cell>
          <cell r="O32">
            <v>0</v>
          </cell>
          <cell r="P32">
            <v>0</v>
          </cell>
          <cell r="S32">
            <v>0</v>
          </cell>
          <cell r="T32">
            <v>0</v>
          </cell>
          <cell r="U32"/>
          <cell r="W32">
            <v>0</v>
          </cell>
          <cell r="X32">
            <v>0</v>
          </cell>
          <cell r="AA32">
            <v>0</v>
          </cell>
          <cell r="AB32">
            <v>0</v>
          </cell>
          <cell r="AE32">
            <v>0</v>
          </cell>
          <cell r="AF32">
            <v>0</v>
          </cell>
          <cell r="AI32">
            <v>0</v>
          </cell>
        </row>
        <row r="33">
          <cell r="E33">
            <v>19</v>
          </cell>
          <cell r="F33" t="str">
            <v>ACT</v>
          </cell>
          <cell r="G33">
            <v>0</v>
          </cell>
          <cell r="H33"/>
          <cell r="I33"/>
          <cell r="J33"/>
          <cell r="K33"/>
          <cell r="L33">
            <v>0</v>
          </cell>
          <cell r="O33">
            <v>0</v>
          </cell>
          <cell r="P33">
            <v>0</v>
          </cell>
          <cell r="S33">
            <v>0</v>
          </cell>
          <cell r="T33">
            <v>0</v>
          </cell>
          <cell r="U33"/>
          <cell r="W33">
            <v>0</v>
          </cell>
          <cell r="X33">
            <v>0</v>
          </cell>
          <cell r="Y33"/>
          <cell r="AA33">
            <v>0</v>
          </cell>
          <cell r="AB33">
            <v>0</v>
          </cell>
          <cell r="AE33">
            <v>0</v>
          </cell>
          <cell r="AF33">
            <v>0</v>
          </cell>
          <cell r="AG33"/>
          <cell r="AI33">
            <v>0</v>
          </cell>
        </row>
        <row r="34">
          <cell r="E34">
            <v>20</v>
          </cell>
          <cell r="F34" t="str">
            <v>ACT</v>
          </cell>
          <cell r="G34">
            <v>0</v>
          </cell>
          <cell r="H34"/>
          <cell r="I34"/>
          <cell r="K34"/>
          <cell r="L34">
            <v>0</v>
          </cell>
          <cell r="O34">
            <v>0</v>
          </cell>
          <cell r="P34">
            <v>0</v>
          </cell>
          <cell r="S34">
            <v>0</v>
          </cell>
          <cell r="T34">
            <v>0</v>
          </cell>
          <cell r="W34">
            <v>0</v>
          </cell>
          <cell r="X34">
            <v>0</v>
          </cell>
          <cell r="AA34">
            <v>0</v>
          </cell>
          <cell r="AB34">
            <v>0</v>
          </cell>
          <cell r="AC34"/>
          <cell r="AD34"/>
          <cell r="AE34">
            <v>0</v>
          </cell>
          <cell r="AF34">
            <v>0</v>
          </cell>
          <cell r="AI34">
            <v>0</v>
          </cell>
        </row>
        <row r="35">
          <cell r="E35">
            <v>20</v>
          </cell>
          <cell r="F35" t="str">
            <v>REV</v>
          </cell>
          <cell r="G35">
            <v>0.12050036179656672</v>
          </cell>
          <cell r="H35"/>
          <cell r="I35"/>
          <cell r="K35"/>
          <cell r="L35">
            <v>669.859631661192</v>
          </cell>
          <cell r="O35">
            <v>669.859631661192</v>
          </cell>
          <cell r="P35">
            <v>226.2455373562039</v>
          </cell>
          <cell r="S35">
            <v>226.2455373562039</v>
          </cell>
          <cell r="T35">
            <v>0.50776910092797478</v>
          </cell>
          <cell r="W35">
            <v>0.50776910092797478</v>
          </cell>
          <cell r="X35">
            <v>3.7452620114581792</v>
          </cell>
          <cell r="AA35">
            <v>3.7452620114581792</v>
          </cell>
          <cell r="AB35">
            <v>6.1941051038195543</v>
          </cell>
          <cell r="AC35"/>
          <cell r="AD35"/>
          <cell r="AE35">
            <v>6.1941051038195543</v>
          </cell>
          <cell r="AF35">
            <v>46.457341132231299</v>
          </cell>
          <cell r="AI35">
            <v>46.457341132231299</v>
          </cell>
        </row>
        <row r="36">
          <cell r="E36">
            <v>20</v>
          </cell>
          <cell r="F36" t="str">
            <v>REV</v>
          </cell>
          <cell r="G36">
            <v>0.12050036179656672</v>
          </cell>
          <cell r="H36"/>
          <cell r="I36"/>
          <cell r="K36"/>
          <cell r="L36">
            <v>4496.2719671540799</v>
          </cell>
          <cell r="O36">
            <v>4496.2719671540799</v>
          </cell>
          <cell r="P36">
            <v>1518.6188556932343</v>
          </cell>
          <cell r="S36">
            <v>1518.6188556932343</v>
          </cell>
          <cell r="T36">
            <v>3.4082781919962537</v>
          </cell>
          <cell r="W36">
            <v>3.4082781919962537</v>
          </cell>
          <cell r="X36">
            <v>25.139172142685357</v>
          </cell>
          <cell r="AA36">
            <v>25.139172142685357</v>
          </cell>
          <cell r="AB36">
            <v>41.576443516746068</v>
          </cell>
          <cell r="AC36"/>
          <cell r="AD36"/>
          <cell r="AE36">
            <v>41.576443516746068</v>
          </cell>
          <cell r="AF36">
            <v>311.8337495324954</v>
          </cell>
          <cell r="AI36">
            <v>311.8337495324954</v>
          </cell>
        </row>
        <row r="37">
          <cell r="E37">
            <v>20</v>
          </cell>
          <cell r="F37" t="str">
            <v>REV</v>
          </cell>
          <cell r="G37">
            <v>0.1205003617965667</v>
          </cell>
          <cell r="H37"/>
          <cell r="I37"/>
          <cell r="K37"/>
          <cell r="L37">
            <v>48.701541226408828</v>
          </cell>
          <cell r="O37">
            <v>48.701541226408828</v>
          </cell>
          <cell r="P37">
            <v>16.44897803069469</v>
          </cell>
          <cell r="S37">
            <v>16.44897803069469</v>
          </cell>
          <cell r="T37">
            <v>3.6916895172521835E-2</v>
          </cell>
          <cell r="W37">
            <v>3.6916895172521835E-2</v>
          </cell>
          <cell r="X37">
            <v>0.27229590145982913</v>
          </cell>
          <cell r="AA37">
            <v>0.27229590145982913</v>
          </cell>
          <cell r="AB37">
            <v>0.45033683299631211</v>
          </cell>
          <cell r="AC37"/>
          <cell r="AD37"/>
          <cell r="AE37">
            <v>0.45033683299631211</v>
          </cell>
          <cell r="AF37">
            <v>3.3776391462936703</v>
          </cell>
          <cell r="AI37">
            <v>3.3776391462936703</v>
          </cell>
        </row>
        <row r="38">
          <cell r="E38">
            <v>20</v>
          </cell>
          <cell r="F38" t="str">
            <v>REV</v>
          </cell>
          <cell r="G38">
            <v>0</v>
          </cell>
          <cell r="H38"/>
          <cell r="I38"/>
          <cell r="K38"/>
          <cell r="L38">
            <v>0</v>
          </cell>
          <cell r="O38">
            <v>0</v>
          </cell>
          <cell r="P38">
            <v>0</v>
          </cell>
          <cell r="S38">
            <v>0</v>
          </cell>
          <cell r="T38">
            <v>0</v>
          </cell>
          <cell r="W38">
            <v>0</v>
          </cell>
          <cell r="X38">
            <v>0</v>
          </cell>
          <cell r="AA38">
            <v>0</v>
          </cell>
          <cell r="AB38">
            <v>0</v>
          </cell>
          <cell r="AC38"/>
          <cell r="AD38"/>
          <cell r="AE38">
            <v>0</v>
          </cell>
          <cell r="AF38">
            <v>0</v>
          </cell>
          <cell r="AI38">
            <v>0</v>
          </cell>
        </row>
        <row r="39">
          <cell r="E39">
            <v>20</v>
          </cell>
          <cell r="F39" t="str">
            <v>REV</v>
          </cell>
          <cell r="G39">
            <v>0</v>
          </cell>
          <cell r="H39"/>
          <cell r="I39"/>
          <cell r="K39"/>
          <cell r="L39">
            <v>0</v>
          </cell>
          <cell r="O39">
            <v>0</v>
          </cell>
          <cell r="P39">
            <v>0</v>
          </cell>
          <cell r="S39">
            <v>0</v>
          </cell>
          <cell r="T39">
            <v>0</v>
          </cell>
          <cell r="W39">
            <v>0</v>
          </cell>
          <cell r="X39">
            <v>0</v>
          </cell>
          <cell r="AA39">
            <v>0</v>
          </cell>
          <cell r="AB39">
            <v>0</v>
          </cell>
          <cell r="AC39"/>
          <cell r="AD39"/>
          <cell r="AE39">
            <v>0</v>
          </cell>
          <cell r="AF39">
            <v>0</v>
          </cell>
          <cell r="AI39">
            <v>0</v>
          </cell>
        </row>
        <row r="40">
          <cell r="E40"/>
          <cell r="F40"/>
          <cell r="G40"/>
          <cell r="H40"/>
          <cell r="I40"/>
          <cell r="K40"/>
          <cell r="L40"/>
          <cell r="O40"/>
          <cell r="P40"/>
          <cell r="S40"/>
          <cell r="T40"/>
          <cell r="W40"/>
          <cell r="X40"/>
          <cell r="AA40"/>
          <cell r="AB40"/>
          <cell r="AC40"/>
          <cell r="AD40"/>
          <cell r="AE40"/>
          <cell r="AF40"/>
          <cell r="AI40"/>
        </row>
        <row r="41">
          <cell r="E41"/>
          <cell r="F41"/>
          <cell r="G41">
            <v>0.11682876518931071</v>
          </cell>
          <cell r="H41">
            <v>0</v>
          </cell>
          <cell r="I41">
            <v>0</v>
          </cell>
          <cell r="J41">
            <v>0</v>
          </cell>
          <cell r="K41">
            <v>0</v>
          </cell>
          <cell r="L41">
            <v>5214.833140041681</v>
          </cell>
          <cell r="M41">
            <v>1910983.8800000001</v>
          </cell>
          <cell r="N41">
            <v>0</v>
          </cell>
          <cell r="O41">
            <v>1916198.7131400416</v>
          </cell>
          <cell r="P41">
            <v>1761.3133710801328</v>
          </cell>
          <cell r="Q41">
            <v>645436.07999999984</v>
          </cell>
          <cell r="R41">
            <v>0</v>
          </cell>
          <cell r="S41">
            <v>647197.39337108005</v>
          </cell>
          <cell r="T41">
            <v>3.9529641880967503</v>
          </cell>
          <cell r="U41">
            <v>11785.297432729603</v>
          </cell>
          <cell r="V41"/>
          <cell r="W41">
            <v>11789.250396917701</v>
          </cell>
          <cell r="X41">
            <v>29.156730055603365</v>
          </cell>
          <cell r="Y41">
            <v>10804.745006747093</v>
          </cell>
          <cell r="Z41">
            <v>0</v>
          </cell>
          <cell r="AA41">
            <v>10833.901736802696</v>
          </cell>
          <cell r="AB41">
            <v>48.220885453561934</v>
          </cell>
          <cell r="AC41">
            <v>17670.620000000003</v>
          </cell>
          <cell r="AD41">
            <v>0</v>
          </cell>
          <cell r="AE41">
            <v>17718.840885453566</v>
          </cell>
          <cell r="AF41">
            <v>361.6687298110204</v>
          </cell>
          <cell r="AG41">
            <v>132534.08000000002</v>
          </cell>
          <cell r="AH41">
            <v>0</v>
          </cell>
          <cell r="AI41">
            <v>132895.74872981102</v>
          </cell>
        </row>
        <row r="42">
          <cell r="E42"/>
          <cell r="F42"/>
          <cell r="G42"/>
          <cell r="H42"/>
          <cell r="I42"/>
          <cell r="K42"/>
        </row>
        <row r="43">
          <cell r="E43"/>
          <cell r="F43"/>
          <cell r="G43"/>
          <cell r="H43"/>
          <cell r="I43"/>
          <cell r="J43"/>
          <cell r="K43"/>
        </row>
        <row r="44">
          <cell r="E44"/>
          <cell r="F44"/>
          <cell r="G44"/>
          <cell r="H44"/>
          <cell r="I44"/>
          <cell r="J44"/>
          <cell r="K44"/>
        </row>
        <row r="45">
          <cell r="E45"/>
          <cell r="F45"/>
          <cell r="G45"/>
          <cell r="H45"/>
          <cell r="I45"/>
          <cell r="J45"/>
          <cell r="K45"/>
          <cell r="M45" t="str">
            <v>NEED TO CHECK PERCENTS AGAINST THE BLACK BOX!</v>
          </cell>
          <cell r="N45"/>
          <cell r="O45"/>
          <cell r="P45"/>
          <cell r="Q45" t="str">
            <v>NEED TO CHECK PERCENTS AGAINST THE BLACK BOX!</v>
          </cell>
        </row>
        <row r="46">
          <cell r="E46">
            <v>39</v>
          </cell>
          <cell r="F46" t="str">
            <v>Act</v>
          </cell>
          <cell r="G46">
            <v>9.5772165128849479E-2</v>
          </cell>
          <cell r="H46"/>
          <cell r="I46"/>
          <cell r="J46"/>
          <cell r="K46"/>
          <cell r="L46">
            <v>0</v>
          </cell>
          <cell r="M46">
            <v>295020.6315689031</v>
          </cell>
          <cell r="N46"/>
          <cell r="O46">
            <v>295020.6315689031</v>
          </cell>
          <cell r="P46">
            <v>0</v>
          </cell>
          <cell r="Q46">
            <v>263307.58865990676</v>
          </cell>
          <cell r="S46">
            <v>263307.58865990676</v>
          </cell>
          <cell r="T46">
            <v>0</v>
          </cell>
          <cell r="W46">
            <v>0</v>
          </cell>
          <cell r="X46">
            <v>0</v>
          </cell>
          <cell r="Y46">
            <v>3874.1574784596964</v>
          </cell>
          <cell r="Z46" t="str">
            <v>Food Waste</v>
          </cell>
          <cell r="AA46">
            <v>3874.1574784596964</v>
          </cell>
          <cell r="AB46">
            <v>0</v>
          </cell>
          <cell r="AC46">
            <v>55800.366266949328</v>
          </cell>
          <cell r="AD46" t="str">
            <v>Yard Deb</v>
          </cell>
          <cell r="AE46">
            <v>55800.366266949328</v>
          </cell>
          <cell r="AF46">
            <v>0</v>
          </cell>
          <cell r="AG46">
            <v>73418.010941884408</v>
          </cell>
          <cell r="AI46">
            <v>73418.010941884408</v>
          </cell>
        </row>
        <row r="47">
          <cell r="E47">
            <v>39</v>
          </cell>
          <cell r="F47" t="str">
            <v>Act</v>
          </cell>
          <cell r="G47">
            <v>0</v>
          </cell>
          <cell r="H47"/>
          <cell r="I47"/>
          <cell r="J47"/>
          <cell r="K47"/>
          <cell r="L47">
            <v>0</v>
          </cell>
          <cell r="M47"/>
          <cell r="N47"/>
          <cell r="O47">
            <v>0</v>
          </cell>
          <cell r="P47">
            <v>0</v>
          </cell>
          <cell r="Q47"/>
          <cell r="S47">
            <v>0</v>
          </cell>
          <cell r="T47">
            <v>0</v>
          </cell>
          <cell r="W47">
            <v>0</v>
          </cell>
          <cell r="X47">
            <v>0</v>
          </cell>
          <cell r="AA47">
            <v>0</v>
          </cell>
          <cell r="AB47">
            <v>0</v>
          </cell>
          <cell r="AD47"/>
          <cell r="AE47">
            <v>0</v>
          </cell>
          <cell r="AF47">
            <v>0</v>
          </cell>
          <cell r="AG47"/>
          <cell r="AI47">
            <v>0</v>
          </cell>
        </row>
        <row r="48">
          <cell r="E48">
            <v>54</v>
          </cell>
          <cell r="F48" t="str">
            <v>Act</v>
          </cell>
          <cell r="G48">
            <v>0</v>
          </cell>
          <cell r="H48"/>
          <cell r="I48"/>
          <cell r="J48"/>
          <cell r="K48"/>
          <cell r="L48">
            <v>0</v>
          </cell>
          <cell r="M48"/>
          <cell r="N48"/>
          <cell r="O48">
            <v>0</v>
          </cell>
          <cell r="P48">
            <v>0</v>
          </cell>
          <cell r="Q48"/>
          <cell r="S48">
            <v>0</v>
          </cell>
          <cell r="T48">
            <v>0</v>
          </cell>
          <cell r="W48">
            <v>0</v>
          </cell>
          <cell r="X48">
            <v>0</v>
          </cell>
          <cell r="AA48">
            <v>0</v>
          </cell>
          <cell r="AB48">
            <v>0</v>
          </cell>
          <cell r="AD48"/>
          <cell r="AE48">
            <v>0</v>
          </cell>
          <cell r="AF48">
            <v>0</v>
          </cell>
          <cell r="AG48"/>
          <cell r="AI48">
            <v>0</v>
          </cell>
        </row>
        <row r="49">
          <cell r="E49">
            <v>39</v>
          </cell>
          <cell r="F49" t="str">
            <v>Act</v>
          </cell>
          <cell r="G49">
            <v>0</v>
          </cell>
          <cell r="H49"/>
          <cell r="I49"/>
          <cell r="J49"/>
          <cell r="K49"/>
          <cell r="L49">
            <v>0</v>
          </cell>
          <cell r="M49"/>
          <cell r="N49"/>
          <cell r="O49">
            <v>0</v>
          </cell>
          <cell r="P49">
            <v>0</v>
          </cell>
          <cell r="Q49"/>
          <cell r="S49">
            <v>0</v>
          </cell>
          <cell r="T49">
            <v>0</v>
          </cell>
          <cell r="W49">
            <v>0</v>
          </cell>
          <cell r="X49">
            <v>0</v>
          </cell>
          <cell r="AA49">
            <v>0</v>
          </cell>
          <cell r="AB49">
            <v>0</v>
          </cell>
          <cell r="AD49"/>
          <cell r="AE49">
            <v>0</v>
          </cell>
          <cell r="AF49">
            <v>0</v>
          </cell>
          <cell r="AG49"/>
          <cell r="AI49">
            <v>0</v>
          </cell>
        </row>
        <row r="50">
          <cell r="E50">
            <v>39</v>
          </cell>
          <cell r="F50" t="str">
            <v>Act</v>
          </cell>
          <cell r="G50">
            <v>0</v>
          </cell>
          <cell r="H50"/>
          <cell r="I50"/>
          <cell r="J50"/>
          <cell r="K50"/>
          <cell r="L50">
            <v>0</v>
          </cell>
          <cell r="M50"/>
          <cell r="N50"/>
          <cell r="O50">
            <v>0</v>
          </cell>
          <cell r="P50">
            <v>0</v>
          </cell>
          <cell r="Q50"/>
          <cell r="S50">
            <v>0</v>
          </cell>
          <cell r="T50">
            <v>0</v>
          </cell>
          <cell r="W50">
            <v>0</v>
          </cell>
          <cell r="X50">
            <v>0</v>
          </cell>
          <cell r="AA50">
            <v>0</v>
          </cell>
          <cell r="AB50">
            <v>0</v>
          </cell>
          <cell r="AD50"/>
          <cell r="AE50">
            <v>0</v>
          </cell>
          <cell r="AF50">
            <v>0</v>
          </cell>
          <cell r="AG50"/>
          <cell r="AI50">
            <v>0</v>
          </cell>
        </row>
        <row r="51">
          <cell r="E51">
            <v>54</v>
          </cell>
          <cell r="F51" t="str">
            <v>Act</v>
          </cell>
          <cell r="G51">
            <v>0</v>
          </cell>
          <cell r="H51"/>
          <cell r="J51"/>
          <cell r="K51"/>
          <cell r="L51">
            <v>0</v>
          </cell>
          <cell r="M51"/>
          <cell r="N51"/>
          <cell r="O51">
            <v>0</v>
          </cell>
          <cell r="P51">
            <v>0</v>
          </cell>
          <cell r="S51">
            <v>0</v>
          </cell>
          <cell r="T51">
            <v>0</v>
          </cell>
          <cell r="W51">
            <v>0</v>
          </cell>
          <cell r="X51">
            <v>0</v>
          </cell>
          <cell r="AA51">
            <v>0</v>
          </cell>
          <cell r="AB51">
            <v>0</v>
          </cell>
          <cell r="AC51"/>
          <cell r="AD51"/>
          <cell r="AE51">
            <v>0</v>
          </cell>
          <cell r="AF51">
            <v>0</v>
          </cell>
          <cell r="AI51">
            <v>0</v>
          </cell>
        </row>
        <row r="52">
          <cell r="E52">
            <v>54</v>
          </cell>
          <cell r="F52" t="str">
            <v>Act</v>
          </cell>
          <cell r="G52">
            <v>0</v>
          </cell>
          <cell r="H52"/>
          <cell r="I52"/>
          <cell r="J52"/>
          <cell r="K52"/>
          <cell r="L52">
            <v>0</v>
          </cell>
          <cell r="O52">
            <v>0</v>
          </cell>
          <cell r="P52">
            <v>0</v>
          </cell>
          <cell r="S52">
            <v>0</v>
          </cell>
          <cell r="T52">
            <v>0</v>
          </cell>
          <cell r="U52"/>
          <cell r="W52">
            <v>0</v>
          </cell>
          <cell r="X52">
            <v>0</v>
          </cell>
          <cell r="Y52"/>
          <cell r="AA52">
            <v>0</v>
          </cell>
          <cell r="AB52">
            <v>0</v>
          </cell>
          <cell r="AE52">
            <v>0</v>
          </cell>
          <cell r="AF52">
            <v>0</v>
          </cell>
          <cell r="AG52"/>
          <cell r="AI52">
            <v>0</v>
          </cell>
        </row>
        <row r="53">
          <cell r="E53">
            <v>48</v>
          </cell>
          <cell r="F53" t="str">
            <v>Act</v>
          </cell>
          <cell r="G53">
            <v>0.21335384186549883</v>
          </cell>
          <cell r="H53"/>
          <cell r="I53"/>
          <cell r="J53"/>
          <cell r="K53"/>
          <cell r="L53">
            <v>0</v>
          </cell>
          <cell r="M53">
            <v>164934.89010562061</v>
          </cell>
          <cell r="O53">
            <v>164934.89010562061</v>
          </cell>
          <cell r="P53">
            <v>0</v>
          </cell>
          <cell r="Q53">
            <v>60225.333011235838</v>
          </cell>
          <cell r="R53"/>
          <cell r="S53">
            <v>60225.333011235838</v>
          </cell>
          <cell r="T53">
            <v>0</v>
          </cell>
          <cell r="U53"/>
          <cell r="W53">
            <v>0</v>
          </cell>
          <cell r="X53">
            <v>0</v>
          </cell>
          <cell r="AA53">
            <v>0</v>
          </cell>
          <cell r="AB53">
            <v>0</v>
          </cell>
          <cell r="AC53"/>
          <cell r="AE53">
            <v>0</v>
          </cell>
          <cell r="AF53">
            <v>0</v>
          </cell>
          <cell r="AG53">
            <v>7481.8268831435735</v>
          </cell>
          <cell r="AI53">
            <v>7481.8268831435735</v>
          </cell>
        </row>
        <row r="54">
          <cell r="E54">
            <v>54</v>
          </cell>
          <cell r="F54" t="str">
            <v>Act</v>
          </cell>
          <cell r="G54">
            <v>0</v>
          </cell>
          <cell r="H54"/>
          <cell r="I54"/>
          <cell r="J54"/>
          <cell r="K54"/>
          <cell r="L54">
            <v>0</v>
          </cell>
          <cell r="O54">
            <v>0</v>
          </cell>
          <cell r="P54">
            <v>0</v>
          </cell>
          <cell r="R54"/>
          <cell r="S54">
            <v>0</v>
          </cell>
          <cell r="T54">
            <v>0</v>
          </cell>
          <cell r="W54">
            <v>0</v>
          </cell>
          <cell r="X54">
            <v>0</v>
          </cell>
          <cell r="AA54">
            <v>0</v>
          </cell>
          <cell r="AB54">
            <v>0</v>
          </cell>
          <cell r="AC54"/>
          <cell r="AD54"/>
          <cell r="AE54">
            <v>0</v>
          </cell>
          <cell r="AF54">
            <v>0</v>
          </cell>
          <cell r="AI54">
            <v>0</v>
          </cell>
        </row>
        <row r="55">
          <cell r="E55">
            <v>39</v>
          </cell>
          <cell r="F55" t="str">
            <v>Act</v>
          </cell>
          <cell r="G55">
            <v>5.5405754530033581E-2</v>
          </cell>
          <cell r="H55"/>
          <cell r="I55"/>
          <cell r="J55"/>
          <cell r="K55"/>
          <cell r="L55">
            <v>0</v>
          </cell>
          <cell r="O55">
            <v>0</v>
          </cell>
          <cell r="P55">
            <v>0</v>
          </cell>
          <cell r="R55"/>
          <cell r="S55">
            <v>0</v>
          </cell>
          <cell r="T55">
            <v>0</v>
          </cell>
          <cell r="U55">
            <v>6302.445557525336</v>
          </cell>
          <cell r="W55">
            <v>6302.445557525336</v>
          </cell>
          <cell r="X55">
            <v>0</v>
          </cell>
          <cell r="Y55">
            <v>4359.7126272290916</v>
          </cell>
          <cell r="AA55">
            <v>4359.7126272290916</v>
          </cell>
          <cell r="AB55">
            <v>0</v>
          </cell>
          <cell r="AC55"/>
          <cell r="AD55"/>
          <cell r="AE55">
            <v>0</v>
          </cell>
          <cell r="AF55">
            <v>0</v>
          </cell>
          <cell r="AG55">
            <v>0</v>
          </cell>
          <cell r="AI55">
            <v>0</v>
          </cell>
        </row>
        <row r="56">
          <cell r="E56">
            <v>54</v>
          </cell>
          <cell r="F56" t="str">
            <v>Act</v>
          </cell>
          <cell r="G56">
            <v>0</v>
          </cell>
          <cell r="H56"/>
          <cell r="I56"/>
          <cell r="J56"/>
          <cell r="K56"/>
          <cell r="L56">
            <v>0</v>
          </cell>
          <cell r="O56">
            <v>0</v>
          </cell>
          <cell r="P56">
            <v>0</v>
          </cell>
          <cell r="S56">
            <v>0</v>
          </cell>
          <cell r="T56">
            <v>0</v>
          </cell>
          <cell r="W56">
            <v>0</v>
          </cell>
          <cell r="X56">
            <v>0</v>
          </cell>
          <cell r="AA56">
            <v>0</v>
          </cell>
          <cell r="AB56">
            <v>0</v>
          </cell>
          <cell r="AC56"/>
          <cell r="AD56"/>
          <cell r="AE56">
            <v>0</v>
          </cell>
          <cell r="AF56">
            <v>0</v>
          </cell>
          <cell r="AI56">
            <v>0</v>
          </cell>
        </row>
        <row r="57">
          <cell r="E57">
            <v>54</v>
          </cell>
          <cell r="F57" t="str">
            <v>Act</v>
          </cell>
          <cell r="G57">
            <v>0</v>
          </cell>
          <cell r="H57"/>
          <cell r="I57"/>
          <cell r="J57"/>
          <cell r="K57"/>
          <cell r="L57">
            <v>0</v>
          </cell>
          <cell r="O57">
            <v>0</v>
          </cell>
          <cell r="P57">
            <v>0</v>
          </cell>
          <cell r="S57">
            <v>0</v>
          </cell>
          <cell r="T57">
            <v>0</v>
          </cell>
          <cell r="W57">
            <v>0</v>
          </cell>
          <cell r="X57">
            <v>0</v>
          </cell>
          <cell r="AA57">
            <v>0</v>
          </cell>
          <cell r="AB57">
            <v>0</v>
          </cell>
          <cell r="AC57"/>
          <cell r="AD57"/>
          <cell r="AE57">
            <v>0</v>
          </cell>
          <cell r="AF57">
            <v>0</v>
          </cell>
          <cell r="AI57">
            <v>0</v>
          </cell>
        </row>
        <row r="58">
          <cell r="E58">
            <v>54</v>
          </cell>
          <cell r="F58" t="str">
            <v>Act</v>
          </cell>
          <cell r="G58">
            <v>0</v>
          </cell>
          <cell r="H58"/>
          <cell r="I58"/>
          <cell r="J58"/>
          <cell r="K58"/>
          <cell r="L58">
            <v>0</v>
          </cell>
          <cell r="O58">
            <v>0</v>
          </cell>
          <cell r="P58">
            <v>0</v>
          </cell>
          <cell r="S58">
            <v>0</v>
          </cell>
          <cell r="T58">
            <v>0</v>
          </cell>
          <cell r="W58">
            <v>0</v>
          </cell>
          <cell r="X58">
            <v>0</v>
          </cell>
          <cell r="AA58">
            <v>0</v>
          </cell>
          <cell r="AB58">
            <v>0</v>
          </cell>
          <cell r="AC58"/>
          <cell r="AD58"/>
          <cell r="AE58">
            <v>0</v>
          </cell>
          <cell r="AF58">
            <v>0</v>
          </cell>
          <cell r="AI58">
            <v>0</v>
          </cell>
        </row>
        <row r="59">
          <cell r="E59">
            <v>22</v>
          </cell>
          <cell r="F59" t="str">
            <v>DH</v>
          </cell>
          <cell r="G59">
            <v>0.10951493477640761</v>
          </cell>
          <cell r="H59"/>
          <cell r="I59">
            <v>0</v>
          </cell>
          <cell r="J59"/>
          <cell r="K59"/>
          <cell r="L59">
            <v>109907.81996125523</v>
          </cell>
          <cell r="M59"/>
          <cell r="O59">
            <v>109907.81996125523</v>
          </cell>
          <cell r="P59">
            <v>48391.065282337433</v>
          </cell>
          <cell r="S59">
            <v>48391.065282337433</v>
          </cell>
          <cell r="T59">
            <v>89980.477135606416</v>
          </cell>
          <cell r="W59">
            <v>89980.477135606416</v>
          </cell>
          <cell r="X59">
            <v>41326.49360727099</v>
          </cell>
          <cell r="AA59">
            <v>41326.49360727099</v>
          </cell>
          <cell r="AB59">
            <v>87632.456329744018</v>
          </cell>
          <cell r="AC59"/>
          <cell r="AD59"/>
          <cell r="AE59">
            <v>87632.456329744018</v>
          </cell>
          <cell r="AF59">
            <v>19743.786478955604</v>
          </cell>
          <cell r="AI59">
            <v>19743.786478955604</v>
          </cell>
        </row>
        <row r="60">
          <cell r="E60">
            <v>22</v>
          </cell>
          <cell r="F60" t="str">
            <v>DH</v>
          </cell>
          <cell r="G60">
            <v>0</v>
          </cell>
          <cell r="H60"/>
          <cell r="I60"/>
          <cell r="J60"/>
          <cell r="K60"/>
          <cell r="L60">
            <v>0</v>
          </cell>
          <cell r="O60">
            <v>0</v>
          </cell>
          <cell r="P60">
            <v>0</v>
          </cell>
          <cell r="S60">
            <v>0</v>
          </cell>
          <cell r="T60">
            <v>0</v>
          </cell>
          <cell r="W60">
            <v>0</v>
          </cell>
          <cell r="X60">
            <v>0</v>
          </cell>
          <cell r="AA60">
            <v>0</v>
          </cell>
          <cell r="AB60">
            <v>0</v>
          </cell>
          <cell r="AC60"/>
          <cell r="AD60"/>
          <cell r="AE60">
            <v>0</v>
          </cell>
          <cell r="AF60">
            <v>0</v>
          </cell>
          <cell r="AI60">
            <v>0</v>
          </cell>
        </row>
        <row r="61">
          <cell r="E61">
            <v>22</v>
          </cell>
          <cell r="F61" t="str">
            <v>DH</v>
          </cell>
          <cell r="G61">
            <v>0.11021083809358594</v>
          </cell>
          <cell r="H61"/>
          <cell r="I61"/>
          <cell r="J61"/>
          <cell r="K61"/>
          <cell r="L61">
            <v>1482.5598048577583</v>
          </cell>
          <cell r="O61">
            <v>1482.5598048577583</v>
          </cell>
          <cell r="P61">
            <v>652.44766278053555</v>
          </cell>
          <cell r="S61">
            <v>652.44766278053555</v>
          </cell>
          <cell r="T61">
            <v>1292.9312994140553</v>
          </cell>
          <cell r="W61">
            <v>1292.9312994140553</v>
          </cell>
          <cell r="X61">
            <v>567.20793216437187</v>
          </cell>
          <cell r="AA61">
            <v>567.20793216437187</v>
          </cell>
          <cell r="AB61">
            <v>1216.6125299274947</v>
          </cell>
          <cell r="AC61"/>
          <cell r="AD61"/>
          <cell r="AE61">
            <v>1216.6125299274947</v>
          </cell>
          <cell r="AF61">
            <v>265.35352412453517</v>
          </cell>
          <cell r="AI61">
            <v>265.35352412453517</v>
          </cell>
        </row>
        <row r="62">
          <cell r="E62">
            <v>22</v>
          </cell>
          <cell r="F62" t="str">
            <v>DH</v>
          </cell>
          <cell r="G62">
            <v>0.11021083809358595</v>
          </cell>
          <cell r="H62"/>
          <cell r="I62"/>
          <cell r="J62"/>
          <cell r="K62"/>
          <cell r="L62">
            <v>177.50141133982515</v>
          </cell>
          <cell r="O62">
            <v>177.50141133982515</v>
          </cell>
          <cell r="P62">
            <v>78.115149614505171</v>
          </cell>
          <cell r="S62">
            <v>78.115149614505171</v>
          </cell>
          <cell r="T62">
            <v>154.79789055352649</v>
          </cell>
          <cell r="W62">
            <v>154.79789055352649</v>
          </cell>
          <cell r="X62">
            <v>67.909711400802081</v>
          </cell>
          <cell r="AA62">
            <v>67.909711400802081</v>
          </cell>
          <cell r="AB62">
            <v>145.66052607676394</v>
          </cell>
          <cell r="AC62"/>
          <cell r="AD62"/>
          <cell r="AE62">
            <v>145.66052607676394</v>
          </cell>
          <cell r="AF62">
            <v>31.769797671413549</v>
          </cell>
          <cell r="AI62">
            <v>31.769797671413549</v>
          </cell>
        </row>
        <row r="63">
          <cell r="E63">
            <v>22</v>
          </cell>
          <cell r="F63" t="str">
            <v>DH</v>
          </cell>
          <cell r="G63">
            <v>0.11021083809358595</v>
          </cell>
          <cell r="H63"/>
          <cell r="I63"/>
          <cell r="J63"/>
          <cell r="K63"/>
          <cell r="L63">
            <v>596.78927877276556</v>
          </cell>
          <cell r="O63">
            <v>596.78927877276556</v>
          </cell>
          <cell r="P63">
            <v>262.63613031457453</v>
          </cell>
          <cell r="S63">
            <v>262.63613031457453</v>
          </cell>
          <cell r="T63">
            <v>520.45626432862798</v>
          </cell>
          <cell r="W63">
            <v>520.45626432862798</v>
          </cell>
          <cell r="X63">
            <v>228.32374899240193</v>
          </cell>
          <cell r="AA63">
            <v>228.32374899240193</v>
          </cell>
          <cell r="AB63">
            <v>489.73492462315869</v>
          </cell>
          <cell r="AC63"/>
          <cell r="AD63"/>
          <cell r="AE63">
            <v>489.73492462315869</v>
          </cell>
          <cell r="AF63">
            <v>106.81534583846792</v>
          </cell>
          <cell r="AI63">
            <v>106.81534583846792</v>
          </cell>
        </row>
        <row r="64">
          <cell r="E64">
            <v>24</v>
          </cell>
          <cell r="F64" t="str">
            <v>DH</v>
          </cell>
          <cell r="G64">
            <v>0.1095159744420213</v>
          </cell>
          <cell r="H64"/>
          <cell r="I64"/>
          <cell r="J64"/>
          <cell r="K64"/>
          <cell r="L64">
            <v>10652.264468431229</v>
          </cell>
          <cell r="O64">
            <v>10652.264468431229</v>
          </cell>
          <cell r="P64">
            <v>4690.0581883060158</v>
          </cell>
          <cell r="S64">
            <v>4690.0581883060158</v>
          </cell>
          <cell r="T64">
            <v>8721.7428828797492</v>
          </cell>
          <cell r="W64">
            <v>8721.7428828797492</v>
          </cell>
          <cell r="X64">
            <v>4005.4661946963706</v>
          </cell>
          <cell r="AA64">
            <v>4005.4661946963706</v>
          </cell>
          <cell r="AB64">
            <v>8493.7011938091073</v>
          </cell>
          <cell r="AC64"/>
          <cell r="AD64"/>
          <cell r="AE64">
            <v>8493.7011938091073</v>
          </cell>
          <cell r="AF64">
            <v>1913.5572520630421</v>
          </cell>
          <cell r="AI64">
            <v>1913.5572520630421</v>
          </cell>
        </row>
        <row r="65">
          <cell r="E65">
            <v>25</v>
          </cell>
          <cell r="F65" t="str">
            <v>DH</v>
          </cell>
          <cell r="G65">
            <v>0</v>
          </cell>
          <cell r="H65"/>
          <cell r="I65"/>
          <cell r="J65"/>
          <cell r="K65"/>
          <cell r="L65">
            <v>0</v>
          </cell>
          <cell r="O65">
            <v>0</v>
          </cell>
          <cell r="P65">
            <v>0</v>
          </cell>
          <cell r="S65">
            <v>0</v>
          </cell>
          <cell r="T65">
            <v>0</v>
          </cell>
          <cell r="W65">
            <v>0</v>
          </cell>
          <cell r="X65">
            <v>0</v>
          </cell>
          <cell r="AA65">
            <v>0</v>
          </cell>
          <cell r="AB65">
            <v>0</v>
          </cell>
          <cell r="AC65"/>
          <cell r="AD65"/>
          <cell r="AE65">
            <v>0</v>
          </cell>
          <cell r="AF65">
            <v>0</v>
          </cell>
          <cell r="AI65">
            <v>0</v>
          </cell>
        </row>
        <row r="66">
          <cell r="E66">
            <v>22</v>
          </cell>
          <cell r="F66" t="str">
            <v>DH</v>
          </cell>
          <cell r="G66">
            <v>0</v>
          </cell>
          <cell r="H66"/>
          <cell r="I66"/>
          <cell r="J66"/>
          <cell r="K66"/>
          <cell r="L66">
            <v>0</v>
          </cell>
          <cell r="O66">
            <v>0</v>
          </cell>
          <cell r="P66">
            <v>0</v>
          </cell>
          <cell r="S66">
            <v>0</v>
          </cell>
          <cell r="T66">
            <v>0</v>
          </cell>
          <cell r="W66">
            <v>0</v>
          </cell>
          <cell r="X66">
            <v>0</v>
          </cell>
          <cell r="AA66">
            <v>0</v>
          </cell>
          <cell r="AB66">
            <v>0</v>
          </cell>
          <cell r="AC66"/>
          <cell r="AD66"/>
          <cell r="AE66">
            <v>0</v>
          </cell>
          <cell r="AF66">
            <v>0</v>
          </cell>
          <cell r="AI66">
            <v>0</v>
          </cell>
        </row>
        <row r="67">
          <cell r="E67">
            <v>22</v>
          </cell>
          <cell r="F67" t="str">
            <v>DH</v>
          </cell>
          <cell r="G67">
            <v>0</v>
          </cell>
          <cell r="H67"/>
          <cell r="I67"/>
          <cell r="J67"/>
          <cell r="K67"/>
          <cell r="L67">
            <v>0</v>
          </cell>
          <cell r="O67">
            <v>0</v>
          </cell>
          <cell r="P67">
            <v>0</v>
          </cell>
          <cell r="S67">
            <v>0</v>
          </cell>
          <cell r="T67">
            <v>0</v>
          </cell>
          <cell r="W67">
            <v>0</v>
          </cell>
          <cell r="X67">
            <v>0</v>
          </cell>
          <cell r="AA67">
            <v>0</v>
          </cell>
          <cell r="AB67">
            <v>0</v>
          </cell>
          <cell r="AC67"/>
          <cell r="AD67"/>
          <cell r="AE67">
            <v>0</v>
          </cell>
          <cell r="AF67">
            <v>0</v>
          </cell>
          <cell r="AI67">
            <v>0</v>
          </cell>
        </row>
        <row r="68">
          <cell r="E68">
            <v>29</v>
          </cell>
          <cell r="F68" t="str">
            <v>DH</v>
          </cell>
          <cell r="G68">
            <v>0.11021083809358595</v>
          </cell>
          <cell r="H68"/>
          <cell r="I68"/>
          <cell r="J68"/>
          <cell r="K68"/>
          <cell r="L68">
            <v>1335.5098793396542</v>
          </cell>
          <cell r="O68">
            <v>1335.5098793396542</v>
          </cell>
          <cell r="P68">
            <v>587.73365940477038</v>
          </cell>
          <cell r="S68">
            <v>587.73365940477038</v>
          </cell>
          <cell r="T68">
            <v>1164.6899626019435</v>
          </cell>
          <cell r="W68">
            <v>1164.6899626019435</v>
          </cell>
          <cell r="X68">
            <v>510.94855975676012</v>
          </cell>
          <cell r="AA68">
            <v>510.94855975676012</v>
          </cell>
          <cell r="AB68">
            <v>1095.9409851277253</v>
          </cell>
          <cell r="AC68"/>
          <cell r="AD68"/>
          <cell r="AE68">
            <v>1095.9409851277253</v>
          </cell>
          <cell r="AF68">
            <v>239.03403547346988</v>
          </cell>
          <cell r="AI68">
            <v>239.03403547346988</v>
          </cell>
        </row>
        <row r="69">
          <cell r="E69">
            <v>29</v>
          </cell>
          <cell r="F69" t="str">
            <v>DH</v>
          </cell>
          <cell r="G69">
            <v>0</v>
          </cell>
          <cell r="H69"/>
          <cell r="I69"/>
          <cell r="J69"/>
          <cell r="K69"/>
          <cell r="L69">
            <v>0</v>
          </cell>
          <cell r="O69">
            <v>0</v>
          </cell>
          <cell r="P69">
            <v>0</v>
          </cell>
          <cell r="S69">
            <v>0</v>
          </cell>
          <cell r="T69">
            <v>0</v>
          </cell>
          <cell r="W69">
            <v>0</v>
          </cell>
          <cell r="X69">
            <v>0</v>
          </cell>
          <cell r="AA69">
            <v>0</v>
          </cell>
          <cell r="AB69">
            <v>0</v>
          </cell>
          <cell r="AC69"/>
          <cell r="AD69"/>
          <cell r="AE69">
            <v>0</v>
          </cell>
          <cell r="AF69">
            <v>0</v>
          </cell>
          <cell r="AI69">
            <v>0</v>
          </cell>
        </row>
        <row r="70">
          <cell r="E70">
            <v>28</v>
          </cell>
          <cell r="F70" t="str">
            <v>DH</v>
          </cell>
          <cell r="G70">
            <v>0.11021083809358598</v>
          </cell>
          <cell r="H70"/>
          <cell r="I70"/>
          <cell r="J70"/>
          <cell r="K70"/>
          <cell r="L70">
            <v>1591.4138132291298</v>
          </cell>
          <cell r="O70">
            <v>1591.4138132291298</v>
          </cell>
          <cell r="P70">
            <v>700.35233624698526</v>
          </cell>
          <cell r="S70">
            <v>700.35233624698526</v>
          </cell>
          <cell r="T70">
            <v>1387.8622114952236</v>
          </cell>
          <cell r="W70">
            <v>1387.8622114952236</v>
          </cell>
          <cell r="X70">
            <v>608.85404775028087</v>
          </cell>
          <cell r="AA70">
            <v>608.85404775028087</v>
          </cell>
          <cell r="AB70">
            <v>1305.9398879763992</v>
          </cell>
          <cell r="AC70"/>
          <cell r="AD70"/>
          <cell r="AE70">
            <v>1305.9398879763992</v>
          </cell>
          <cell r="AF70">
            <v>284.83657947365572</v>
          </cell>
          <cell r="AI70">
            <v>284.83657947365572</v>
          </cell>
        </row>
        <row r="71">
          <cell r="E71">
            <v>26</v>
          </cell>
          <cell r="F71" t="str">
            <v>DH</v>
          </cell>
          <cell r="G71">
            <v>0</v>
          </cell>
          <cell r="H71"/>
          <cell r="I71"/>
          <cell r="J71"/>
          <cell r="K71"/>
          <cell r="L71">
            <v>0</v>
          </cell>
          <cell r="O71">
            <v>0</v>
          </cell>
          <cell r="P71">
            <v>0</v>
          </cell>
          <cell r="S71">
            <v>0</v>
          </cell>
          <cell r="T71">
            <v>0</v>
          </cell>
          <cell r="W71">
            <v>0</v>
          </cell>
          <cell r="X71">
            <v>0</v>
          </cell>
          <cell r="AA71">
            <v>0</v>
          </cell>
          <cell r="AB71">
            <v>0</v>
          </cell>
          <cell r="AC71"/>
          <cell r="AD71"/>
          <cell r="AE71">
            <v>0</v>
          </cell>
          <cell r="AF71">
            <v>0</v>
          </cell>
          <cell r="AI71">
            <v>0</v>
          </cell>
        </row>
        <row r="72">
          <cell r="E72">
            <v>25</v>
          </cell>
          <cell r="F72" t="str">
            <v>DH</v>
          </cell>
          <cell r="G72">
            <v>0.11021083809358592</v>
          </cell>
          <cell r="H72"/>
          <cell r="I72"/>
          <cell r="J72"/>
          <cell r="K72"/>
          <cell r="L72">
            <v>25651.866155037507</v>
          </cell>
          <cell r="O72">
            <v>25651.866155037507</v>
          </cell>
          <cell r="P72">
            <v>11288.920732893537</v>
          </cell>
          <cell r="S72">
            <v>11288.920732893537</v>
          </cell>
          <cell r="T72">
            <v>22370.834911047743</v>
          </cell>
          <cell r="W72">
            <v>22370.834911047743</v>
          </cell>
          <cell r="X72">
            <v>9814.0674732187472</v>
          </cell>
          <cell r="AA72">
            <v>9814.0674732187472</v>
          </cell>
          <cell r="AB72">
            <v>21050.335829950476</v>
          </cell>
          <cell r="AC72"/>
          <cell r="AD72"/>
          <cell r="AE72">
            <v>21050.335829950476</v>
          </cell>
          <cell r="AF72">
            <v>4591.2570017795406</v>
          </cell>
          <cell r="AI72">
            <v>4591.2570017795406</v>
          </cell>
        </row>
        <row r="73">
          <cell r="E73">
            <v>26</v>
          </cell>
          <cell r="F73" t="str">
            <v>DH</v>
          </cell>
          <cell r="G73">
            <v>0.11021083809358595</v>
          </cell>
          <cell r="H73"/>
          <cell r="I73"/>
          <cell r="J73"/>
          <cell r="K73"/>
          <cell r="L73">
            <v>9433.5493730845938</v>
          </cell>
          <cell r="O73">
            <v>9433.5493730845938</v>
          </cell>
          <cell r="P73">
            <v>4151.5338673196738</v>
          </cell>
          <cell r="S73">
            <v>4151.5338673196738</v>
          </cell>
          <cell r="T73">
            <v>8226.9404640975845</v>
          </cell>
          <cell r="W73">
            <v>8226.9404640975845</v>
          </cell>
          <cell r="X73">
            <v>3609.1522347668065</v>
          </cell>
          <cell r="AA73">
            <v>3609.1522347668065</v>
          </cell>
          <cell r="AB73">
            <v>7741.3230355894602</v>
          </cell>
          <cell r="AC73"/>
          <cell r="AD73"/>
          <cell r="AE73">
            <v>7741.3230355894602</v>
          </cell>
          <cell r="AF73">
            <v>1688.4482925739135</v>
          </cell>
          <cell r="AI73">
            <v>1688.4482925739135</v>
          </cell>
        </row>
        <row r="74">
          <cell r="E74">
            <v>22</v>
          </cell>
          <cell r="F74" t="str">
            <v>DH</v>
          </cell>
          <cell r="G74">
            <v>0</v>
          </cell>
          <cell r="H74"/>
          <cell r="I74"/>
          <cell r="J74"/>
          <cell r="K74"/>
          <cell r="L74">
            <v>0</v>
          </cell>
          <cell r="O74">
            <v>0</v>
          </cell>
          <cell r="P74">
            <v>0</v>
          </cell>
          <cell r="S74">
            <v>0</v>
          </cell>
          <cell r="T74">
            <v>0</v>
          </cell>
          <cell r="W74">
            <v>0</v>
          </cell>
          <cell r="X74">
            <v>0</v>
          </cell>
          <cell r="AA74">
            <v>0</v>
          </cell>
          <cell r="AB74">
            <v>0</v>
          </cell>
          <cell r="AC74"/>
          <cell r="AD74"/>
          <cell r="AE74">
            <v>0</v>
          </cell>
          <cell r="AF74">
            <v>0</v>
          </cell>
          <cell r="AI74">
            <v>0</v>
          </cell>
        </row>
        <row r="75">
          <cell r="E75">
            <v>22</v>
          </cell>
          <cell r="F75" t="str">
            <v>DH</v>
          </cell>
          <cell r="G75">
            <v>0</v>
          </cell>
          <cell r="H75"/>
          <cell r="I75"/>
          <cell r="J75"/>
          <cell r="K75"/>
          <cell r="L75">
            <v>0</v>
          </cell>
          <cell r="O75">
            <v>0</v>
          </cell>
          <cell r="P75">
            <v>0</v>
          </cell>
          <cell r="S75">
            <v>0</v>
          </cell>
          <cell r="T75">
            <v>0</v>
          </cell>
          <cell r="W75">
            <v>0</v>
          </cell>
          <cell r="X75">
            <v>0</v>
          </cell>
          <cell r="AA75">
            <v>0</v>
          </cell>
          <cell r="AB75">
            <v>0</v>
          </cell>
          <cell r="AC75"/>
          <cell r="AD75"/>
          <cell r="AE75">
            <v>0</v>
          </cell>
          <cell r="AF75">
            <v>0</v>
          </cell>
          <cell r="AI75">
            <v>0</v>
          </cell>
        </row>
        <row r="76">
          <cell r="E76">
            <v>54</v>
          </cell>
          <cell r="F76" t="str">
            <v>DH</v>
          </cell>
          <cell r="G76">
            <v>0</v>
          </cell>
          <cell r="H76"/>
          <cell r="I76"/>
          <cell r="J76"/>
          <cell r="K76"/>
          <cell r="L76">
            <v>0</v>
          </cell>
          <cell r="O76">
            <v>0</v>
          </cell>
          <cell r="P76">
            <v>0</v>
          </cell>
          <cell r="Q76"/>
          <cell r="R76"/>
          <cell r="S76">
            <v>0</v>
          </cell>
          <cell r="T76">
            <v>0</v>
          </cell>
          <cell r="W76">
            <v>0</v>
          </cell>
          <cell r="X76">
            <v>0</v>
          </cell>
          <cell r="AA76">
            <v>0</v>
          </cell>
          <cell r="AB76">
            <v>0</v>
          </cell>
          <cell r="AC76"/>
          <cell r="AD76"/>
          <cell r="AE76">
            <v>0</v>
          </cell>
          <cell r="AF76">
            <v>0</v>
          </cell>
          <cell r="AI76">
            <v>0</v>
          </cell>
        </row>
        <row r="77">
          <cell r="E77">
            <v>35</v>
          </cell>
          <cell r="F77" t="str">
            <v>TH</v>
          </cell>
          <cell r="G77">
            <v>0.12882804907631315</v>
          </cell>
          <cell r="H77"/>
          <cell r="I77"/>
          <cell r="J77"/>
          <cell r="K77"/>
          <cell r="L77">
            <v>28308.571266994888</v>
          </cell>
          <cell r="O77">
            <v>28308.571266994888</v>
          </cell>
          <cell r="P77">
            <v>17720.604324025688</v>
          </cell>
          <cell r="Q77"/>
          <cell r="R77"/>
          <cell r="S77">
            <v>17720.604324025688</v>
          </cell>
          <cell r="T77">
            <v>62453.897148033037</v>
          </cell>
          <cell r="W77">
            <v>62453.897148033037</v>
          </cell>
          <cell r="X77">
            <v>3554.3353707004512</v>
          </cell>
          <cell r="AA77">
            <v>3554.3353707004512</v>
          </cell>
          <cell r="AB77">
            <v>17887.560807564998</v>
          </cell>
          <cell r="AC77"/>
          <cell r="AD77"/>
          <cell r="AE77">
            <v>17887.560807564998</v>
          </cell>
          <cell r="AF77">
            <v>3805.7526649593115</v>
          </cell>
          <cell r="AI77">
            <v>3805.7526649593115</v>
          </cell>
        </row>
        <row r="78">
          <cell r="E78">
            <v>47</v>
          </cell>
          <cell r="F78" t="str">
            <v>TH</v>
          </cell>
          <cell r="G78">
            <v>0.10792364863995128</v>
          </cell>
          <cell r="H78"/>
          <cell r="I78"/>
          <cell r="J78"/>
          <cell r="K78"/>
          <cell r="L78">
            <v>1693.6444886329532</v>
          </cell>
          <cell r="O78">
            <v>1693.6444886329532</v>
          </cell>
          <cell r="P78">
            <v>857.52611642594184</v>
          </cell>
          <cell r="Q78"/>
          <cell r="R78"/>
          <cell r="S78">
            <v>857.52611642594184</v>
          </cell>
          <cell r="T78">
            <v>1536.5797541106647</v>
          </cell>
          <cell r="W78">
            <v>1536.5797541106647</v>
          </cell>
          <cell r="X78">
            <v>738.44928901078606</v>
          </cell>
          <cell r="AA78">
            <v>738.44928901078606</v>
          </cell>
          <cell r="AB78">
            <v>1376.0454654445682</v>
          </cell>
          <cell r="AC78"/>
          <cell r="AD78"/>
          <cell r="AE78">
            <v>1376.0454654445682</v>
          </cell>
          <cell r="AF78">
            <v>370.68929673727695</v>
          </cell>
          <cell r="AI78">
            <v>370.68929673727695</v>
          </cell>
        </row>
        <row r="79">
          <cell r="E79">
            <v>23</v>
          </cell>
          <cell r="F79" t="str">
            <v>TH</v>
          </cell>
          <cell r="G79">
            <v>0</v>
          </cell>
          <cell r="H79"/>
          <cell r="I79"/>
          <cell r="J79"/>
          <cell r="K79"/>
          <cell r="L79">
            <v>0</v>
          </cell>
          <cell r="O79">
            <v>0</v>
          </cell>
          <cell r="P79">
            <v>0</v>
          </cell>
          <cell r="Q79"/>
          <cell r="R79"/>
          <cell r="S79">
            <v>0</v>
          </cell>
          <cell r="T79">
            <v>0</v>
          </cell>
          <cell r="W79">
            <v>0</v>
          </cell>
          <cell r="X79">
            <v>0</v>
          </cell>
          <cell r="AA79">
            <v>0</v>
          </cell>
          <cell r="AB79">
            <v>0</v>
          </cell>
          <cell r="AC79"/>
          <cell r="AD79"/>
          <cell r="AE79">
            <v>0</v>
          </cell>
          <cell r="AF79">
            <v>0</v>
          </cell>
          <cell r="AI79">
            <v>0</v>
          </cell>
        </row>
        <row r="80">
          <cell r="E80">
            <v>23</v>
          </cell>
          <cell r="F80" t="str">
            <v>TH</v>
          </cell>
          <cell r="G80">
            <v>0.10792364863995127</v>
          </cell>
          <cell r="H80"/>
          <cell r="I80"/>
          <cell r="J80"/>
          <cell r="K80"/>
          <cell r="L80">
            <v>8534.5623532853224</v>
          </cell>
          <cell r="O80">
            <v>8534.5623532853224</v>
          </cell>
          <cell r="P80">
            <v>4321.219806947277</v>
          </cell>
          <cell r="Q80"/>
          <cell r="R80"/>
          <cell r="S80">
            <v>4321.219806947277</v>
          </cell>
          <cell r="T80">
            <v>7743.0864684231665</v>
          </cell>
          <cell r="W80">
            <v>7743.0864684231665</v>
          </cell>
          <cell r="X80">
            <v>3721.1714407011009</v>
          </cell>
          <cell r="AA80">
            <v>3721.1714407011009</v>
          </cell>
          <cell r="AB80">
            <v>6934.1269107021772</v>
          </cell>
          <cell r="AC80"/>
          <cell r="AD80"/>
          <cell r="AE80">
            <v>6934.1269107021772</v>
          </cell>
          <cell r="AF80">
            <v>1867.9663518129312</v>
          </cell>
          <cell r="AI80">
            <v>1867.9663518129312</v>
          </cell>
        </row>
        <row r="81">
          <cell r="E81">
            <v>23</v>
          </cell>
          <cell r="F81" t="str">
            <v>TH</v>
          </cell>
          <cell r="G81">
            <v>0.10792364863995128</v>
          </cell>
          <cell r="H81"/>
          <cell r="I81"/>
          <cell r="J81"/>
          <cell r="K81"/>
          <cell r="L81">
            <v>1395.9778677125855</v>
          </cell>
          <cell r="O81">
            <v>1395.9778677125855</v>
          </cell>
          <cell r="P81">
            <v>706.81154607740905</v>
          </cell>
          <cell r="Q81"/>
          <cell r="R81"/>
          <cell r="S81">
            <v>706.81154607740905</v>
          </cell>
          <cell r="T81">
            <v>1266.5180580164872</v>
          </cell>
          <cell r="W81">
            <v>1266.5180580164872</v>
          </cell>
          <cell r="X81">
            <v>608.66307587327401</v>
          </cell>
          <cell r="AA81">
            <v>608.66307587327401</v>
          </cell>
          <cell r="AB81">
            <v>1134.1984859392674</v>
          </cell>
          <cell r="AC81"/>
          <cell r="AD81"/>
          <cell r="AE81">
            <v>1134.1984859392674</v>
          </cell>
          <cell r="AF81">
            <v>305.53877009977901</v>
          </cell>
          <cell r="AI81">
            <v>305.53877009977901</v>
          </cell>
        </row>
        <row r="82">
          <cell r="E82">
            <v>23</v>
          </cell>
          <cell r="F82" t="str">
            <v>TH</v>
          </cell>
          <cell r="G82">
            <v>0.10792364863995128</v>
          </cell>
          <cell r="H82"/>
          <cell r="I82"/>
          <cell r="J82"/>
          <cell r="K82"/>
          <cell r="L82">
            <v>161.71473786331126</v>
          </cell>
          <cell r="O82">
            <v>161.71473786331126</v>
          </cell>
          <cell r="P82">
            <v>81.879409793195435</v>
          </cell>
          <cell r="S82">
            <v>81.879409793195435</v>
          </cell>
          <cell r="T82">
            <v>146.71768119568429</v>
          </cell>
          <cell r="W82">
            <v>146.71768119568429</v>
          </cell>
          <cell r="X82">
            <v>70.509563252036259</v>
          </cell>
          <cell r="AA82">
            <v>70.509563252036259</v>
          </cell>
          <cell r="AB82">
            <v>131.38934010406268</v>
          </cell>
          <cell r="AC82"/>
          <cell r="AD82"/>
          <cell r="AE82">
            <v>131.38934010406268</v>
          </cell>
          <cell r="AF82">
            <v>35.394631431174815</v>
          </cell>
          <cell r="AI82">
            <v>35.394631431174815</v>
          </cell>
        </row>
        <row r="83">
          <cell r="E83">
            <v>23</v>
          </cell>
          <cell r="F83" t="str">
            <v>TH</v>
          </cell>
          <cell r="G83">
            <v>0.10792364863995126</v>
          </cell>
          <cell r="H83"/>
          <cell r="I83"/>
          <cell r="J83"/>
          <cell r="K83"/>
          <cell r="L83">
            <v>8.3425886202692592</v>
          </cell>
          <cell r="O83">
            <v>8.3425886202692592</v>
          </cell>
          <cell r="P83">
            <v>4.2240196620326067</v>
          </cell>
          <cell r="S83">
            <v>4.2240196620326067</v>
          </cell>
          <cell r="T83">
            <v>7.5689159424046704</v>
          </cell>
          <cell r="W83">
            <v>7.5689159424046704</v>
          </cell>
          <cell r="X83">
            <v>3.6374685930220796</v>
          </cell>
          <cell r="AA83">
            <v>3.6374685930220796</v>
          </cell>
          <cell r="AB83">
            <v>6.7781528638616599</v>
          </cell>
          <cell r="AC83"/>
          <cell r="AD83"/>
          <cell r="AE83">
            <v>6.7781528638616599</v>
          </cell>
          <cell r="AF83">
            <v>1.8259489103951079</v>
          </cell>
          <cell r="AI83">
            <v>1.8259489103951079</v>
          </cell>
        </row>
        <row r="84">
          <cell r="E84">
            <v>23</v>
          </cell>
          <cell r="F84" t="str">
            <v>TH</v>
          </cell>
          <cell r="G84">
            <v>0.10792364863995128</v>
          </cell>
          <cell r="H84"/>
          <cell r="I84"/>
          <cell r="J84"/>
          <cell r="K84"/>
          <cell r="L84">
            <v>-26.362580040050855</v>
          </cell>
          <cell r="O84">
            <v>-26.362580040050855</v>
          </cell>
          <cell r="P84">
            <v>-13.347902132023036</v>
          </cell>
          <cell r="S84">
            <v>-13.347902132023036</v>
          </cell>
          <cell r="T84">
            <v>-23.917774377998761</v>
          </cell>
          <cell r="W84">
            <v>-23.917774377998761</v>
          </cell>
          <cell r="X84">
            <v>-11.494400753949771</v>
          </cell>
          <cell r="AA84">
            <v>-11.494400753949771</v>
          </cell>
          <cell r="AB84">
            <v>-21.418963049802848</v>
          </cell>
          <cell r="AC84"/>
          <cell r="AD84"/>
          <cell r="AE84">
            <v>-21.418963049802848</v>
          </cell>
          <cell r="AF84">
            <v>-5.7699985568485408</v>
          </cell>
          <cell r="AI84">
            <v>-5.7699985568485408</v>
          </cell>
        </row>
        <row r="85">
          <cell r="E85">
            <v>24</v>
          </cell>
          <cell r="F85" t="str">
            <v>TH</v>
          </cell>
          <cell r="G85">
            <v>0.10792364863995127</v>
          </cell>
          <cell r="H85"/>
          <cell r="I85"/>
          <cell r="J85"/>
          <cell r="K85"/>
          <cell r="L85">
            <v>934.41212542913149</v>
          </cell>
          <cell r="O85">
            <v>934.41212542913149</v>
          </cell>
          <cell r="P85">
            <v>473.11156883185015</v>
          </cell>
          <cell r="S85">
            <v>473.11156883185015</v>
          </cell>
          <cell r="T85">
            <v>847.75687198016487</v>
          </cell>
          <cell r="W85">
            <v>847.75687198016487</v>
          </cell>
          <cell r="X85">
            <v>407.41488210619377</v>
          </cell>
          <cell r="AA85">
            <v>407.41488210619377</v>
          </cell>
          <cell r="AB85">
            <v>759.18740720552387</v>
          </cell>
          <cell r="AC85"/>
          <cell r="AD85"/>
          <cell r="AE85">
            <v>759.18740720552387</v>
          </cell>
          <cell r="AF85">
            <v>204.51551430234994</v>
          </cell>
          <cell r="AI85">
            <v>204.51551430234994</v>
          </cell>
        </row>
        <row r="86">
          <cell r="E86">
            <v>25</v>
          </cell>
          <cell r="F86" t="str">
            <v>TH</v>
          </cell>
          <cell r="G86">
            <v>0.10792364863995127</v>
          </cell>
          <cell r="H86"/>
          <cell r="I86"/>
          <cell r="J86"/>
          <cell r="K86"/>
          <cell r="L86">
            <v>1984.9132433137609</v>
          </cell>
          <cell r="O86">
            <v>1984.9132433137609</v>
          </cell>
          <cell r="P86">
            <v>1005.001318992957</v>
          </cell>
          <cell r="S86">
            <v>1005.001318992957</v>
          </cell>
          <cell r="T86">
            <v>1800.836907516458</v>
          </cell>
          <cell r="W86">
            <v>1800.836907516458</v>
          </cell>
          <cell r="X86">
            <v>865.44595581345709</v>
          </cell>
          <cell r="AA86">
            <v>865.44595581345709</v>
          </cell>
          <cell r="AB86">
            <v>1612.6943323078385</v>
          </cell>
          <cell r="AC86"/>
          <cell r="AD86"/>
          <cell r="AE86">
            <v>1612.6943323078385</v>
          </cell>
          <cell r="AF86">
            <v>434.43951737615521</v>
          </cell>
          <cell r="AI86">
            <v>434.43951737615521</v>
          </cell>
        </row>
        <row r="87">
          <cell r="E87">
            <v>23</v>
          </cell>
          <cell r="F87" t="str">
            <v>TH</v>
          </cell>
          <cell r="G87">
            <v>0.10792364863995127</v>
          </cell>
          <cell r="H87"/>
          <cell r="I87"/>
          <cell r="J87"/>
          <cell r="K87"/>
          <cell r="L87">
            <v>602.61659979251829</v>
          </cell>
          <cell r="O87">
            <v>602.61659979251829</v>
          </cell>
          <cell r="P87">
            <v>305.11685066267552</v>
          </cell>
          <cell r="S87">
            <v>305.11685066267552</v>
          </cell>
          <cell r="T87">
            <v>546.73130810327245</v>
          </cell>
          <cell r="W87">
            <v>546.73130810327245</v>
          </cell>
          <cell r="X87">
            <v>262.74805760568518</v>
          </cell>
          <cell r="AA87">
            <v>262.74805760568518</v>
          </cell>
          <cell r="AB87">
            <v>489.61151239918161</v>
          </cell>
          <cell r="AC87"/>
          <cell r="AD87"/>
          <cell r="AE87">
            <v>489.61151239918161</v>
          </cell>
          <cell r="AF87">
            <v>131.89516753873448</v>
          </cell>
          <cell r="AI87">
            <v>131.89516753873448</v>
          </cell>
        </row>
        <row r="88">
          <cell r="E88">
            <v>23</v>
          </cell>
          <cell r="F88" t="str">
            <v>TH</v>
          </cell>
          <cell r="G88">
            <v>0.10792364863995128</v>
          </cell>
          <cell r="H88"/>
          <cell r="I88"/>
          <cell r="J88"/>
          <cell r="K88"/>
          <cell r="L88">
            <v>212.52160528932521</v>
          </cell>
          <cell r="O88">
            <v>212.52160528932521</v>
          </cell>
          <cell r="P88">
            <v>107.60394407651722</v>
          </cell>
          <cell r="S88">
            <v>107.60394407651722</v>
          </cell>
          <cell r="T88">
            <v>192.81283539159932</v>
          </cell>
          <cell r="W88">
            <v>192.81283539159932</v>
          </cell>
          <cell r="X88">
            <v>92.661966179222361</v>
          </cell>
          <cell r="AA88">
            <v>92.661966179222361</v>
          </cell>
          <cell r="AB88">
            <v>172.66869949987108</v>
          </cell>
          <cell r="AC88"/>
          <cell r="AD88"/>
          <cell r="AE88">
            <v>172.66869949987108</v>
          </cell>
          <cell r="AF88">
            <v>46.514770328078093</v>
          </cell>
          <cell r="AI88">
            <v>46.514770328078093</v>
          </cell>
        </row>
        <row r="89">
          <cell r="E89">
            <v>29</v>
          </cell>
          <cell r="F89" t="str">
            <v>TH</v>
          </cell>
          <cell r="G89">
            <v>0.10792364863995128</v>
          </cell>
          <cell r="H89"/>
          <cell r="I89"/>
          <cell r="J89"/>
          <cell r="K89"/>
          <cell r="L89">
            <v>7.6540469728097031</v>
          </cell>
          <cell r="O89">
            <v>7.6540469728097031</v>
          </cell>
          <cell r="P89">
            <v>3.8753972392595157</v>
          </cell>
          <cell r="S89">
            <v>3.8753972392595157</v>
          </cell>
          <cell r="T89">
            <v>6.9442280799582052</v>
          </cell>
          <cell r="W89">
            <v>6.9442280799582052</v>
          </cell>
          <cell r="X89">
            <v>3.3372561851446574</v>
          </cell>
          <cell r="AA89">
            <v>3.3372561851446574</v>
          </cell>
          <cell r="AB89">
            <v>6.2187293141642783</v>
          </cell>
          <cell r="AC89"/>
          <cell r="AD89"/>
          <cell r="AE89">
            <v>6.2187293141642783</v>
          </cell>
          <cell r="AF89">
            <v>1.6752472603238318</v>
          </cell>
          <cell r="AI89">
            <v>1.6752472603238318</v>
          </cell>
        </row>
        <row r="90">
          <cell r="E90">
            <v>28</v>
          </cell>
          <cell r="F90" t="str">
            <v>TH</v>
          </cell>
          <cell r="G90">
            <v>0.10792364863995128</v>
          </cell>
          <cell r="H90"/>
          <cell r="I90"/>
          <cell r="J90"/>
          <cell r="K90"/>
          <cell r="L90">
            <v>72.904491521096347</v>
          </cell>
          <cell r="O90">
            <v>72.904491521096347</v>
          </cell>
          <cell r="P90">
            <v>36.913003823225942</v>
          </cell>
          <cell r="S90">
            <v>36.913003823225942</v>
          </cell>
          <cell r="T90">
            <v>66.143494934684014</v>
          </cell>
          <cell r="W90">
            <v>66.143494934684014</v>
          </cell>
          <cell r="X90">
            <v>31.787231789654452</v>
          </cell>
          <cell r="AA90">
            <v>31.787231789654452</v>
          </cell>
          <cell r="AB90">
            <v>59.233148185143065</v>
          </cell>
          <cell r="AC90"/>
          <cell r="AD90"/>
          <cell r="AE90">
            <v>59.233148185143065</v>
          </cell>
          <cell r="AF90">
            <v>15.956663203124448</v>
          </cell>
          <cell r="AI90">
            <v>15.956663203124448</v>
          </cell>
        </row>
        <row r="91">
          <cell r="E91">
            <v>26</v>
          </cell>
          <cell r="F91" t="str">
            <v>TH</v>
          </cell>
          <cell r="G91">
            <v>0.10792364863995127</v>
          </cell>
          <cell r="H91"/>
          <cell r="I91"/>
          <cell r="J91"/>
          <cell r="K91"/>
          <cell r="L91">
            <v>207.04720204629956</v>
          </cell>
          <cell r="O91">
            <v>207.04720204629956</v>
          </cell>
          <cell r="P91">
            <v>104.83214410063768</v>
          </cell>
          <cell r="S91">
            <v>104.83214410063768</v>
          </cell>
          <cell r="T91">
            <v>187.84611584359033</v>
          </cell>
          <cell r="W91">
            <v>187.84611584359033</v>
          </cell>
          <cell r="X91">
            <v>90.275060775105572</v>
          </cell>
          <cell r="AA91">
            <v>90.275060775105572</v>
          </cell>
          <cell r="AB91">
            <v>168.22087836081911</v>
          </cell>
          <cell r="AC91"/>
          <cell r="AD91"/>
          <cell r="AE91">
            <v>168.22087836081911</v>
          </cell>
          <cell r="AF91">
            <v>45.316583399337567</v>
          </cell>
          <cell r="AI91">
            <v>45.316583399337567</v>
          </cell>
        </row>
        <row r="92">
          <cell r="E92">
            <v>31</v>
          </cell>
          <cell r="F92" t="str">
            <v>TH</v>
          </cell>
          <cell r="G92">
            <v>0.10792364863995128</v>
          </cell>
          <cell r="H92"/>
          <cell r="I92"/>
          <cell r="J92"/>
          <cell r="K92"/>
          <cell r="L92">
            <v>9337.6753495451612</v>
          </cell>
          <cell r="O92">
            <v>9337.6753495451612</v>
          </cell>
          <cell r="P92">
            <v>4727.8519976792213</v>
          </cell>
          <cell r="S92">
            <v>4727.8519976792213</v>
          </cell>
          <cell r="T92">
            <v>8471.7205935884194</v>
          </cell>
          <cell r="W92">
            <v>8471.7205935884194</v>
          </cell>
          <cell r="X92">
            <v>4071.3383293626612</v>
          </cell>
          <cell r="AA92">
            <v>4071.3383293626612</v>
          </cell>
          <cell r="AB92">
            <v>7586.636929280493</v>
          </cell>
          <cell r="AC92"/>
          <cell r="AD92"/>
          <cell r="AE92">
            <v>7586.636929280493</v>
          </cell>
          <cell r="AF92">
            <v>2043.7443227992885</v>
          </cell>
          <cell r="AI92">
            <v>2043.7443227992885</v>
          </cell>
        </row>
        <row r="93">
          <cell r="E93">
            <v>31</v>
          </cell>
          <cell r="F93" t="str">
            <v>TH</v>
          </cell>
          <cell r="G93">
            <v>0.10792364863995128</v>
          </cell>
          <cell r="H93"/>
          <cell r="I93"/>
          <cell r="J93"/>
          <cell r="K93"/>
          <cell r="L93">
            <v>228.49349120283068</v>
          </cell>
          <cell r="O93">
            <v>228.49349120283068</v>
          </cell>
          <cell r="P93">
            <v>115.69082971947864</v>
          </cell>
          <cell r="S93">
            <v>115.69082971947864</v>
          </cell>
          <cell r="T93">
            <v>207.30352496333305</v>
          </cell>
          <cell r="W93">
            <v>207.30352496333305</v>
          </cell>
          <cell r="X93">
            <v>99.625899800563133</v>
          </cell>
          <cell r="AA93">
            <v>99.625899800563133</v>
          </cell>
          <cell r="AB93">
            <v>185.64547315773422</v>
          </cell>
          <cell r="AC93"/>
          <cell r="AD93"/>
          <cell r="AE93">
            <v>185.64547315773422</v>
          </cell>
          <cell r="AF93">
            <v>50.010549517029531</v>
          </cell>
          <cell r="AI93">
            <v>50.010549517029531</v>
          </cell>
        </row>
        <row r="94">
          <cell r="E94">
            <v>31</v>
          </cell>
          <cell r="F94" t="str">
            <v>TH</v>
          </cell>
          <cell r="G94">
            <v>0.10792364863995128</v>
          </cell>
          <cell r="H94"/>
          <cell r="I94"/>
          <cell r="J94"/>
          <cell r="K94"/>
          <cell r="L94">
            <v>871.74294695665776</v>
          </cell>
          <cell r="O94">
            <v>871.74294695665776</v>
          </cell>
          <cell r="P94">
            <v>441.38090894673934</v>
          </cell>
          <cell r="S94">
            <v>441.38090894673934</v>
          </cell>
          <cell r="T94">
            <v>790.89949046128561</v>
          </cell>
          <cell r="W94">
            <v>790.89949046128561</v>
          </cell>
          <cell r="X94">
            <v>380.09036943751545</v>
          </cell>
          <cell r="AA94">
            <v>380.09036943751545</v>
          </cell>
          <cell r="AB94">
            <v>708.27020501878269</v>
          </cell>
          <cell r="AC94"/>
          <cell r="AD94"/>
          <cell r="AE94">
            <v>708.27020501878269</v>
          </cell>
          <cell r="AF94">
            <v>190.79906208880706</v>
          </cell>
          <cell r="AI94">
            <v>190.79906208880706</v>
          </cell>
        </row>
        <row r="95">
          <cell r="E95">
            <v>31</v>
          </cell>
          <cell r="F95" t="str">
            <v>TH</v>
          </cell>
          <cell r="G95">
            <v>0.10792364863995126</v>
          </cell>
          <cell r="H95"/>
          <cell r="I95"/>
          <cell r="J95"/>
          <cell r="K95"/>
          <cell r="L95">
            <v>4167.2386997200292</v>
          </cell>
          <cell r="O95">
            <v>4167.2386997200292</v>
          </cell>
          <cell r="P95">
            <v>2109.9563942579339</v>
          </cell>
          <cell r="S95">
            <v>2109.9563942579339</v>
          </cell>
          <cell r="T95">
            <v>3780.7784688655347</v>
          </cell>
          <cell r="W95">
            <v>3780.7784688655347</v>
          </cell>
          <cell r="X95">
            <v>1816.9660017790186</v>
          </cell>
          <cell r="AA95">
            <v>1816.9660017790186</v>
          </cell>
          <cell r="AB95">
            <v>3385.7813458852779</v>
          </cell>
          <cell r="AC95"/>
          <cell r="AD95"/>
          <cell r="AE95">
            <v>3385.7813458852779</v>
          </cell>
          <cell r="AF95">
            <v>912.08680056724722</v>
          </cell>
          <cell r="AI95">
            <v>912.08680056724722</v>
          </cell>
        </row>
        <row r="96">
          <cell r="E96">
            <v>30</v>
          </cell>
          <cell r="F96" t="str">
            <v>TH</v>
          </cell>
          <cell r="G96">
            <v>0.10792364863995128</v>
          </cell>
          <cell r="H96"/>
          <cell r="I96"/>
          <cell r="J96"/>
          <cell r="K96"/>
          <cell r="L96">
            <v>18913.777154390733</v>
          </cell>
          <cell r="O96">
            <v>18913.777154390733</v>
          </cell>
          <cell r="P96">
            <v>9576.4240836881909</v>
          </cell>
          <cell r="S96">
            <v>9576.4240836881909</v>
          </cell>
          <cell r="T96">
            <v>17159.756515758396</v>
          </cell>
          <cell r="W96">
            <v>17159.756515758396</v>
          </cell>
          <cell r="X96">
            <v>8246.6334498816905</v>
          </cell>
          <cell r="AA96">
            <v>8246.6334498816905</v>
          </cell>
          <cell r="AB96">
            <v>15366.989626456862</v>
          </cell>
          <cell r="AC96"/>
          <cell r="AD96"/>
          <cell r="AE96">
            <v>15366.989626456862</v>
          </cell>
          <cell r="AF96">
            <v>4139.6732307532857</v>
          </cell>
          <cell r="AI96">
            <v>4139.6732307532857</v>
          </cell>
        </row>
        <row r="97">
          <cell r="E97">
            <v>30</v>
          </cell>
          <cell r="F97" t="str">
            <v>TH</v>
          </cell>
          <cell r="G97">
            <v>0</v>
          </cell>
          <cell r="H97"/>
          <cell r="I97"/>
          <cell r="J97"/>
          <cell r="K97"/>
          <cell r="L97">
            <v>0</v>
          </cell>
          <cell r="O97">
            <v>0</v>
          </cell>
          <cell r="P97">
            <v>0</v>
          </cell>
          <cell r="S97">
            <v>0</v>
          </cell>
          <cell r="T97">
            <v>0</v>
          </cell>
          <cell r="W97">
            <v>0</v>
          </cell>
          <cell r="X97">
            <v>0</v>
          </cell>
          <cell r="AA97">
            <v>0</v>
          </cell>
          <cell r="AB97">
            <v>0</v>
          </cell>
          <cell r="AC97"/>
          <cell r="AD97"/>
          <cell r="AE97">
            <v>0</v>
          </cell>
          <cell r="AF97">
            <v>0</v>
          </cell>
          <cell r="AI97">
            <v>0</v>
          </cell>
        </row>
        <row r="98">
          <cell r="E98">
            <v>30</v>
          </cell>
          <cell r="F98" t="str">
            <v>TH</v>
          </cell>
          <cell r="G98">
            <v>0.10792364863995126</v>
          </cell>
          <cell r="H98"/>
          <cell r="I98"/>
          <cell r="J98"/>
          <cell r="K98"/>
          <cell r="L98">
            <v>1778.0136435223112</v>
          </cell>
          <cell r="O98">
            <v>1778.0136435223112</v>
          </cell>
          <cell r="P98">
            <v>900.24390886938852</v>
          </cell>
          <cell r="S98">
            <v>900.24390886938852</v>
          </cell>
          <cell r="T98">
            <v>1613.1247056305992</v>
          </cell>
          <cell r="W98">
            <v>1613.1247056305992</v>
          </cell>
          <cell r="X98">
            <v>775.23525138992454</v>
          </cell>
          <cell r="AA98">
            <v>775.23525138992454</v>
          </cell>
          <cell r="AB98">
            <v>1444.5933772336587</v>
          </cell>
          <cell r="AC98"/>
          <cell r="AD98"/>
          <cell r="AE98">
            <v>1444.5933772336587</v>
          </cell>
          <cell r="AF98">
            <v>389.15523979803004</v>
          </cell>
          <cell r="AI98">
            <v>389.15523979803004</v>
          </cell>
        </row>
        <row r="99">
          <cell r="E99">
            <v>31</v>
          </cell>
          <cell r="F99" t="str">
            <v>TH</v>
          </cell>
          <cell r="G99">
            <v>0.10792364863995127</v>
          </cell>
          <cell r="H99"/>
          <cell r="I99"/>
          <cell r="J99"/>
          <cell r="K99"/>
          <cell r="L99">
            <v>969.17659562535721</v>
          </cell>
          <cell r="O99">
            <v>969.17659562535721</v>
          </cell>
          <cell r="P99">
            <v>490.71351618092899</v>
          </cell>
          <cell r="S99">
            <v>490.71351618092899</v>
          </cell>
          <cell r="T99">
            <v>879.29736434702579</v>
          </cell>
          <cell r="W99">
            <v>879.29736434702579</v>
          </cell>
          <cell r="X99">
            <v>422.57260763332658</v>
          </cell>
          <cell r="AA99">
            <v>422.57260763332658</v>
          </cell>
          <cell r="AB99">
            <v>787.43270419268072</v>
          </cell>
          <cell r="AC99"/>
          <cell r="AD99"/>
          <cell r="AE99">
            <v>787.43270419268072</v>
          </cell>
          <cell r="AF99">
            <v>212.1244411432389</v>
          </cell>
          <cell r="AI99">
            <v>212.1244411432389</v>
          </cell>
        </row>
        <row r="100">
          <cell r="E100">
            <v>23</v>
          </cell>
          <cell r="F100" t="str">
            <v>TH</v>
          </cell>
          <cell r="G100">
            <v>0</v>
          </cell>
          <cell r="H100"/>
          <cell r="I100"/>
          <cell r="J100"/>
          <cell r="K100"/>
          <cell r="L100">
            <v>0</v>
          </cell>
          <cell r="O100">
            <v>0</v>
          </cell>
          <cell r="P100">
            <v>0</v>
          </cell>
          <cell r="S100">
            <v>0</v>
          </cell>
          <cell r="T100">
            <v>0</v>
          </cell>
          <cell r="W100">
            <v>0</v>
          </cell>
          <cell r="X100">
            <v>0</v>
          </cell>
          <cell r="AA100">
            <v>0</v>
          </cell>
          <cell r="AB100">
            <v>0</v>
          </cell>
          <cell r="AC100"/>
          <cell r="AD100"/>
          <cell r="AE100">
            <v>0</v>
          </cell>
          <cell r="AF100">
            <v>0</v>
          </cell>
          <cell r="AI100">
            <v>0</v>
          </cell>
        </row>
        <row r="101">
          <cell r="E101">
            <v>31</v>
          </cell>
          <cell r="F101" t="str">
            <v>TH</v>
          </cell>
          <cell r="G101">
            <v>0</v>
          </cell>
          <cell r="H101"/>
          <cell r="I101"/>
          <cell r="J101"/>
          <cell r="K101"/>
          <cell r="L101">
            <v>0</v>
          </cell>
          <cell r="O101">
            <v>0</v>
          </cell>
          <cell r="P101">
            <v>0</v>
          </cell>
          <cell r="S101">
            <v>0</v>
          </cell>
          <cell r="T101">
            <v>0</v>
          </cell>
          <cell r="W101">
            <v>0</v>
          </cell>
          <cell r="X101">
            <v>0</v>
          </cell>
          <cell r="AA101">
            <v>0</v>
          </cell>
          <cell r="AB101">
            <v>0</v>
          </cell>
          <cell r="AC101"/>
          <cell r="AD101"/>
          <cell r="AE101">
            <v>0</v>
          </cell>
          <cell r="AF101">
            <v>0</v>
          </cell>
          <cell r="AI101">
            <v>0</v>
          </cell>
        </row>
        <row r="102">
          <cell r="E102">
            <v>31</v>
          </cell>
          <cell r="F102" t="str">
            <v>TH</v>
          </cell>
          <cell r="G102">
            <v>0.10792364863995127</v>
          </cell>
          <cell r="H102"/>
          <cell r="I102"/>
          <cell r="J102"/>
          <cell r="K102"/>
          <cell r="L102">
            <v>18.392627044820294</v>
          </cell>
          <cell r="O102">
            <v>18.392627044820294</v>
          </cell>
          <cell r="P102">
            <v>9.3125553482278853</v>
          </cell>
          <cell r="S102">
            <v>9.3125553482278853</v>
          </cell>
          <cell r="T102">
            <v>16.686936681021496</v>
          </cell>
          <cell r="W102">
            <v>16.686936681021496</v>
          </cell>
          <cell r="X102">
            <v>8.0194057580826783</v>
          </cell>
          <cell r="AA102">
            <v>8.0194057580826783</v>
          </cell>
          <cell r="AB102">
            <v>14.943567680527005</v>
          </cell>
          <cell r="AC102"/>
          <cell r="AD102"/>
          <cell r="AE102">
            <v>14.943567680527005</v>
          </cell>
          <cell r="AF102">
            <v>4.0256086977844143</v>
          </cell>
          <cell r="AI102">
            <v>4.0256086977844143</v>
          </cell>
        </row>
        <row r="103">
          <cell r="E103">
            <v>31</v>
          </cell>
          <cell r="F103" t="str">
            <v>TH</v>
          </cell>
          <cell r="G103">
            <v>0.10792364863995128</v>
          </cell>
          <cell r="H103"/>
          <cell r="I103"/>
          <cell r="J103"/>
          <cell r="K103"/>
          <cell r="L103">
            <v>1.9466040113961602</v>
          </cell>
          <cell r="O103">
            <v>1.9466040113961602</v>
          </cell>
          <cell r="P103">
            <v>0.98560458780760818</v>
          </cell>
          <cell r="S103">
            <v>0.98560458780760818</v>
          </cell>
          <cell r="T103">
            <v>1.7660803865610899</v>
          </cell>
          <cell r="W103">
            <v>1.7660803865610899</v>
          </cell>
          <cell r="X103">
            <v>0.84874267170515183</v>
          </cell>
          <cell r="AA103">
            <v>0.84874267170515183</v>
          </cell>
          <cell r="AB103">
            <v>1.5815690015677206</v>
          </cell>
          <cell r="AC103"/>
          <cell r="AD103"/>
          <cell r="AE103">
            <v>1.5815690015677206</v>
          </cell>
          <cell r="AF103">
            <v>0.42605474575885854</v>
          </cell>
          <cell r="AI103">
            <v>0.42605474575885854</v>
          </cell>
        </row>
        <row r="104">
          <cell r="E104">
            <v>31</v>
          </cell>
          <cell r="F104" t="str">
            <v>TH</v>
          </cell>
          <cell r="G104">
            <v>0.10792364863995127</v>
          </cell>
          <cell r="H104"/>
          <cell r="I104"/>
          <cell r="J104"/>
          <cell r="K104"/>
          <cell r="L104">
            <v>165.74498898176279</v>
          </cell>
          <cell r="O104">
            <v>165.74498898176279</v>
          </cell>
          <cell r="P104">
            <v>83.920006632155804</v>
          </cell>
          <cell r="S104">
            <v>83.920006632155804</v>
          </cell>
          <cell r="T104">
            <v>150.3741759997344</v>
          </cell>
          <cell r="W104">
            <v>150.3741759997344</v>
          </cell>
          <cell r="X104">
            <v>72.266801027100655</v>
          </cell>
          <cell r="AA104">
            <v>72.266801027100655</v>
          </cell>
          <cell r="AB104">
            <v>134.66382233062754</v>
          </cell>
          <cell r="AC104"/>
          <cell r="AD104"/>
          <cell r="AE104">
            <v>134.66382233062754</v>
          </cell>
          <cell r="AF104">
            <v>36.276735652456409</v>
          </cell>
          <cell r="AI104">
            <v>36.276735652456409</v>
          </cell>
        </row>
        <row r="105">
          <cell r="E105">
            <v>31</v>
          </cell>
          <cell r="F105" t="str">
            <v>TH</v>
          </cell>
          <cell r="G105">
            <v>0</v>
          </cell>
          <cell r="H105"/>
          <cell r="I105"/>
          <cell r="J105"/>
          <cell r="K105"/>
          <cell r="L105">
            <v>0</v>
          </cell>
          <cell r="O105">
            <v>0</v>
          </cell>
          <cell r="P105">
            <v>0</v>
          </cell>
          <cell r="S105">
            <v>0</v>
          </cell>
          <cell r="T105">
            <v>0</v>
          </cell>
          <cell r="W105">
            <v>0</v>
          </cell>
          <cell r="X105">
            <v>0</v>
          </cell>
          <cell r="AA105">
            <v>0</v>
          </cell>
          <cell r="AB105">
            <v>0</v>
          </cell>
          <cell r="AC105"/>
          <cell r="AD105"/>
          <cell r="AE105">
            <v>0</v>
          </cell>
          <cell r="AF105">
            <v>0</v>
          </cell>
          <cell r="AI105">
            <v>0</v>
          </cell>
        </row>
        <row r="106">
          <cell r="E106">
            <v>31</v>
          </cell>
          <cell r="F106" t="str">
            <v>TH</v>
          </cell>
          <cell r="G106">
            <v>0.10792364863995128</v>
          </cell>
          <cell r="H106"/>
          <cell r="I106"/>
          <cell r="J106"/>
          <cell r="K106"/>
          <cell r="L106">
            <v>16.608147338944701</v>
          </cell>
          <cell r="O106">
            <v>16.608147338944701</v>
          </cell>
          <cell r="P106">
            <v>8.409037542519112</v>
          </cell>
          <cell r="S106">
            <v>8.409037542519112</v>
          </cell>
          <cell r="T106">
            <v>15.067945560941139</v>
          </cell>
          <cell r="W106">
            <v>15.067945560941139</v>
          </cell>
          <cell r="X106">
            <v>7.2413512260352562</v>
          </cell>
          <cell r="AA106">
            <v>7.2413512260352562</v>
          </cell>
          <cell r="AB106">
            <v>13.493720782946996</v>
          </cell>
          <cell r="AC106"/>
          <cell r="AD106"/>
          <cell r="AE106">
            <v>13.493720782946996</v>
          </cell>
          <cell r="AF106">
            <v>3.6350382258509009</v>
          </cell>
          <cell r="AI106">
            <v>3.6350382258509009</v>
          </cell>
        </row>
        <row r="107">
          <cell r="E107">
            <v>31</v>
          </cell>
          <cell r="F107" t="str">
            <v>TH</v>
          </cell>
          <cell r="G107">
            <v>0</v>
          </cell>
          <cell r="H107"/>
          <cell r="I107"/>
          <cell r="J107"/>
          <cell r="K107"/>
          <cell r="L107">
            <v>0</v>
          </cell>
          <cell r="O107">
            <v>0</v>
          </cell>
          <cell r="P107">
            <v>0</v>
          </cell>
          <cell r="S107">
            <v>0</v>
          </cell>
          <cell r="T107">
            <v>0</v>
          </cell>
          <cell r="W107">
            <v>0</v>
          </cell>
          <cell r="X107">
            <v>0</v>
          </cell>
          <cell r="AA107">
            <v>0</v>
          </cell>
          <cell r="AB107">
            <v>0</v>
          </cell>
          <cell r="AC107"/>
          <cell r="AD107"/>
          <cell r="AE107">
            <v>0</v>
          </cell>
          <cell r="AF107">
            <v>0</v>
          </cell>
          <cell r="AI107">
            <v>0</v>
          </cell>
        </row>
        <row r="108">
          <cell r="E108">
            <v>23</v>
          </cell>
          <cell r="F108" t="str">
            <v>TH</v>
          </cell>
          <cell r="G108">
            <v>0</v>
          </cell>
          <cell r="H108"/>
          <cell r="I108"/>
          <cell r="J108"/>
          <cell r="K108"/>
          <cell r="L108">
            <v>0</v>
          </cell>
          <cell r="O108">
            <v>0</v>
          </cell>
          <cell r="P108">
            <v>0</v>
          </cell>
          <cell r="S108">
            <v>0</v>
          </cell>
          <cell r="T108">
            <v>0</v>
          </cell>
          <cell r="W108">
            <v>0</v>
          </cell>
          <cell r="X108">
            <v>0</v>
          </cell>
          <cell r="AA108">
            <v>0</v>
          </cell>
          <cell r="AB108">
            <v>0</v>
          </cell>
          <cell r="AC108"/>
          <cell r="AD108"/>
          <cell r="AE108">
            <v>0</v>
          </cell>
          <cell r="AF108">
            <v>0</v>
          </cell>
          <cell r="AI108">
            <v>0</v>
          </cell>
        </row>
        <row r="109">
          <cell r="E109">
            <v>23</v>
          </cell>
          <cell r="F109" t="str">
            <v>TH</v>
          </cell>
          <cell r="G109">
            <v>0</v>
          </cell>
          <cell r="H109"/>
          <cell r="I109"/>
          <cell r="J109"/>
          <cell r="K109"/>
          <cell r="L109">
            <v>0</v>
          </cell>
          <cell r="O109">
            <v>0</v>
          </cell>
          <cell r="P109">
            <v>0</v>
          </cell>
          <cell r="S109">
            <v>0</v>
          </cell>
          <cell r="T109">
            <v>0</v>
          </cell>
          <cell r="W109">
            <v>0</v>
          </cell>
          <cell r="X109">
            <v>0</v>
          </cell>
          <cell r="AA109">
            <v>0</v>
          </cell>
          <cell r="AB109">
            <v>0</v>
          </cell>
          <cell r="AC109"/>
          <cell r="AD109"/>
          <cell r="AE109">
            <v>0</v>
          </cell>
          <cell r="AF109">
            <v>0</v>
          </cell>
          <cell r="AI109">
            <v>0</v>
          </cell>
        </row>
        <row r="110">
          <cell r="E110">
            <v>36</v>
          </cell>
          <cell r="F110" t="str">
            <v>Act</v>
          </cell>
          <cell r="G110">
            <v>0.20338583504660807</v>
          </cell>
          <cell r="H110"/>
          <cell r="I110"/>
          <cell r="J110"/>
          <cell r="K110"/>
          <cell r="L110">
            <v>0</v>
          </cell>
          <cell r="M110">
            <v>14716.164445392491</v>
          </cell>
          <cell r="O110">
            <v>14716.164445392491</v>
          </cell>
          <cell r="P110">
            <v>0</v>
          </cell>
          <cell r="Q110">
            <v>3719.6306371549163</v>
          </cell>
          <cell r="S110">
            <v>3719.6306371549163</v>
          </cell>
          <cell r="T110">
            <v>0</v>
          </cell>
          <cell r="U110">
            <v>5720.5636080203649</v>
          </cell>
          <cell r="W110">
            <v>5720.5636080203649</v>
          </cell>
          <cell r="X110">
            <v>0</v>
          </cell>
          <cell r="Y110">
            <v>1761.9498309671424</v>
          </cell>
          <cell r="AA110">
            <v>1761.9498309671424</v>
          </cell>
          <cell r="AB110">
            <v>0</v>
          </cell>
          <cell r="AC110">
            <v>21102.903194076753</v>
          </cell>
          <cell r="AD110"/>
          <cell r="AE110">
            <v>21102.903194076753</v>
          </cell>
          <cell r="AF110">
            <v>0</v>
          </cell>
          <cell r="AG110">
            <v>899.90180182292522</v>
          </cell>
          <cell r="AI110">
            <v>899.90180182292522</v>
          </cell>
        </row>
        <row r="111">
          <cell r="E111">
            <v>36</v>
          </cell>
          <cell r="F111" t="str">
            <v>Cont</v>
          </cell>
          <cell r="G111">
            <v>0</v>
          </cell>
          <cell r="H111"/>
          <cell r="I111"/>
          <cell r="J111"/>
          <cell r="K111"/>
          <cell r="L111">
            <v>0</v>
          </cell>
          <cell r="O111">
            <v>0</v>
          </cell>
          <cell r="P111">
            <v>0</v>
          </cell>
          <cell r="S111">
            <v>0</v>
          </cell>
          <cell r="T111">
            <v>0</v>
          </cell>
          <cell r="W111">
            <v>0</v>
          </cell>
          <cell r="X111">
            <v>0</v>
          </cell>
          <cell r="AA111">
            <v>0</v>
          </cell>
          <cell r="AB111">
            <v>0</v>
          </cell>
          <cell r="AC111"/>
          <cell r="AD111"/>
          <cell r="AE111">
            <v>0</v>
          </cell>
          <cell r="AF111">
            <v>0</v>
          </cell>
          <cell r="AI111">
            <v>0</v>
          </cell>
        </row>
        <row r="112">
          <cell r="E112">
            <v>23</v>
          </cell>
          <cell r="F112" t="str">
            <v>Cont</v>
          </cell>
          <cell r="G112">
            <v>8.1252907606838676E-2</v>
          </cell>
          <cell r="H112"/>
          <cell r="I112"/>
          <cell r="J112"/>
          <cell r="K112"/>
          <cell r="L112">
            <v>879.94748755281762</v>
          </cell>
          <cell r="O112">
            <v>879.94748755281762</v>
          </cell>
          <cell r="P112">
            <v>2912.3787952388561</v>
          </cell>
          <cell r="S112">
            <v>2912.3787952388561</v>
          </cell>
          <cell r="T112">
            <v>1365.6390202525579</v>
          </cell>
          <cell r="W112">
            <v>1365.6390202525579</v>
          </cell>
          <cell r="X112">
            <v>1379.5631412231742</v>
          </cell>
          <cell r="AA112">
            <v>1379.5631412231742</v>
          </cell>
          <cell r="AB112">
            <v>576.59697146760948</v>
          </cell>
          <cell r="AC112"/>
          <cell r="AD112"/>
          <cell r="AE112">
            <v>576.59697146760948</v>
          </cell>
          <cell r="AF112">
            <v>205.47804824864178</v>
          </cell>
          <cell r="AI112">
            <v>205.47804824864178</v>
          </cell>
        </row>
        <row r="113">
          <cell r="E113">
            <v>23</v>
          </cell>
          <cell r="F113" t="str">
            <v>Cont</v>
          </cell>
          <cell r="G113">
            <v>8.1252907606838648E-2</v>
          </cell>
          <cell r="H113"/>
          <cell r="I113"/>
          <cell r="J113"/>
          <cell r="K113"/>
          <cell r="L113">
            <v>334.80517711295226</v>
          </cell>
          <cell r="O113">
            <v>334.80517711295226</v>
          </cell>
          <cell r="P113">
            <v>1108.1110090690772</v>
          </cell>
          <cell r="S113">
            <v>1108.1110090690772</v>
          </cell>
          <cell r="T113">
            <v>519.60261324181806</v>
          </cell>
          <cell r="W113">
            <v>519.60261324181806</v>
          </cell>
          <cell r="X113">
            <v>524.90050641573271</v>
          </cell>
          <cell r="AA113">
            <v>524.90050641573271</v>
          </cell>
          <cell r="AB113">
            <v>219.38542229591567</v>
          </cell>
          <cell r="AC113"/>
          <cell r="AD113"/>
          <cell r="AE113">
            <v>219.38542229591567</v>
          </cell>
          <cell r="AF113">
            <v>78.180931600854123</v>
          </cell>
          <cell r="AI113">
            <v>78.180931600854123</v>
          </cell>
        </row>
        <row r="114">
          <cell r="E114">
            <v>23</v>
          </cell>
          <cell r="F114" t="str">
            <v>Cont</v>
          </cell>
          <cell r="G114">
            <v>8.1252907606838662E-2</v>
          </cell>
          <cell r="H114"/>
          <cell r="I114"/>
          <cell r="J114"/>
          <cell r="K114"/>
          <cell r="L114">
            <v>34.84133338277492</v>
          </cell>
          <cell r="O114">
            <v>34.84133338277492</v>
          </cell>
          <cell r="P114">
            <v>115.31501819959536</v>
          </cell>
          <cell r="S114">
            <v>115.31501819959536</v>
          </cell>
          <cell r="T114">
            <v>54.072186190871442</v>
          </cell>
          <cell r="W114">
            <v>54.072186190871442</v>
          </cell>
          <cell r="X114">
            <v>54.623508795528814</v>
          </cell>
          <cell r="AA114">
            <v>54.623508795528814</v>
          </cell>
          <cell r="AB114">
            <v>22.830234297584155</v>
          </cell>
          <cell r="AC114"/>
          <cell r="AD114"/>
          <cell r="AE114">
            <v>22.830234297584155</v>
          </cell>
          <cell r="AF114">
            <v>8.1358595633732325</v>
          </cell>
          <cell r="AI114">
            <v>8.1358595633732325</v>
          </cell>
        </row>
        <row r="115">
          <cell r="E115">
            <v>23</v>
          </cell>
          <cell r="F115" t="str">
            <v>Cont</v>
          </cell>
          <cell r="G115">
            <v>0</v>
          </cell>
          <cell r="H115"/>
          <cell r="I115"/>
          <cell r="J115"/>
          <cell r="K115"/>
          <cell r="L115">
            <v>0</v>
          </cell>
          <cell r="O115">
            <v>0</v>
          </cell>
          <cell r="P115">
            <v>0</v>
          </cell>
          <cell r="S115">
            <v>0</v>
          </cell>
          <cell r="T115">
            <v>0</v>
          </cell>
          <cell r="W115">
            <v>0</v>
          </cell>
          <cell r="X115">
            <v>0</v>
          </cell>
          <cell r="AA115">
            <v>0</v>
          </cell>
          <cell r="AB115">
            <v>0</v>
          </cell>
          <cell r="AC115"/>
          <cell r="AD115"/>
          <cell r="AE115">
            <v>0</v>
          </cell>
          <cell r="AF115">
            <v>0</v>
          </cell>
          <cell r="AI115">
            <v>0</v>
          </cell>
        </row>
        <row r="116">
          <cell r="E116">
            <v>23</v>
          </cell>
          <cell r="F116" t="str">
            <v>Cont</v>
          </cell>
          <cell r="G116">
            <v>8.5711859435757487E-2</v>
          </cell>
          <cell r="H116"/>
          <cell r="I116"/>
          <cell r="J116"/>
          <cell r="K116"/>
          <cell r="L116">
            <v>307.99026612627989</v>
          </cell>
          <cell r="O116">
            <v>307.99026612627989</v>
          </cell>
          <cell r="P116">
            <v>754.23319948014591</v>
          </cell>
          <cell r="S116">
            <v>754.23319948014591</v>
          </cell>
          <cell r="T116">
            <v>477.98707448979593</v>
          </cell>
          <cell r="W116">
            <v>477.98707448979593</v>
          </cell>
          <cell r="X116">
            <v>357.2723175950394</v>
          </cell>
          <cell r="AA116">
            <v>357.2723175950394</v>
          </cell>
          <cell r="AB116">
            <v>201.81460507807483</v>
          </cell>
          <cell r="AC116"/>
          <cell r="AD116"/>
          <cell r="AE116">
            <v>201.81460507807483</v>
          </cell>
          <cell r="AF116">
            <v>47.749474234020788</v>
          </cell>
          <cell r="AI116">
            <v>47.749474234020788</v>
          </cell>
        </row>
        <row r="117">
          <cell r="E117">
            <v>24</v>
          </cell>
          <cell r="F117" t="str">
            <v>Cont</v>
          </cell>
          <cell r="G117">
            <v>8.1252907606838676E-2</v>
          </cell>
          <cell r="H117"/>
          <cell r="I117"/>
          <cell r="J117"/>
          <cell r="K117"/>
          <cell r="L117">
            <v>136.02235317814308</v>
          </cell>
          <cell r="O117">
            <v>136.02235317814308</v>
          </cell>
          <cell r="P117">
            <v>450.19574767606389</v>
          </cell>
          <cell r="S117">
            <v>450.19574767606389</v>
          </cell>
          <cell r="T117">
            <v>211.10058924453364</v>
          </cell>
          <cell r="W117">
            <v>211.10058924453364</v>
          </cell>
          <cell r="X117">
            <v>213.2529809805765</v>
          </cell>
          <cell r="AA117">
            <v>213.2529809805765</v>
          </cell>
          <cell r="AB117">
            <v>89.130406079723272</v>
          </cell>
          <cell r="AC117"/>
          <cell r="AD117"/>
          <cell r="AE117">
            <v>89.130406079723272</v>
          </cell>
          <cell r="AF117">
            <v>31.762813173047036</v>
          </cell>
          <cell r="AI117">
            <v>31.762813173047036</v>
          </cell>
        </row>
        <row r="118">
          <cell r="E118">
            <v>25</v>
          </cell>
          <cell r="F118" t="str">
            <v>Cont</v>
          </cell>
          <cell r="G118">
            <v>8.1252907606838662E-2</v>
          </cell>
          <cell r="H118"/>
          <cell r="I118"/>
          <cell r="J118"/>
          <cell r="K118"/>
          <cell r="L118">
            <v>278.94010834588977</v>
          </cell>
          <cell r="O118">
            <v>278.94010834588977</v>
          </cell>
          <cell r="P118">
            <v>923.21333736342604</v>
          </cell>
          <cell r="S118">
            <v>923.21333736342604</v>
          </cell>
          <cell r="T118">
            <v>432.90253300229847</v>
          </cell>
          <cell r="W118">
            <v>432.90253300229847</v>
          </cell>
          <cell r="X118">
            <v>437.31642799842666</v>
          </cell>
          <cell r="AA118">
            <v>437.31642799842666</v>
          </cell>
          <cell r="AB118">
            <v>182.77911349048878</v>
          </cell>
          <cell r="AC118"/>
          <cell r="AD118"/>
          <cell r="AE118">
            <v>182.77911349048878</v>
          </cell>
          <cell r="AF118">
            <v>65.13578350064644</v>
          </cell>
          <cell r="AI118">
            <v>65.13578350064644</v>
          </cell>
        </row>
        <row r="119">
          <cell r="E119">
            <v>23</v>
          </cell>
          <cell r="F119" t="str">
            <v>Cont</v>
          </cell>
          <cell r="G119">
            <v>8.1252907606838676E-2</v>
          </cell>
          <cell r="H119"/>
          <cell r="I119"/>
          <cell r="J119"/>
          <cell r="K119"/>
          <cell r="L119">
            <v>90.012239490130867</v>
          </cell>
          <cell r="O119">
            <v>90.012239490130867</v>
          </cell>
          <cell r="P119">
            <v>297.915206658606</v>
          </cell>
          <cell r="S119">
            <v>297.915206658606</v>
          </cell>
          <cell r="T119">
            <v>139.69495712738492</v>
          </cell>
          <cell r="W119">
            <v>139.69495712738492</v>
          </cell>
          <cell r="X119">
            <v>141.11929361248846</v>
          </cell>
          <cell r="AA119">
            <v>141.11929361248846</v>
          </cell>
          <cell r="AB119">
            <v>58.981684042721191</v>
          </cell>
          <cell r="AC119"/>
          <cell r="AD119"/>
          <cell r="AE119">
            <v>58.981684042721191</v>
          </cell>
          <cell r="AF119">
            <v>21.018912549382375</v>
          </cell>
          <cell r="AI119">
            <v>21.018912549382375</v>
          </cell>
        </row>
        <row r="120">
          <cell r="E120">
            <v>23</v>
          </cell>
          <cell r="F120" t="str">
            <v>Cont</v>
          </cell>
          <cell r="G120">
            <v>8.1252907606838662E-2</v>
          </cell>
          <cell r="H120"/>
          <cell r="I120"/>
          <cell r="J120"/>
          <cell r="K120"/>
          <cell r="L120">
            <v>37.953583769665173</v>
          </cell>
          <cell r="O120">
            <v>37.953583769665173</v>
          </cell>
          <cell r="P120">
            <v>125.61569200168863</v>
          </cell>
          <cell r="S120">
            <v>125.61569200168863</v>
          </cell>
          <cell r="T120">
            <v>58.902259154604209</v>
          </cell>
          <cell r="W120">
            <v>58.902259154604209</v>
          </cell>
          <cell r="X120">
            <v>59.502829414935242</v>
          </cell>
          <cell r="AA120">
            <v>59.502829414935242</v>
          </cell>
          <cell r="AB120">
            <v>24.869576613931301</v>
          </cell>
          <cell r="AC120"/>
          <cell r="AD120"/>
          <cell r="AE120">
            <v>24.869576613931301</v>
          </cell>
          <cell r="AF120">
            <v>8.8626064933948978</v>
          </cell>
          <cell r="AI120">
            <v>8.8626064933948978</v>
          </cell>
        </row>
        <row r="121">
          <cell r="E121">
            <v>29</v>
          </cell>
          <cell r="F121" t="str">
            <v>Cont</v>
          </cell>
          <cell r="G121">
            <v>0</v>
          </cell>
          <cell r="H121"/>
          <cell r="I121"/>
          <cell r="J121"/>
          <cell r="K121"/>
          <cell r="L121">
            <v>0</v>
          </cell>
          <cell r="O121">
            <v>0</v>
          </cell>
          <cell r="P121">
            <v>0</v>
          </cell>
          <cell r="S121">
            <v>0</v>
          </cell>
          <cell r="T121">
            <v>0</v>
          </cell>
          <cell r="W121">
            <v>0</v>
          </cell>
          <cell r="X121">
            <v>0</v>
          </cell>
          <cell r="AA121">
            <v>0</v>
          </cell>
          <cell r="AB121">
            <v>0</v>
          </cell>
          <cell r="AC121"/>
          <cell r="AD121"/>
          <cell r="AE121">
            <v>0</v>
          </cell>
          <cell r="AF121">
            <v>0</v>
          </cell>
          <cell r="AI121">
            <v>0</v>
          </cell>
        </row>
        <row r="122">
          <cell r="E122">
            <v>28</v>
          </cell>
          <cell r="F122" t="str">
            <v>Cont</v>
          </cell>
          <cell r="G122">
            <v>0</v>
          </cell>
          <cell r="H122"/>
          <cell r="I122"/>
          <cell r="J122"/>
          <cell r="K122"/>
          <cell r="L122">
            <v>0</v>
          </cell>
          <cell r="O122">
            <v>0</v>
          </cell>
          <cell r="P122">
            <v>0</v>
          </cell>
          <cell r="S122">
            <v>0</v>
          </cell>
          <cell r="T122">
            <v>0</v>
          </cell>
          <cell r="W122">
            <v>0</v>
          </cell>
          <cell r="X122">
            <v>0</v>
          </cell>
          <cell r="AA122">
            <v>0</v>
          </cell>
          <cell r="AB122">
            <v>0</v>
          </cell>
          <cell r="AC122"/>
          <cell r="AD122"/>
          <cell r="AE122">
            <v>0</v>
          </cell>
          <cell r="AF122">
            <v>0</v>
          </cell>
          <cell r="AI122">
            <v>0</v>
          </cell>
        </row>
        <row r="123">
          <cell r="E123">
            <v>26</v>
          </cell>
          <cell r="F123" t="str">
            <v>Cont</v>
          </cell>
          <cell r="G123">
            <v>8.1252907606838662E-2</v>
          </cell>
          <cell r="H123"/>
          <cell r="I123"/>
          <cell r="J123"/>
          <cell r="K123"/>
          <cell r="L123">
            <v>13.204311180016864</v>
          </cell>
          <cell r="O123">
            <v>13.204311180016864</v>
          </cell>
          <cell r="P123">
            <v>43.702557743945164</v>
          </cell>
          <cell r="S123">
            <v>43.702557743945164</v>
          </cell>
          <cell r="T123">
            <v>20.492498516175107</v>
          </cell>
          <cell r="W123">
            <v>20.492498516175107</v>
          </cell>
          <cell r="X123">
            <v>20.701441014227505</v>
          </cell>
          <cell r="AA123">
            <v>20.701441014227505</v>
          </cell>
          <cell r="AB123">
            <v>8.6522956703784306</v>
          </cell>
          <cell r="AC123"/>
          <cell r="AD123"/>
          <cell r="AE123">
            <v>8.6522956703784306</v>
          </cell>
          <cell r="AF123">
            <v>3.0833613688506949</v>
          </cell>
          <cell r="AI123">
            <v>3.0833613688506949</v>
          </cell>
        </row>
        <row r="124">
          <cell r="E124">
            <v>32</v>
          </cell>
          <cell r="F124" t="str">
            <v>Cont</v>
          </cell>
          <cell r="G124">
            <v>6.3544208719584716E-2</v>
          </cell>
          <cell r="H124"/>
          <cell r="I124"/>
          <cell r="J124"/>
          <cell r="K124"/>
          <cell r="L124">
            <v>0</v>
          </cell>
          <cell r="O124">
            <v>0</v>
          </cell>
          <cell r="P124">
            <v>1535.0979023714008</v>
          </cell>
          <cell r="S124">
            <v>1535.0979023714008</v>
          </cell>
          <cell r="T124">
            <v>0</v>
          </cell>
          <cell r="W124">
            <v>0</v>
          </cell>
          <cell r="X124">
            <v>727.15969768173943</v>
          </cell>
          <cell r="AA124">
            <v>727.15969768173943</v>
          </cell>
          <cell r="AB124">
            <v>0</v>
          </cell>
          <cell r="AC124"/>
          <cell r="AD124"/>
          <cell r="AE124">
            <v>0</v>
          </cell>
          <cell r="AF124">
            <v>144.38907242474826</v>
          </cell>
          <cell r="AI124">
            <v>144.38907242474826</v>
          </cell>
        </row>
        <row r="125">
          <cell r="E125">
            <v>32</v>
          </cell>
          <cell r="F125" t="str">
            <v>Cont</v>
          </cell>
          <cell r="G125">
            <v>6.3544208719584716E-2</v>
          </cell>
          <cell r="H125"/>
          <cell r="I125"/>
          <cell r="J125"/>
          <cell r="K125"/>
          <cell r="L125">
            <v>0</v>
          </cell>
          <cell r="O125">
            <v>0</v>
          </cell>
          <cell r="P125">
            <v>1736.4174798253289</v>
          </cell>
          <cell r="S125">
            <v>1736.4174798253289</v>
          </cell>
          <cell r="T125">
            <v>0</v>
          </cell>
          <cell r="W125">
            <v>0</v>
          </cell>
          <cell r="X125">
            <v>822.52265977859975</v>
          </cell>
          <cell r="AA125">
            <v>822.52265977859975</v>
          </cell>
          <cell r="AB125">
            <v>0</v>
          </cell>
          <cell r="AC125"/>
          <cell r="AD125"/>
          <cell r="AE125">
            <v>0</v>
          </cell>
          <cell r="AF125">
            <v>163.32489860535242</v>
          </cell>
          <cell r="AI125">
            <v>163.32489860535242</v>
          </cell>
        </row>
        <row r="126">
          <cell r="E126">
            <v>32</v>
          </cell>
          <cell r="F126" t="str">
            <v>Cont</v>
          </cell>
          <cell r="G126">
            <v>6.3544208719584716E-2</v>
          </cell>
          <cell r="H126"/>
          <cell r="I126"/>
          <cell r="J126"/>
          <cell r="K126"/>
          <cell r="L126">
            <v>0</v>
          </cell>
          <cell r="O126">
            <v>0</v>
          </cell>
          <cell r="P126">
            <v>32.369791469194311</v>
          </cell>
          <cell r="S126">
            <v>32.369791469194311</v>
          </cell>
          <cell r="T126">
            <v>0</v>
          </cell>
          <cell r="W126">
            <v>0</v>
          </cell>
          <cell r="X126">
            <v>15.333229067930489</v>
          </cell>
          <cell r="AA126">
            <v>15.333229067930489</v>
          </cell>
          <cell r="AB126">
            <v>0</v>
          </cell>
          <cell r="AC126"/>
          <cell r="AD126"/>
          <cell r="AE126">
            <v>0</v>
          </cell>
          <cell r="AF126">
            <v>3.0446554305099349</v>
          </cell>
          <cell r="AI126">
            <v>3.0446554305099349</v>
          </cell>
        </row>
        <row r="127">
          <cell r="E127">
            <v>32</v>
          </cell>
          <cell r="F127" t="str">
            <v>Cont</v>
          </cell>
          <cell r="G127">
            <v>0</v>
          </cell>
          <cell r="H127"/>
          <cell r="I127"/>
          <cell r="J127"/>
          <cell r="K127"/>
          <cell r="L127">
            <v>0</v>
          </cell>
          <cell r="O127">
            <v>0</v>
          </cell>
          <cell r="P127">
            <v>0</v>
          </cell>
          <cell r="S127">
            <v>0</v>
          </cell>
          <cell r="T127">
            <v>0</v>
          </cell>
          <cell r="W127">
            <v>0</v>
          </cell>
          <cell r="X127">
            <v>0</v>
          </cell>
          <cell r="AA127">
            <v>0</v>
          </cell>
          <cell r="AB127">
            <v>0</v>
          </cell>
          <cell r="AC127"/>
          <cell r="AD127"/>
          <cell r="AE127">
            <v>0</v>
          </cell>
          <cell r="AF127">
            <v>0</v>
          </cell>
          <cell r="AI127">
            <v>0</v>
          </cell>
        </row>
        <row r="128">
          <cell r="E128">
            <v>32</v>
          </cell>
          <cell r="F128" t="str">
            <v>Cont</v>
          </cell>
          <cell r="G128">
            <v>6.3544208719584702E-2</v>
          </cell>
          <cell r="H128"/>
          <cell r="I128"/>
          <cell r="J128"/>
          <cell r="K128"/>
          <cell r="L128">
            <v>0</v>
          </cell>
          <cell r="O128">
            <v>0</v>
          </cell>
          <cell r="P128">
            <v>2.371131202509162</v>
          </cell>
          <cell r="S128">
            <v>2.371131202509162</v>
          </cell>
          <cell r="T128">
            <v>0</v>
          </cell>
          <cell r="W128">
            <v>0</v>
          </cell>
          <cell r="X128">
            <v>1.1231798608523873</v>
          </cell>
          <cell r="AA128">
            <v>1.1231798608523873</v>
          </cell>
          <cell r="AB128">
            <v>0</v>
          </cell>
          <cell r="AC128"/>
          <cell r="AD128"/>
          <cell r="AE128">
            <v>0</v>
          </cell>
          <cell r="AF128">
            <v>0.22302514673415544</v>
          </cell>
          <cell r="AI128">
            <v>0.22302514673415544</v>
          </cell>
        </row>
        <row r="129">
          <cell r="E129">
            <v>32</v>
          </cell>
          <cell r="F129" t="str">
            <v>Cont</v>
          </cell>
          <cell r="G129">
            <v>0</v>
          </cell>
          <cell r="H129"/>
          <cell r="I129"/>
          <cell r="J129"/>
          <cell r="K129"/>
          <cell r="L129">
            <v>0</v>
          </cell>
          <cell r="O129">
            <v>0</v>
          </cell>
          <cell r="P129">
            <v>0</v>
          </cell>
          <cell r="S129">
            <v>0</v>
          </cell>
          <cell r="T129">
            <v>0</v>
          </cell>
          <cell r="W129">
            <v>0</v>
          </cell>
          <cell r="X129">
            <v>0</v>
          </cell>
          <cell r="AA129">
            <v>0</v>
          </cell>
          <cell r="AB129">
            <v>0</v>
          </cell>
          <cell r="AC129"/>
          <cell r="AD129"/>
          <cell r="AE129">
            <v>0</v>
          </cell>
          <cell r="AF129">
            <v>0</v>
          </cell>
          <cell r="AI129">
            <v>0</v>
          </cell>
        </row>
        <row r="130">
          <cell r="E130">
            <v>32</v>
          </cell>
          <cell r="F130" t="str">
            <v>ACT</v>
          </cell>
          <cell r="G130">
            <v>0</v>
          </cell>
          <cell r="H130"/>
          <cell r="I130"/>
          <cell r="J130"/>
          <cell r="K130"/>
          <cell r="L130">
            <v>0</v>
          </cell>
          <cell r="O130">
            <v>0</v>
          </cell>
          <cell r="P130">
            <v>0</v>
          </cell>
          <cell r="S130">
            <v>0</v>
          </cell>
          <cell r="T130">
            <v>0</v>
          </cell>
          <cell r="W130">
            <v>0</v>
          </cell>
          <cell r="X130">
            <v>0</v>
          </cell>
          <cell r="AA130">
            <v>0</v>
          </cell>
          <cell r="AB130">
            <v>0</v>
          </cell>
          <cell r="AC130"/>
          <cell r="AD130"/>
          <cell r="AE130">
            <v>0</v>
          </cell>
          <cell r="AF130">
            <v>0</v>
          </cell>
          <cell r="AI130">
            <v>0</v>
          </cell>
        </row>
        <row r="131">
          <cell r="E131">
            <v>32</v>
          </cell>
          <cell r="F131" t="str">
            <v>Cont</v>
          </cell>
          <cell r="G131">
            <v>6.3544208719584716E-2</v>
          </cell>
          <cell r="H131"/>
          <cell r="I131"/>
          <cell r="J131"/>
          <cell r="K131"/>
          <cell r="L131">
            <v>0</v>
          </cell>
          <cell r="O131">
            <v>0</v>
          </cell>
          <cell r="P131">
            <v>10.43662518519802</v>
          </cell>
          <cell r="S131">
            <v>10.43662518519802</v>
          </cell>
          <cell r="T131">
            <v>0</v>
          </cell>
          <cell r="W131">
            <v>0</v>
          </cell>
          <cell r="X131">
            <v>4.9437193567671995</v>
          </cell>
          <cell r="AA131">
            <v>4.9437193567671995</v>
          </cell>
          <cell r="AB131">
            <v>0</v>
          </cell>
          <cell r="AC131"/>
          <cell r="AD131"/>
          <cell r="AE131">
            <v>0</v>
          </cell>
          <cell r="AF131">
            <v>0.98165376124064407</v>
          </cell>
          <cell r="AI131">
            <v>0.98165376124064407</v>
          </cell>
        </row>
        <row r="132">
          <cell r="E132">
            <v>56</v>
          </cell>
          <cell r="F132" t="str">
            <v>DH</v>
          </cell>
          <cell r="G132">
            <v>0.11021083809358596</v>
          </cell>
          <cell r="H132"/>
          <cell r="I132"/>
          <cell r="J132"/>
          <cell r="K132"/>
          <cell r="L132">
            <v>18008.821526107193</v>
          </cell>
          <cell r="O132">
            <v>18008.821526107193</v>
          </cell>
          <cell r="P132">
            <v>7925.3555071714309</v>
          </cell>
          <cell r="S132">
            <v>7925.3555071714309</v>
          </cell>
          <cell r="T132">
            <v>15705.382636418868</v>
          </cell>
          <cell r="W132">
            <v>15705.382636418868</v>
          </cell>
          <cell r="X132">
            <v>6889.9388645711497</v>
          </cell>
          <cell r="AA132">
            <v>6889.9388645711497</v>
          </cell>
          <cell r="AB132">
            <v>14778.329917012754</v>
          </cell>
          <cell r="AC132"/>
          <cell r="AD132"/>
          <cell r="AE132">
            <v>14778.329917012754</v>
          </cell>
          <cell r="AF132">
            <v>3223.2792509444957</v>
          </cell>
          <cell r="AI132">
            <v>3223.2792509444957</v>
          </cell>
        </row>
        <row r="133">
          <cell r="E133">
            <v>62</v>
          </cell>
          <cell r="F133" t="str">
            <v>CUST</v>
          </cell>
          <cell r="G133">
            <v>0</v>
          </cell>
          <cell r="H133"/>
          <cell r="I133"/>
          <cell r="J133"/>
          <cell r="K133"/>
          <cell r="L133">
            <v>0</v>
          </cell>
          <cell r="O133">
            <v>0</v>
          </cell>
          <cell r="P133">
            <v>0</v>
          </cell>
          <cell r="S133">
            <v>0</v>
          </cell>
          <cell r="T133">
            <v>0</v>
          </cell>
          <cell r="W133">
            <v>0</v>
          </cell>
          <cell r="X133">
            <v>0</v>
          </cell>
          <cell r="AA133">
            <v>0</v>
          </cell>
          <cell r="AB133">
            <v>0</v>
          </cell>
          <cell r="AC133"/>
          <cell r="AD133"/>
          <cell r="AE133">
            <v>0</v>
          </cell>
          <cell r="AF133">
            <v>0</v>
          </cell>
          <cell r="AI133">
            <v>0</v>
          </cell>
        </row>
        <row r="134">
          <cell r="E134">
            <v>62</v>
          </cell>
          <cell r="F134" t="str">
            <v>CUST</v>
          </cell>
          <cell r="G134">
            <v>0</v>
          </cell>
          <cell r="H134"/>
          <cell r="I134"/>
          <cell r="J134"/>
          <cell r="K134"/>
          <cell r="L134">
            <v>0</v>
          </cell>
          <cell r="O134">
            <v>0</v>
          </cell>
          <cell r="P134">
            <v>0</v>
          </cell>
          <cell r="S134">
            <v>0</v>
          </cell>
          <cell r="T134">
            <v>0</v>
          </cell>
          <cell r="W134">
            <v>0</v>
          </cell>
          <cell r="X134">
            <v>0</v>
          </cell>
          <cell r="AA134">
            <v>0</v>
          </cell>
          <cell r="AB134">
            <v>0</v>
          </cell>
          <cell r="AC134"/>
          <cell r="AD134"/>
          <cell r="AE134">
            <v>0</v>
          </cell>
          <cell r="AF134">
            <v>0</v>
          </cell>
          <cell r="AI134">
            <v>0</v>
          </cell>
        </row>
        <row r="135">
          <cell r="E135">
            <v>62</v>
          </cell>
          <cell r="F135" t="str">
            <v>CUST</v>
          </cell>
          <cell r="G135">
            <v>0.1683087563617382</v>
          </cell>
          <cell r="H135"/>
          <cell r="I135"/>
          <cell r="J135"/>
          <cell r="K135"/>
          <cell r="L135">
            <v>196.05898473182825</v>
          </cell>
          <cell r="O135">
            <v>196.05898473182825</v>
          </cell>
          <cell r="P135">
            <v>5.7940754273783117</v>
          </cell>
          <cell r="S135">
            <v>5.7940754273783117</v>
          </cell>
          <cell r="T135">
            <v>0</v>
          </cell>
          <cell r="W135">
            <v>0</v>
          </cell>
          <cell r="X135">
            <v>0</v>
          </cell>
          <cell r="AA135">
            <v>0</v>
          </cell>
          <cell r="AB135">
            <v>0</v>
          </cell>
          <cell r="AC135"/>
          <cell r="AD135"/>
          <cell r="AE135">
            <v>0</v>
          </cell>
          <cell r="AF135">
            <v>0.1174474748792901</v>
          </cell>
          <cell r="AI135">
            <v>0.1174474748792901</v>
          </cell>
        </row>
        <row r="136">
          <cell r="E136">
            <v>56</v>
          </cell>
          <cell r="F136" t="str">
            <v>DH</v>
          </cell>
          <cell r="G136">
            <v>0.11021083809358595</v>
          </cell>
          <cell r="H136"/>
          <cell r="I136"/>
          <cell r="J136"/>
          <cell r="K136"/>
          <cell r="L136">
            <v>1028.8183552539012</v>
          </cell>
          <cell r="O136">
            <v>1028.8183552539012</v>
          </cell>
          <cell r="P136">
            <v>452.76428587346237</v>
          </cell>
          <cell r="S136">
            <v>452.76428587346237</v>
          </cell>
          <cell r="T136">
            <v>897.22616825368539</v>
          </cell>
          <cell r="W136">
            <v>897.22616825368539</v>
          </cell>
          <cell r="X136">
            <v>393.6124060184564</v>
          </cell>
          <cell r="AA136">
            <v>393.6124060184564</v>
          </cell>
          <cell r="AB136">
            <v>844.26496517716021</v>
          </cell>
          <cell r="AC136"/>
          <cell r="AD136"/>
          <cell r="AE136">
            <v>844.26496517716021</v>
          </cell>
          <cell r="AF136">
            <v>184.14135831560822</v>
          </cell>
          <cell r="AI136">
            <v>184.14135831560822</v>
          </cell>
        </row>
        <row r="137">
          <cell r="E137">
            <v>57</v>
          </cell>
          <cell r="F137" t="str">
            <v>DH</v>
          </cell>
          <cell r="G137">
            <v>0.11021083809358595</v>
          </cell>
          <cell r="H137"/>
          <cell r="I137"/>
          <cell r="J137"/>
          <cell r="K137"/>
          <cell r="L137">
            <v>1208.5194496403387</v>
          </cell>
          <cell r="O137">
            <v>1208.5194496403387</v>
          </cell>
          <cell r="P137">
            <v>531.8474760742007</v>
          </cell>
          <cell r="S137">
            <v>531.8474760742007</v>
          </cell>
          <cell r="T137">
            <v>1053.9423888809374</v>
          </cell>
          <cell r="W137">
            <v>1053.9423888809374</v>
          </cell>
          <cell r="X137">
            <v>462.36368729603367</v>
          </cell>
          <cell r="AA137">
            <v>462.36368729603367</v>
          </cell>
          <cell r="AB137">
            <v>991.73058670276146</v>
          </cell>
          <cell r="AC137"/>
          <cell r="AD137"/>
          <cell r="AE137">
            <v>991.73058670276146</v>
          </cell>
          <cell r="AF137">
            <v>216.30486263309641</v>
          </cell>
          <cell r="AI137">
            <v>216.30486263309641</v>
          </cell>
        </row>
        <row r="138">
          <cell r="E138">
            <v>58</v>
          </cell>
          <cell r="F138" t="str">
            <v>DH</v>
          </cell>
          <cell r="G138">
            <v>0.11021083809358594</v>
          </cell>
          <cell r="H138"/>
          <cell r="I138"/>
          <cell r="J138"/>
          <cell r="K138"/>
          <cell r="L138">
            <v>1295.4175311477331</v>
          </cell>
          <cell r="O138">
            <v>1295.4175311477331</v>
          </cell>
          <cell r="P138">
            <v>570.08974461125422</v>
          </cell>
          <cell r="S138">
            <v>570.08974461125422</v>
          </cell>
          <cell r="T138">
            <v>1129.7256720050361</v>
          </cell>
          <cell r="W138">
            <v>1129.7256720050361</v>
          </cell>
          <cell r="X138">
            <v>495.60975329577207</v>
          </cell>
          <cell r="AA138">
            <v>495.60975329577207</v>
          </cell>
          <cell r="AB138">
            <v>1063.0405564201044</v>
          </cell>
          <cell r="AC138"/>
          <cell r="AD138"/>
          <cell r="AE138">
            <v>1063.0405564201044</v>
          </cell>
          <cell r="AF138">
            <v>231.85817258531148</v>
          </cell>
          <cell r="AI138">
            <v>231.85817258531148</v>
          </cell>
        </row>
        <row r="139">
          <cell r="E139">
            <v>56</v>
          </cell>
          <cell r="F139" t="str">
            <v>DH</v>
          </cell>
          <cell r="G139">
            <v>0.11021083809358596</v>
          </cell>
          <cell r="H139"/>
          <cell r="I139"/>
          <cell r="J139"/>
          <cell r="K139"/>
          <cell r="L139">
            <v>240.69967014099589</v>
          </cell>
          <cell r="O139">
            <v>240.69967014099589</v>
          </cell>
          <cell r="P139">
            <v>105.92755631237821</v>
          </cell>
          <cell r="S139">
            <v>105.92755631237821</v>
          </cell>
          <cell r="T139">
            <v>209.91270386815236</v>
          </cell>
          <cell r="W139">
            <v>209.91270386815236</v>
          </cell>
          <cell r="X139">
            <v>92.088536142674869</v>
          </cell>
          <cell r="AA139">
            <v>92.088536142674869</v>
          </cell>
          <cell r="AB139">
            <v>197.52203835787006</v>
          </cell>
          <cell r="AC139"/>
          <cell r="AD139"/>
          <cell r="AE139">
            <v>197.52203835787006</v>
          </cell>
          <cell r="AF139">
            <v>43.081233902503087</v>
          </cell>
          <cell r="AI139">
            <v>43.081233902503087</v>
          </cell>
        </row>
        <row r="140">
          <cell r="E140">
            <v>56</v>
          </cell>
          <cell r="F140" t="str">
            <v>DH</v>
          </cell>
          <cell r="G140">
            <v>0.11021083809358598</v>
          </cell>
          <cell r="H140"/>
          <cell r="I140"/>
          <cell r="J140"/>
          <cell r="K140"/>
          <cell r="L140">
            <v>10.548655302481038</v>
          </cell>
          <cell r="O140">
            <v>10.548655302481038</v>
          </cell>
          <cell r="P140">
            <v>4.6422717485191649</v>
          </cell>
          <cell r="S140">
            <v>4.6422717485191649</v>
          </cell>
          <cell r="T140">
            <v>9.1994174957524333</v>
          </cell>
          <cell r="W140">
            <v>9.1994174957524333</v>
          </cell>
          <cell r="X140">
            <v>4.0357771346762377</v>
          </cell>
          <cell r="AA140">
            <v>4.0357771346762377</v>
          </cell>
          <cell r="AB140">
            <v>8.6563969782762591</v>
          </cell>
          <cell r="AC140"/>
          <cell r="AD140"/>
          <cell r="AE140">
            <v>8.6563969782762591</v>
          </cell>
          <cell r="AF140">
            <v>1.8880336901868624</v>
          </cell>
          <cell r="AI140">
            <v>1.8880336901868624</v>
          </cell>
        </row>
        <row r="141">
          <cell r="E141">
            <v>29</v>
          </cell>
          <cell r="F141" t="str">
            <v>DH</v>
          </cell>
          <cell r="G141">
            <v>0</v>
          </cell>
          <cell r="H141"/>
          <cell r="I141"/>
          <cell r="J141"/>
          <cell r="K141"/>
          <cell r="L141">
            <v>0</v>
          </cell>
          <cell r="O141">
            <v>0</v>
          </cell>
          <cell r="P141">
            <v>0</v>
          </cell>
          <cell r="S141">
            <v>0</v>
          </cell>
          <cell r="T141">
            <v>0</v>
          </cell>
          <cell r="W141">
            <v>0</v>
          </cell>
          <cell r="X141">
            <v>0</v>
          </cell>
          <cell r="AA141">
            <v>0</v>
          </cell>
          <cell r="AB141">
            <v>0</v>
          </cell>
          <cell r="AC141"/>
          <cell r="AD141"/>
          <cell r="AE141">
            <v>0</v>
          </cell>
          <cell r="AF141">
            <v>0</v>
          </cell>
          <cell r="AI141">
            <v>0</v>
          </cell>
        </row>
        <row r="142">
          <cell r="E142">
            <v>28</v>
          </cell>
          <cell r="F142" t="str">
            <v>DH</v>
          </cell>
          <cell r="G142">
            <v>0.11021083809358598</v>
          </cell>
          <cell r="H142"/>
          <cell r="I142"/>
          <cell r="J142"/>
          <cell r="K142"/>
          <cell r="L142">
            <v>48.120185131677005</v>
          </cell>
          <cell r="O142">
            <v>48.120185131677005</v>
          </cell>
          <cell r="P142">
            <v>21.176820131543742</v>
          </cell>
          <cell r="S142">
            <v>21.176820131543742</v>
          </cell>
          <cell r="T142">
            <v>41.965317882278129</v>
          </cell>
          <cell r="W142">
            <v>41.965317882278129</v>
          </cell>
          <cell r="X142">
            <v>18.41015155980433</v>
          </cell>
          <cell r="AA142">
            <v>18.41015155980433</v>
          </cell>
          <cell r="AB142">
            <v>39.488201408000428</v>
          </cell>
          <cell r="AC142"/>
          <cell r="AD142"/>
          <cell r="AE142">
            <v>39.488201408000428</v>
          </cell>
          <cell r="AF142">
            <v>8.6127120567933098</v>
          </cell>
          <cell r="AI142">
            <v>8.6127120567933098</v>
          </cell>
        </row>
        <row r="143">
          <cell r="E143">
            <v>86</v>
          </cell>
          <cell r="F143" t="str">
            <v>DH</v>
          </cell>
          <cell r="G143">
            <v>0</v>
          </cell>
          <cell r="H143"/>
          <cell r="I143"/>
          <cell r="J143"/>
          <cell r="K143"/>
          <cell r="L143">
            <v>0</v>
          </cell>
          <cell r="O143">
            <v>0</v>
          </cell>
          <cell r="P143">
            <v>0</v>
          </cell>
          <cell r="S143">
            <v>0</v>
          </cell>
          <cell r="T143">
            <v>0</v>
          </cell>
          <cell r="W143">
            <v>0</v>
          </cell>
          <cell r="X143">
            <v>0</v>
          </cell>
          <cell r="AA143">
            <v>0</v>
          </cell>
          <cell r="AB143">
            <v>0</v>
          </cell>
          <cell r="AC143"/>
          <cell r="AD143"/>
          <cell r="AE143">
            <v>0</v>
          </cell>
          <cell r="AF143">
            <v>0</v>
          </cell>
          <cell r="AI143">
            <v>0</v>
          </cell>
        </row>
        <row r="144">
          <cell r="E144">
            <v>60</v>
          </cell>
          <cell r="F144" t="str">
            <v>DH</v>
          </cell>
          <cell r="G144">
            <v>0.11021083809358595</v>
          </cell>
          <cell r="H144"/>
          <cell r="I144"/>
          <cell r="J144"/>
          <cell r="K144"/>
          <cell r="L144">
            <v>266.00779153765819</v>
          </cell>
          <cell r="O144">
            <v>266.00779153765819</v>
          </cell>
          <cell r="P144">
            <v>117.06520121581779</v>
          </cell>
          <cell r="S144">
            <v>117.06520121581779</v>
          </cell>
          <cell r="T144">
            <v>231.98376108682194</v>
          </cell>
          <cell r="W144">
            <v>231.98376108682194</v>
          </cell>
          <cell r="X144">
            <v>101.77109138080436</v>
          </cell>
          <cell r="AA144">
            <v>101.77109138080436</v>
          </cell>
          <cell r="AB144">
            <v>218.29029168513438</v>
          </cell>
          <cell r="AC144"/>
          <cell r="AD144"/>
          <cell r="AE144">
            <v>218.29029168513438</v>
          </cell>
          <cell r="AF144">
            <v>47.610966315031433</v>
          </cell>
          <cell r="AI144">
            <v>47.610966315031433</v>
          </cell>
        </row>
        <row r="145">
          <cell r="E145">
            <v>84</v>
          </cell>
          <cell r="F145" t="str">
            <v>CUST</v>
          </cell>
          <cell r="G145">
            <v>0</v>
          </cell>
          <cell r="H145"/>
          <cell r="I145"/>
          <cell r="J145"/>
          <cell r="K145"/>
          <cell r="L145">
            <v>0</v>
          </cell>
          <cell r="O145">
            <v>0</v>
          </cell>
          <cell r="P145">
            <v>0</v>
          </cell>
          <cell r="S145">
            <v>0</v>
          </cell>
          <cell r="T145">
            <v>0</v>
          </cell>
          <cell r="W145">
            <v>0</v>
          </cell>
          <cell r="X145">
            <v>0</v>
          </cell>
          <cell r="AA145">
            <v>0</v>
          </cell>
          <cell r="AB145">
            <v>0</v>
          </cell>
          <cell r="AC145"/>
          <cell r="AD145"/>
          <cell r="AE145">
            <v>0</v>
          </cell>
          <cell r="AF145">
            <v>0</v>
          </cell>
          <cell r="AI145">
            <v>0</v>
          </cell>
        </row>
        <row r="146">
          <cell r="E146">
            <v>30</v>
          </cell>
          <cell r="F146" t="str">
            <v>TH</v>
          </cell>
          <cell r="G146">
            <v>0.10792364863995128</v>
          </cell>
          <cell r="H146"/>
          <cell r="I146"/>
          <cell r="J146"/>
          <cell r="K146"/>
          <cell r="L146">
            <v>2.0122323752089453</v>
          </cell>
          <cell r="O146">
            <v>2.0122323752089453</v>
          </cell>
          <cell r="P146">
            <v>1.0188335424822648</v>
          </cell>
          <cell r="S146">
            <v>1.0188335424822648</v>
          </cell>
          <cell r="T146">
            <v>1.8256225253080067</v>
          </cell>
          <cell r="W146">
            <v>1.8256225253080067</v>
          </cell>
          <cell r="X146">
            <v>0.87735742463692556</v>
          </cell>
          <cell r="AA146">
            <v>0.87735742463692556</v>
          </cell>
          <cell r="AB146">
            <v>1.6348904707634324</v>
          </cell>
          <cell r="AC146"/>
          <cell r="AD146"/>
          <cell r="AE146">
            <v>1.6348904707634324</v>
          </cell>
          <cell r="AF146">
            <v>0.4404188771873</v>
          </cell>
          <cell r="AI146">
            <v>0.4404188771873</v>
          </cell>
        </row>
        <row r="147">
          <cell r="E147">
            <v>74</v>
          </cell>
          <cell r="F147" t="str">
            <v>CUST</v>
          </cell>
          <cell r="G147">
            <v>0</v>
          </cell>
          <cell r="H147"/>
          <cell r="I147"/>
          <cell r="J147"/>
          <cell r="K147"/>
          <cell r="L147">
            <v>0</v>
          </cell>
          <cell r="O147">
            <v>0</v>
          </cell>
          <cell r="P147">
            <v>0</v>
          </cell>
          <cell r="S147">
            <v>0</v>
          </cell>
          <cell r="T147">
            <v>0</v>
          </cell>
          <cell r="W147">
            <v>0</v>
          </cell>
          <cell r="X147">
            <v>0</v>
          </cell>
          <cell r="AA147">
            <v>0</v>
          </cell>
          <cell r="AB147">
            <v>0</v>
          </cell>
          <cell r="AC147"/>
          <cell r="AD147"/>
          <cell r="AE147">
            <v>0</v>
          </cell>
          <cell r="AF147">
            <v>0</v>
          </cell>
          <cell r="AI147">
            <v>0</v>
          </cell>
        </row>
        <row r="148">
          <cell r="E148">
            <v>87</v>
          </cell>
          <cell r="F148" t="str">
            <v>REV</v>
          </cell>
          <cell r="G148">
            <v>0</v>
          </cell>
          <cell r="H148"/>
          <cell r="I148"/>
          <cell r="J148"/>
          <cell r="K148"/>
          <cell r="L148">
            <v>0</v>
          </cell>
          <cell r="O148">
            <v>0</v>
          </cell>
          <cell r="P148">
            <v>0</v>
          </cell>
          <cell r="S148">
            <v>0</v>
          </cell>
          <cell r="T148">
            <v>0</v>
          </cell>
          <cell r="W148">
            <v>0</v>
          </cell>
          <cell r="X148">
            <v>0</v>
          </cell>
          <cell r="AA148">
            <v>0</v>
          </cell>
          <cell r="AB148">
            <v>0</v>
          </cell>
          <cell r="AC148"/>
          <cell r="AD148"/>
          <cell r="AE148">
            <v>0</v>
          </cell>
          <cell r="AF148">
            <v>0</v>
          </cell>
          <cell r="AI148">
            <v>0</v>
          </cell>
        </row>
        <row r="149">
          <cell r="E149">
            <v>87</v>
          </cell>
          <cell r="F149" t="str">
            <v>REV</v>
          </cell>
          <cell r="G149">
            <v>0</v>
          </cell>
          <cell r="H149"/>
          <cell r="I149"/>
          <cell r="J149"/>
          <cell r="K149"/>
          <cell r="L149">
            <v>0</v>
          </cell>
          <cell r="O149">
            <v>0</v>
          </cell>
          <cell r="P149">
            <v>0</v>
          </cell>
          <cell r="S149">
            <v>0</v>
          </cell>
          <cell r="T149">
            <v>0</v>
          </cell>
          <cell r="W149">
            <v>0</v>
          </cell>
          <cell r="X149">
            <v>0</v>
          </cell>
          <cell r="AA149">
            <v>0</v>
          </cell>
          <cell r="AB149">
            <v>0</v>
          </cell>
          <cell r="AC149"/>
          <cell r="AD149"/>
          <cell r="AE149">
            <v>0</v>
          </cell>
          <cell r="AF149">
            <v>0</v>
          </cell>
          <cell r="AI149">
            <v>0</v>
          </cell>
        </row>
        <row r="150">
          <cell r="E150">
            <v>56</v>
          </cell>
          <cell r="F150" t="str">
            <v>DH</v>
          </cell>
          <cell r="G150">
            <v>0</v>
          </cell>
          <cell r="H150"/>
          <cell r="I150"/>
          <cell r="J150"/>
          <cell r="K150"/>
          <cell r="L150">
            <v>0</v>
          </cell>
          <cell r="O150">
            <v>0</v>
          </cell>
          <cell r="P150">
            <v>0</v>
          </cell>
          <cell r="S150">
            <v>0</v>
          </cell>
          <cell r="T150">
            <v>0</v>
          </cell>
          <cell r="W150">
            <v>0</v>
          </cell>
          <cell r="X150">
            <v>0</v>
          </cell>
          <cell r="AA150">
            <v>0</v>
          </cell>
          <cell r="AB150">
            <v>0</v>
          </cell>
          <cell r="AC150"/>
          <cell r="AD150"/>
          <cell r="AE150">
            <v>0</v>
          </cell>
          <cell r="AF150">
            <v>0</v>
          </cell>
          <cell r="AI150">
            <v>0</v>
          </cell>
        </row>
        <row r="151">
          <cell r="E151">
            <v>42</v>
          </cell>
          <cell r="F151" t="str">
            <v>DH</v>
          </cell>
          <cell r="G151">
            <v>0.11021083809358594</v>
          </cell>
          <cell r="H151"/>
          <cell r="I151"/>
          <cell r="J151"/>
          <cell r="K151"/>
          <cell r="L151">
            <v>486.50451952948498</v>
          </cell>
          <cell r="O151">
            <v>486.50451952948498</v>
          </cell>
          <cell r="P151">
            <v>214.1018093564422</v>
          </cell>
          <cell r="S151">
            <v>214.1018093564422</v>
          </cell>
          <cell r="T151">
            <v>424.27760320024169</v>
          </cell>
          <cell r="W151">
            <v>424.27760320024169</v>
          </cell>
          <cell r="X151">
            <v>186.1302468924118</v>
          </cell>
          <cell r="AA151">
            <v>186.1302468924118</v>
          </cell>
          <cell r="AB151">
            <v>399.23346929179331</v>
          </cell>
          <cell r="AC151"/>
          <cell r="AD151"/>
          <cell r="AE151">
            <v>399.23346929179331</v>
          </cell>
          <cell r="AF151">
            <v>87.076209901730365</v>
          </cell>
          <cell r="AI151">
            <v>87.076209901730365</v>
          </cell>
        </row>
        <row r="152">
          <cell r="E152">
            <v>42</v>
          </cell>
          <cell r="F152" t="str">
            <v>DH</v>
          </cell>
          <cell r="G152">
            <v>0</v>
          </cell>
          <cell r="H152"/>
          <cell r="I152"/>
          <cell r="J152"/>
          <cell r="K152"/>
          <cell r="L152">
            <v>0</v>
          </cell>
          <cell r="O152">
            <v>0</v>
          </cell>
          <cell r="P152">
            <v>0</v>
          </cell>
          <cell r="S152">
            <v>0</v>
          </cell>
          <cell r="T152">
            <v>0</v>
          </cell>
          <cell r="W152">
            <v>0</v>
          </cell>
          <cell r="X152">
            <v>0</v>
          </cell>
          <cell r="AA152">
            <v>0</v>
          </cell>
          <cell r="AB152">
            <v>0</v>
          </cell>
          <cell r="AC152"/>
          <cell r="AD152"/>
          <cell r="AE152">
            <v>0</v>
          </cell>
          <cell r="AF152">
            <v>0</v>
          </cell>
          <cell r="AI152">
            <v>0</v>
          </cell>
        </row>
        <row r="153">
          <cell r="E153">
            <v>34</v>
          </cell>
          <cell r="F153" t="str">
            <v>DH</v>
          </cell>
          <cell r="G153">
            <v>0.11021083809358596</v>
          </cell>
          <cell r="H153"/>
          <cell r="I153"/>
          <cell r="J153"/>
          <cell r="K153"/>
          <cell r="L153">
            <v>1018.4556651176597</v>
          </cell>
          <cell r="O153">
            <v>1018.4556651176597</v>
          </cell>
          <cell r="P153">
            <v>448.20385401947829</v>
          </cell>
          <cell r="S153">
            <v>448.20385401947829</v>
          </cell>
          <cell r="T153">
            <v>888.18892983714693</v>
          </cell>
          <cell r="W153">
            <v>888.18892983714693</v>
          </cell>
          <cell r="X153">
            <v>389.64777671677257</v>
          </cell>
          <cell r="AA153">
            <v>389.64777671677257</v>
          </cell>
          <cell r="AB153">
            <v>835.76117421898209</v>
          </cell>
          <cell r="AC153"/>
          <cell r="AD153"/>
          <cell r="AE153">
            <v>835.76117421898209</v>
          </cell>
          <cell r="AF153">
            <v>182.28660929431925</v>
          </cell>
          <cell r="AI153">
            <v>182.28660929431925</v>
          </cell>
        </row>
        <row r="154">
          <cell r="E154">
            <v>75</v>
          </cell>
          <cell r="F154" t="str">
            <v>CUST</v>
          </cell>
          <cell r="G154">
            <v>0.1683087563617382</v>
          </cell>
          <cell r="H154"/>
          <cell r="I154"/>
          <cell r="J154"/>
          <cell r="K154"/>
          <cell r="L154">
            <v>4784.3163043194572</v>
          </cell>
          <cell r="O154">
            <v>4784.3163043194572</v>
          </cell>
          <cell r="P154">
            <v>141.38953934490408</v>
          </cell>
          <cell r="S154">
            <v>141.38953934490408</v>
          </cell>
          <cell r="T154">
            <v>0</v>
          </cell>
          <cell r="W154">
            <v>0</v>
          </cell>
          <cell r="X154">
            <v>0</v>
          </cell>
          <cell r="AA154">
            <v>0</v>
          </cell>
          <cell r="AB154">
            <v>0</v>
          </cell>
          <cell r="AC154"/>
          <cell r="AD154"/>
          <cell r="AE154">
            <v>0</v>
          </cell>
          <cell r="AF154">
            <v>2.8660041759102182</v>
          </cell>
          <cell r="AI154">
            <v>2.8660041759102182</v>
          </cell>
        </row>
        <row r="155">
          <cell r="E155">
            <v>75</v>
          </cell>
          <cell r="F155" t="str">
            <v>CUST</v>
          </cell>
          <cell r="G155">
            <v>0.1683087563617382</v>
          </cell>
          <cell r="H155"/>
          <cell r="I155"/>
          <cell r="J155"/>
          <cell r="K155"/>
          <cell r="L155">
            <v>369.60059506720597</v>
          </cell>
          <cell r="O155">
            <v>369.60059506720597</v>
          </cell>
          <cell r="P155">
            <v>10.922701291922222</v>
          </cell>
          <cell r="S155">
            <v>10.922701291922222</v>
          </cell>
          <cell r="T155">
            <v>0</v>
          </cell>
          <cell r="W155">
            <v>0</v>
          </cell>
          <cell r="X155">
            <v>0</v>
          </cell>
          <cell r="AA155">
            <v>0</v>
          </cell>
          <cell r="AB155">
            <v>0</v>
          </cell>
          <cell r="AC155"/>
          <cell r="AD155"/>
          <cell r="AE155">
            <v>0</v>
          </cell>
          <cell r="AF155">
            <v>0.22140610726869375</v>
          </cell>
          <cell r="AI155">
            <v>0.22140610726869375</v>
          </cell>
        </row>
        <row r="156">
          <cell r="E156">
            <v>43</v>
          </cell>
          <cell r="F156" t="str">
            <v>DH</v>
          </cell>
          <cell r="G156">
            <v>0.11021083809358594</v>
          </cell>
          <cell r="H156"/>
          <cell r="I156"/>
          <cell r="J156"/>
          <cell r="K156"/>
          <cell r="L156">
            <v>8224.6681056296711</v>
          </cell>
          <cell r="O156">
            <v>8224.6681056296711</v>
          </cell>
          <cell r="P156">
            <v>3619.5271617919948</v>
          </cell>
          <cell r="S156">
            <v>3619.5271617919948</v>
          </cell>
          <cell r="T156">
            <v>7172.6825361229621</v>
          </cell>
          <cell r="W156">
            <v>7172.6825361229621</v>
          </cell>
          <cell r="X156">
            <v>3146.6501207214724</v>
          </cell>
          <cell r="AA156">
            <v>3146.6501207214724</v>
          </cell>
          <cell r="AB156">
            <v>6749.2955353420784</v>
          </cell>
          <cell r="AC156"/>
          <cell r="AD156"/>
          <cell r="AE156">
            <v>6749.2955353420784</v>
          </cell>
          <cell r="AF156">
            <v>1472.0786705753762</v>
          </cell>
          <cell r="AI156">
            <v>1472.0786705753762</v>
          </cell>
        </row>
        <row r="157">
          <cell r="E157">
            <v>43</v>
          </cell>
          <cell r="F157" t="str">
            <v>DH</v>
          </cell>
          <cell r="G157">
            <v>0.11021083809358596</v>
          </cell>
          <cell r="H157"/>
          <cell r="I157"/>
          <cell r="J157"/>
          <cell r="K157"/>
          <cell r="L157">
            <v>51.609654053428152</v>
          </cell>
          <cell r="O157">
            <v>51.609654053428152</v>
          </cell>
          <cell r="P157">
            <v>22.712472072788898</v>
          </cell>
          <cell r="S157">
            <v>22.712472072788898</v>
          </cell>
          <cell r="T157">
            <v>45.008462295395098</v>
          </cell>
          <cell r="W157">
            <v>45.008462295395098</v>
          </cell>
          <cell r="X157">
            <v>19.745176592165983</v>
          </cell>
          <cell r="AA157">
            <v>19.745176592165983</v>
          </cell>
          <cell r="AB157">
            <v>42.351715985344811</v>
          </cell>
          <cell r="AC157"/>
          <cell r="AD157"/>
          <cell r="AE157">
            <v>42.351715985344811</v>
          </cell>
          <cell r="AF157">
            <v>9.2372689027807464</v>
          </cell>
          <cell r="AI157">
            <v>9.2372689027807464</v>
          </cell>
        </row>
        <row r="158">
          <cell r="E158">
            <v>85</v>
          </cell>
          <cell r="F158" t="str">
            <v>DH</v>
          </cell>
          <cell r="G158">
            <v>0</v>
          </cell>
          <cell r="H158"/>
          <cell r="I158"/>
          <cell r="J158"/>
          <cell r="K158"/>
          <cell r="L158">
            <v>0</v>
          </cell>
          <cell r="O158">
            <v>0</v>
          </cell>
          <cell r="P158">
            <v>0</v>
          </cell>
          <cell r="S158">
            <v>0</v>
          </cell>
          <cell r="T158">
            <v>0</v>
          </cell>
          <cell r="W158">
            <v>0</v>
          </cell>
          <cell r="X158">
            <v>0</v>
          </cell>
          <cell r="AA158">
            <v>0</v>
          </cell>
          <cell r="AB158">
            <v>0</v>
          </cell>
          <cell r="AC158"/>
          <cell r="AD158"/>
          <cell r="AE158">
            <v>0</v>
          </cell>
          <cell r="AF158">
            <v>0</v>
          </cell>
          <cell r="AI158">
            <v>0</v>
          </cell>
        </row>
        <row r="159">
          <cell r="E159">
            <v>54</v>
          </cell>
          <cell r="F159" t="str">
            <v>DH</v>
          </cell>
          <cell r="G159">
            <v>0</v>
          </cell>
          <cell r="H159"/>
          <cell r="I159"/>
          <cell r="J159"/>
          <cell r="K159"/>
          <cell r="L159">
            <v>0</v>
          </cell>
          <cell r="O159">
            <v>0</v>
          </cell>
          <cell r="P159">
            <v>0</v>
          </cell>
          <cell r="S159">
            <v>0</v>
          </cell>
          <cell r="T159">
            <v>0</v>
          </cell>
          <cell r="W159">
            <v>0</v>
          </cell>
          <cell r="X159">
            <v>0</v>
          </cell>
          <cell r="AA159">
            <v>0</v>
          </cell>
          <cell r="AB159">
            <v>0</v>
          </cell>
          <cell r="AC159"/>
          <cell r="AD159"/>
          <cell r="AE159">
            <v>0</v>
          </cell>
          <cell r="AF159">
            <v>0</v>
          </cell>
          <cell r="AI159">
            <v>0</v>
          </cell>
        </row>
        <row r="160">
          <cell r="E160">
            <v>54</v>
          </cell>
          <cell r="F160" t="str">
            <v>DH</v>
          </cell>
          <cell r="G160">
            <v>0.11021083809358595</v>
          </cell>
          <cell r="H160"/>
          <cell r="I160"/>
          <cell r="J160"/>
          <cell r="K160"/>
          <cell r="L160">
            <v>1415.8347869223701</v>
          </cell>
          <cell r="O160">
            <v>1415.8347869223701</v>
          </cell>
          <cell r="P160">
            <v>623.08319339570005</v>
          </cell>
          <cell r="S160">
            <v>623.08319339570005</v>
          </cell>
          <cell r="T160">
            <v>1234.7408211210702</v>
          </cell>
          <cell r="W160">
            <v>1234.7408211210702</v>
          </cell>
          <cell r="X160">
            <v>541.67981564404477</v>
          </cell>
          <cell r="AA160">
            <v>541.67981564404477</v>
          </cell>
          <cell r="AB160">
            <v>1161.8569021181877</v>
          </cell>
          <cell r="AC160"/>
          <cell r="AD160"/>
          <cell r="AE160">
            <v>1161.8569021181877</v>
          </cell>
          <cell r="AF160">
            <v>253.41085672021629</v>
          </cell>
          <cell r="AI160">
            <v>253.41085672021629</v>
          </cell>
        </row>
        <row r="161">
          <cell r="E161">
            <v>54</v>
          </cell>
          <cell r="F161" t="str">
            <v>DH</v>
          </cell>
          <cell r="G161">
            <v>0.11021083809358598</v>
          </cell>
          <cell r="H161"/>
          <cell r="I161"/>
          <cell r="J161"/>
          <cell r="K161"/>
          <cell r="L161">
            <v>205.44132677151256</v>
          </cell>
          <cell r="O161">
            <v>205.44132677151256</v>
          </cell>
          <cell r="P161">
            <v>90.410999307691228</v>
          </cell>
          <cell r="S161">
            <v>90.410999307691228</v>
          </cell>
          <cell r="T161">
            <v>179.16411918473932</v>
          </cell>
          <cell r="W161">
            <v>179.16411918473932</v>
          </cell>
          <cell r="X161">
            <v>78.599156511163287</v>
          </cell>
          <cell r="AA161">
            <v>78.599156511163287</v>
          </cell>
          <cell r="AB161">
            <v>168.58847211167401</v>
          </cell>
          <cell r="AC161"/>
          <cell r="AD161"/>
          <cell r="AE161">
            <v>168.58847211167401</v>
          </cell>
          <cell r="AF161">
            <v>36.770577403365778</v>
          </cell>
          <cell r="AI161">
            <v>36.770577403365778</v>
          </cell>
        </row>
        <row r="162">
          <cell r="E162">
            <v>37</v>
          </cell>
          <cell r="F162" t="str">
            <v>DH</v>
          </cell>
          <cell r="G162">
            <v>0</v>
          </cell>
          <cell r="H162"/>
          <cell r="I162"/>
          <cell r="J162"/>
          <cell r="K162"/>
          <cell r="L162">
            <v>0</v>
          </cell>
          <cell r="O162">
            <v>0</v>
          </cell>
          <cell r="P162">
            <v>0</v>
          </cell>
          <cell r="S162">
            <v>0</v>
          </cell>
          <cell r="T162">
            <v>0</v>
          </cell>
          <cell r="W162">
            <v>0</v>
          </cell>
          <cell r="X162">
            <v>0</v>
          </cell>
          <cell r="AA162">
            <v>0</v>
          </cell>
          <cell r="AB162">
            <v>0</v>
          </cell>
          <cell r="AC162"/>
          <cell r="AD162"/>
          <cell r="AE162">
            <v>0</v>
          </cell>
          <cell r="AF162">
            <v>0</v>
          </cell>
          <cell r="AI162">
            <v>0</v>
          </cell>
        </row>
        <row r="163">
          <cell r="E163">
            <v>54</v>
          </cell>
          <cell r="F163" t="str">
            <v>DH</v>
          </cell>
          <cell r="G163">
            <v>0.11021083809358596</v>
          </cell>
          <cell r="H163"/>
          <cell r="I163"/>
          <cell r="J163"/>
          <cell r="K163"/>
          <cell r="L163">
            <v>2003.17770907316</v>
          </cell>
          <cell r="O163">
            <v>2003.17770907316</v>
          </cell>
          <cell r="P163">
            <v>881.56215360515989</v>
          </cell>
          <cell r="S163">
            <v>881.56215360515989</v>
          </cell>
          <cell r="T163">
            <v>1746.9589758625095</v>
          </cell>
          <cell r="W163">
            <v>1746.9589758625095</v>
          </cell>
          <cell r="X163">
            <v>766.38951251626793</v>
          </cell>
          <cell r="AA163">
            <v>766.38951251626793</v>
          </cell>
          <cell r="AB163">
            <v>1643.8399938703874</v>
          </cell>
          <cell r="AC163"/>
          <cell r="AD163"/>
          <cell r="AE163">
            <v>1643.8399938703874</v>
          </cell>
          <cell r="AF163">
            <v>358.53546198176775</v>
          </cell>
          <cell r="AI163">
            <v>358.53546198176775</v>
          </cell>
        </row>
        <row r="164">
          <cell r="E164">
            <v>47</v>
          </cell>
          <cell r="F164" t="str">
            <v>TH</v>
          </cell>
          <cell r="G164">
            <v>0.10792364863995126</v>
          </cell>
          <cell r="H164"/>
          <cell r="I164"/>
          <cell r="J164"/>
          <cell r="K164"/>
          <cell r="L164">
            <v>2816.2960719836683</v>
          </cell>
          <cell r="O164">
            <v>2816.2960719836683</v>
          </cell>
          <cell r="P164">
            <v>1425.9470919207643</v>
          </cell>
          <cell r="S164">
            <v>1425.9470919207643</v>
          </cell>
          <cell r="T164">
            <v>2555.1191851865342</v>
          </cell>
          <cell r="W164">
            <v>2555.1191851865342</v>
          </cell>
          <cell r="X164">
            <v>1227.9388301135493</v>
          </cell>
          <cell r="AA164">
            <v>1227.9388301135493</v>
          </cell>
          <cell r="AB164">
            <v>2288.1729106741373</v>
          </cell>
          <cell r="AC164"/>
          <cell r="AD164"/>
          <cell r="AE164">
            <v>2288.1729106741373</v>
          </cell>
          <cell r="AF164">
            <v>616.40492874052677</v>
          </cell>
          <cell r="AI164">
            <v>616.40492874052677</v>
          </cell>
        </row>
        <row r="165">
          <cell r="E165">
            <v>86</v>
          </cell>
          <cell r="F165" t="str">
            <v>REV</v>
          </cell>
          <cell r="G165">
            <v>0</v>
          </cell>
          <cell r="H165"/>
          <cell r="I165"/>
          <cell r="J165"/>
          <cell r="K165"/>
          <cell r="L165">
            <v>0</v>
          </cell>
          <cell r="O165">
            <v>0</v>
          </cell>
          <cell r="P165">
            <v>0</v>
          </cell>
          <cell r="S165">
            <v>0</v>
          </cell>
          <cell r="T165">
            <v>0</v>
          </cell>
          <cell r="W165">
            <v>0</v>
          </cell>
          <cell r="X165">
            <v>0</v>
          </cell>
          <cell r="AA165">
            <v>0</v>
          </cell>
          <cell r="AB165">
            <v>0</v>
          </cell>
          <cell r="AC165"/>
          <cell r="AD165"/>
          <cell r="AE165">
            <v>0</v>
          </cell>
          <cell r="AF165">
            <v>0</v>
          </cell>
          <cell r="AI165">
            <v>0</v>
          </cell>
        </row>
        <row r="166">
          <cell r="E166">
            <v>54</v>
          </cell>
          <cell r="F166" t="str">
            <v>DH</v>
          </cell>
          <cell r="G166">
            <v>0.11021083809358595</v>
          </cell>
          <cell r="H166"/>
          <cell r="I166"/>
          <cell r="J166"/>
          <cell r="K166"/>
          <cell r="L166">
            <v>156.0043496572238</v>
          </cell>
          <cell r="O166">
            <v>156.0043496572238</v>
          </cell>
          <cell r="P166">
            <v>68.654682923377024</v>
          </cell>
          <cell r="S166">
            <v>68.654682923377024</v>
          </cell>
          <cell r="T166">
            <v>136.05043510262377</v>
          </cell>
          <cell r="W166">
            <v>136.05043510262377</v>
          </cell>
          <cell r="X166">
            <v>59.685217613336867</v>
          </cell>
          <cell r="AA166">
            <v>59.685217613336867</v>
          </cell>
          <cell r="AB166">
            <v>128.01968992703016</v>
          </cell>
          <cell r="AC166"/>
          <cell r="AD166"/>
          <cell r="AE166">
            <v>128.01968992703016</v>
          </cell>
          <cell r="AF166">
            <v>27.922181503006723</v>
          </cell>
          <cell r="AI166">
            <v>27.922181503006723</v>
          </cell>
        </row>
        <row r="167">
          <cell r="E167">
            <v>34</v>
          </cell>
          <cell r="F167" t="str">
            <v>DH</v>
          </cell>
          <cell r="G167">
            <v>0.11021083809358595</v>
          </cell>
          <cell r="H167"/>
          <cell r="I167"/>
          <cell r="J167"/>
          <cell r="K167"/>
          <cell r="L167">
            <v>45.065967569833091</v>
          </cell>
          <cell r="O167">
            <v>45.065967569833091</v>
          </cell>
          <cell r="P167">
            <v>19.832714414311301</v>
          </cell>
          <cell r="S167">
            <v>19.832714414311301</v>
          </cell>
          <cell r="T167">
            <v>39.301753506669719</v>
          </cell>
          <cell r="W167">
            <v>39.301753506669719</v>
          </cell>
          <cell r="X167">
            <v>17.241647987835574</v>
          </cell>
          <cell r="AA167">
            <v>17.241647987835574</v>
          </cell>
          <cell r="AB167">
            <v>36.981861129052682</v>
          </cell>
          <cell r="AC167"/>
          <cell r="AD167"/>
          <cell r="AE167">
            <v>36.981861129052682</v>
          </cell>
          <cell r="AF167">
            <v>8.066057958373257</v>
          </cell>
          <cell r="AI167">
            <v>8.066057958373257</v>
          </cell>
        </row>
        <row r="168">
          <cell r="E168">
            <v>47</v>
          </cell>
          <cell r="F168" t="str">
            <v>TH</v>
          </cell>
          <cell r="G168">
            <v>0.10792364863995128</v>
          </cell>
          <cell r="H168"/>
          <cell r="I168"/>
          <cell r="J168"/>
          <cell r="K168"/>
          <cell r="L168">
            <v>226.53631991251552</v>
          </cell>
          <cell r="O168">
            <v>226.53631991251552</v>
          </cell>
          <cell r="P168">
            <v>114.69987470676581</v>
          </cell>
          <cell r="S168">
            <v>114.69987470676581</v>
          </cell>
          <cell r="T168">
            <v>205.52785728324491</v>
          </cell>
          <cell r="W168">
            <v>205.52785728324491</v>
          </cell>
          <cell r="X168">
            <v>98.772549668640167</v>
          </cell>
          <cell r="AA168">
            <v>98.772549668640167</v>
          </cell>
          <cell r="AB168">
            <v>184.05531849587229</v>
          </cell>
          <cell r="AC168"/>
          <cell r="AD168"/>
          <cell r="AE168">
            <v>184.05531849587229</v>
          </cell>
          <cell r="AF168">
            <v>49.582181902650838</v>
          </cell>
          <cell r="AI168">
            <v>49.582181902650838</v>
          </cell>
        </row>
        <row r="169">
          <cell r="E169">
            <v>46</v>
          </cell>
          <cell r="F169" t="str">
            <v>DH</v>
          </cell>
          <cell r="G169">
            <v>0.11021083809358598</v>
          </cell>
          <cell r="H169"/>
          <cell r="I169"/>
          <cell r="J169"/>
          <cell r="K169"/>
          <cell r="L169">
            <v>4.6239863458273778</v>
          </cell>
          <cell r="O169">
            <v>4.6239863458273778</v>
          </cell>
          <cell r="P169">
            <v>2.0349324689492945</v>
          </cell>
          <cell r="S169">
            <v>2.0349324689492945</v>
          </cell>
          <cell r="T169">
            <v>4.0325500900498499</v>
          </cell>
          <cell r="W169">
            <v>4.0325500900498499</v>
          </cell>
          <cell r="X169">
            <v>1.7690765154830794</v>
          </cell>
          <cell r="AA169">
            <v>1.7690765154830794</v>
          </cell>
          <cell r="AB169">
            <v>3.7945179062014138</v>
          </cell>
          <cell r="AC169"/>
          <cell r="AD169"/>
          <cell r="AE169">
            <v>3.7945179062014138</v>
          </cell>
          <cell r="AF169">
            <v>0.8276165779948067</v>
          </cell>
          <cell r="AI169">
            <v>0.8276165779948067</v>
          </cell>
        </row>
        <row r="170">
          <cell r="E170">
            <v>46</v>
          </cell>
          <cell r="F170" t="str">
            <v>DH</v>
          </cell>
          <cell r="G170">
            <v>0.11021083809358595</v>
          </cell>
          <cell r="H170"/>
          <cell r="I170"/>
          <cell r="J170"/>
          <cell r="K170"/>
          <cell r="L170">
            <v>2571.5103792303044</v>
          </cell>
          <cell r="O170">
            <v>2571.5103792303044</v>
          </cell>
          <cell r="P170">
            <v>1131.675046933889</v>
          </cell>
          <cell r="S170">
            <v>1131.675046933889</v>
          </cell>
          <cell r="T170">
            <v>2242.5984066079268</v>
          </cell>
          <cell r="W170">
            <v>2242.5984066079268</v>
          </cell>
          <cell r="X170">
            <v>983.82613636444955</v>
          </cell>
          <cell r="AA170">
            <v>983.82613636444955</v>
          </cell>
          <cell r="AB170">
            <v>2110.2229656835689</v>
          </cell>
          <cell r="AC170"/>
          <cell r="AD170"/>
          <cell r="AE170">
            <v>2110.2229656835689</v>
          </cell>
          <cell r="AF170">
            <v>460.2575486100198</v>
          </cell>
          <cell r="AI170">
            <v>460.2575486100198</v>
          </cell>
        </row>
        <row r="171">
          <cell r="E171">
            <v>46</v>
          </cell>
          <cell r="F171" t="str">
            <v>DH</v>
          </cell>
          <cell r="G171">
            <v>0.11021083809358595</v>
          </cell>
          <cell r="H171"/>
          <cell r="I171"/>
          <cell r="J171"/>
          <cell r="K171"/>
          <cell r="L171">
            <v>1554.1307604835738</v>
          </cell>
          <cell r="O171">
            <v>1554.1307604835738</v>
          </cell>
          <cell r="P171">
            <v>683.94474139283</v>
          </cell>
          <cell r="S171">
            <v>683.94474139283</v>
          </cell>
          <cell r="T171">
            <v>1355.3478902014128</v>
          </cell>
          <cell r="W171">
            <v>1355.3478902014128</v>
          </cell>
          <cell r="X171">
            <v>594.59004087292521</v>
          </cell>
          <cell r="AA171">
            <v>594.59004087292521</v>
          </cell>
          <cell r="AB171">
            <v>1275.3448125025009</v>
          </cell>
          <cell r="AC171"/>
          <cell r="AD171"/>
          <cell r="AE171">
            <v>1275.3448125025009</v>
          </cell>
          <cell r="AF171">
            <v>278.16353370259259</v>
          </cell>
          <cell r="AI171">
            <v>278.16353370259259</v>
          </cell>
        </row>
        <row r="172">
          <cell r="E172">
            <v>46</v>
          </cell>
          <cell r="F172" t="str">
            <v>DH</v>
          </cell>
          <cell r="G172">
            <v>0.11021083809358595</v>
          </cell>
          <cell r="H172"/>
          <cell r="I172"/>
          <cell r="J172"/>
          <cell r="K172"/>
          <cell r="L172">
            <v>274.96579553717464</v>
          </cell>
          <cell r="O172">
            <v>274.96579553717464</v>
          </cell>
          <cell r="P172">
            <v>121.00745619501841</v>
          </cell>
          <cell r="S172">
            <v>121.00745619501841</v>
          </cell>
          <cell r="T172">
            <v>239.79598135159725</v>
          </cell>
          <cell r="W172">
            <v>239.79598135159725</v>
          </cell>
          <cell r="X172">
            <v>105.19830619415443</v>
          </cell>
          <cell r="AA172">
            <v>105.19830619415443</v>
          </cell>
          <cell r="AB172">
            <v>225.64137450367735</v>
          </cell>
          <cell r="AC172"/>
          <cell r="AD172"/>
          <cell r="AE172">
            <v>225.64137450367735</v>
          </cell>
          <cell r="AF172">
            <v>49.214299902388085</v>
          </cell>
          <cell r="AI172">
            <v>49.214299902388085</v>
          </cell>
        </row>
        <row r="173">
          <cell r="E173">
            <v>27</v>
          </cell>
          <cell r="F173" t="str">
            <v>DH</v>
          </cell>
          <cell r="G173">
            <v>0.11021083809358596</v>
          </cell>
          <cell r="H173"/>
          <cell r="I173"/>
          <cell r="J173"/>
          <cell r="K173"/>
          <cell r="L173">
            <v>746.50470867796435</v>
          </cell>
          <cell r="O173">
            <v>746.50470867796435</v>
          </cell>
          <cell r="P173">
            <v>328.52317379421476</v>
          </cell>
          <cell r="S173">
            <v>328.52317379421476</v>
          </cell>
          <cell r="T173">
            <v>651.02217114426207</v>
          </cell>
          <cell r="W173">
            <v>651.02217114426207</v>
          </cell>
          <cell r="X173">
            <v>285.60290841071304</v>
          </cell>
          <cell r="AA173">
            <v>285.60290841071304</v>
          </cell>
          <cell r="AB173">
            <v>612.59382539014814</v>
          </cell>
          <cell r="AC173"/>
          <cell r="AD173"/>
          <cell r="AE173">
            <v>612.59382539014814</v>
          </cell>
          <cell r="AF173">
            <v>133.61191540078377</v>
          </cell>
          <cell r="AI173">
            <v>133.61191540078377</v>
          </cell>
        </row>
        <row r="174">
          <cell r="E174">
            <v>27</v>
          </cell>
          <cell r="F174" t="str">
            <v>DH</v>
          </cell>
          <cell r="G174">
            <v>0.11021083809358595</v>
          </cell>
          <cell r="H174"/>
          <cell r="I174"/>
          <cell r="J174"/>
          <cell r="K174"/>
          <cell r="L174">
            <v>551.57773021346384</v>
          </cell>
          <cell r="O174">
            <v>551.57773021346384</v>
          </cell>
          <cell r="P174">
            <v>242.73934834898273</v>
          </cell>
          <cell r="S174">
            <v>242.73934834898273</v>
          </cell>
          <cell r="T174">
            <v>481.0275505352522</v>
          </cell>
          <cell r="W174">
            <v>481.0275505352522</v>
          </cell>
          <cell r="X174">
            <v>211.02640362782083</v>
          </cell>
          <cell r="AA174">
            <v>211.02640362782083</v>
          </cell>
          <cell r="AB174">
            <v>452.63359738196243</v>
          </cell>
          <cell r="AC174"/>
          <cell r="AD174"/>
          <cell r="AE174">
            <v>452.63359738196243</v>
          </cell>
          <cell r="AF174">
            <v>98.723231306542317</v>
          </cell>
          <cell r="AI174">
            <v>98.723231306542317</v>
          </cell>
        </row>
        <row r="175">
          <cell r="E175">
            <v>46</v>
          </cell>
          <cell r="F175" t="str">
            <v>DH</v>
          </cell>
          <cell r="G175">
            <v>0.11021083809358595</v>
          </cell>
          <cell r="H175"/>
          <cell r="I175"/>
          <cell r="J175"/>
          <cell r="K175"/>
          <cell r="L175">
            <v>1033.0987857489456</v>
          </cell>
          <cell r="O175">
            <v>1033.0987857489456</v>
          </cell>
          <cell r="P175">
            <v>454.64802564776056</v>
          </cell>
          <cell r="S175">
            <v>454.64802564776056</v>
          </cell>
          <cell r="T175">
            <v>900.95910539650799</v>
          </cell>
          <cell r="W175">
            <v>900.95910539650799</v>
          </cell>
          <cell r="X175">
            <v>395.25004257241682</v>
          </cell>
          <cell r="AA175">
            <v>395.25004257241682</v>
          </cell>
          <cell r="AB175">
            <v>847.7775556012981</v>
          </cell>
          <cell r="AC175"/>
          <cell r="AD175"/>
          <cell r="AE175">
            <v>847.7775556012981</v>
          </cell>
          <cell r="AF175">
            <v>184.90748411566602</v>
          </cell>
          <cell r="AI175">
            <v>184.90748411566602</v>
          </cell>
        </row>
        <row r="176">
          <cell r="E176">
            <v>46</v>
          </cell>
          <cell r="F176" t="str">
            <v>DH</v>
          </cell>
          <cell r="G176">
            <v>0.11021083809358596</v>
          </cell>
          <cell r="H176"/>
          <cell r="I176"/>
          <cell r="J176"/>
          <cell r="K176"/>
          <cell r="L176">
            <v>-391.0451554760262</v>
          </cell>
          <cell r="O176">
            <v>-391.0451554760262</v>
          </cell>
          <cell r="P176">
            <v>-172.09187575165853</v>
          </cell>
          <cell r="S176">
            <v>-172.09187575165853</v>
          </cell>
          <cell r="T176">
            <v>-341.02807815412092</v>
          </cell>
          <cell r="W176">
            <v>-341.02807815412092</v>
          </cell>
          <cell r="X176">
            <v>-149.60874650296668</v>
          </cell>
          <cell r="AA176">
            <v>-149.60874650296668</v>
          </cell>
          <cell r="AB176">
            <v>-320.89797279053022</v>
          </cell>
          <cell r="AC176"/>
          <cell r="AD176"/>
          <cell r="AE176">
            <v>-320.89797279053022</v>
          </cell>
          <cell r="AF176">
            <v>-69.990572897897977</v>
          </cell>
          <cell r="AI176">
            <v>-69.990572897897977</v>
          </cell>
        </row>
        <row r="177">
          <cell r="E177">
            <v>62</v>
          </cell>
          <cell r="F177" t="str">
            <v>CUST</v>
          </cell>
          <cell r="G177">
            <v>3.3286414346783443E-2</v>
          </cell>
          <cell r="H177"/>
          <cell r="I177"/>
          <cell r="J177"/>
          <cell r="K177"/>
          <cell r="L177">
            <v>0</v>
          </cell>
          <cell r="O177">
            <v>0</v>
          </cell>
          <cell r="P177">
            <v>4665.9718695652173</v>
          </cell>
          <cell r="S177">
            <v>4665.9718695652173</v>
          </cell>
          <cell r="T177">
            <v>0</v>
          </cell>
          <cell r="W177">
            <v>0</v>
          </cell>
          <cell r="X177">
            <v>0</v>
          </cell>
          <cell r="AA177">
            <v>0</v>
          </cell>
          <cell r="AB177">
            <v>0</v>
          </cell>
          <cell r="AC177"/>
          <cell r="AD177"/>
          <cell r="AE177">
            <v>0</v>
          </cell>
          <cell r="AF177">
            <v>1126.8009064748203</v>
          </cell>
          <cell r="AI177">
            <v>1126.8009064748203</v>
          </cell>
        </row>
        <row r="178">
          <cell r="E178">
            <v>62</v>
          </cell>
          <cell r="F178" t="str">
            <v>CUST</v>
          </cell>
          <cell r="G178">
            <v>0.16830875636173823</v>
          </cell>
          <cell r="H178"/>
          <cell r="I178"/>
          <cell r="J178"/>
          <cell r="K178"/>
          <cell r="L178">
            <v>81.691243638261781</v>
          </cell>
          <cell r="O178">
            <v>81.691243638261781</v>
          </cell>
          <cell r="P178">
            <v>2.4141980947409629</v>
          </cell>
          <cell r="S178">
            <v>2.4141980947409629</v>
          </cell>
          <cell r="T178">
            <v>0</v>
          </cell>
          <cell r="W178">
            <v>0</v>
          </cell>
          <cell r="X178">
            <v>0</v>
          </cell>
          <cell r="AA178">
            <v>0</v>
          </cell>
          <cell r="AB178">
            <v>0</v>
          </cell>
          <cell r="AC178"/>
          <cell r="AD178"/>
          <cell r="AE178">
            <v>0</v>
          </cell>
          <cell r="AF178">
            <v>4.8936447866370879E-2</v>
          </cell>
          <cell r="AI178">
            <v>4.8936447866370879E-2</v>
          </cell>
        </row>
        <row r="179">
          <cell r="E179">
            <v>62</v>
          </cell>
          <cell r="F179" t="str">
            <v>CUST</v>
          </cell>
          <cell r="G179">
            <v>0</v>
          </cell>
          <cell r="H179"/>
          <cell r="I179"/>
          <cell r="J179"/>
          <cell r="K179"/>
          <cell r="L179">
            <v>0</v>
          </cell>
          <cell r="O179">
            <v>0</v>
          </cell>
          <cell r="P179">
            <v>0</v>
          </cell>
          <cell r="S179">
            <v>0</v>
          </cell>
          <cell r="T179">
            <v>0</v>
          </cell>
          <cell r="W179">
            <v>0</v>
          </cell>
          <cell r="X179">
            <v>0</v>
          </cell>
          <cell r="AA179">
            <v>0</v>
          </cell>
          <cell r="AB179">
            <v>0</v>
          </cell>
          <cell r="AC179"/>
          <cell r="AD179"/>
          <cell r="AE179">
            <v>0</v>
          </cell>
          <cell r="AF179">
            <v>0</v>
          </cell>
          <cell r="AI179">
            <v>0</v>
          </cell>
        </row>
        <row r="180">
          <cell r="E180">
            <v>62</v>
          </cell>
          <cell r="F180" t="str">
            <v>CUST</v>
          </cell>
          <cell r="G180">
            <v>3.3286414346783449E-2</v>
          </cell>
          <cell r="H180"/>
          <cell r="I180"/>
          <cell r="J180"/>
          <cell r="K180"/>
          <cell r="L180">
            <v>0</v>
          </cell>
          <cell r="O180">
            <v>0</v>
          </cell>
          <cell r="P180">
            <v>2300.8289130434782</v>
          </cell>
          <cell r="S180">
            <v>2300.8289130434782</v>
          </cell>
          <cell r="T180">
            <v>0</v>
          </cell>
          <cell r="W180">
            <v>0</v>
          </cell>
          <cell r="X180">
            <v>0</v>
          </cell>
          <cell r="AA180">
            <v>0</v>
          </cell>
          <cell r="AB180">
            <v>0</v>
          </cell>
          <cell r="AC180"/>
          <cell r="AD180"/>
          <cell r="AE180">
            <v>0</v>
          </cell>
          <cell r="AF180">
            <v>555.63474820143892</v>
          </cell>
          <cell r="AI180">
            <v>555.63474820143892</v>
          </cell>
        </row>
        <row r="181">
          <cell r="E181">
            <v>63</v>
          </cell>
          <cell r="F181" t="str">
            <v>CUST</v>
          </cell>
          <cell r="G181">
            <v>3.3286414346783443E-2</v>
          </cell>
          <cell r="H181"/>
          <cell r="I181"/>
          <cell r="J181"/>
          <cell r="K181"/>
          <cell r="L181">
            <v>0</v>
          </cell>
          <cell r="O181">
            <v>0</v>
          </cell>
          <cell r="P181">
            <v>620.02481884057966</v>
          </cell>
          <cell r="S181">
            <v>620.02481884057966</v>
          </cell>
          <cell r="T181">
            <v>0</v>
          </cell>
          <cell r="W181">
            <v>0</v>
          </cell>
          <cell r="X181">
            <v>0</v>
          </cell>
          <cell r="AA181">
            <v>0</v>
          </cell>
          <cell r="AB181">
            <v>0</v>
          </cell>
          <cell r="AC181"/>
          <cell r="AD181"/>
          <cell r="AE181">
            <v>0</v>
          </cell>
          <cell r="AF181">
            <v>149.73183453237411</v>
          </cell>
          <cell r="AI181">
            <v>149.73183453237411</v>
          </cell>
        </row>
        <row r="182">
          <cell r="E182">
            <v>64</v>
          </cell>
          <cell r="F182" t="str">
            <v>CUST</v>
          </cell>
          <cell r="G182">
            <v>3.3286414346783443E-2</v>
          </cell>
          <cell r="H182"/>
          <cell r="I182"/>
          <cell r="J182"/>
          <cell r="K182"/>
          <cell r="L182">
            <v>0</v>
          </cell>
          <cell r="O182">
            <v>0</v>
          </cell>
          <cell r="P182">
            <v>797.544384057971</v>
          </cell>
          <cell r="S182">
            <v>797.544384057971</v>
          </cell>
          <cell r="T182">
            <v>0</v>
          </cell>
          <cell r="W182">
            <v>0</v>
          </cell>
          <cell r="X182">
            <v>0</v>
          </cell>
          <cell r="AA182">
            <v>0</v>
          </cell>
          <cell r="AB182">
            <v>0</v>
          </cell>
          <cell r="AC182"/>
          <cell r="AD182"/>
          <cell r="AE182">
            <v>0</v>
          </cell>
          <cell r="AF182">
            <v>192.60161870503597</v>
          </cell>
          <cell r="AI182">
            <v>192.60161870503597</v>
          </cell>
        </row>
        <row r="183">
          <cell r="E183">
            <v>62</v>
          </cell>
          <cell r="F183" t="str">
            <v>CUST</v>
          </cell>
          <cell r="G183">
            <v>3.3286414346783443E-2</v>
          </cell>
          <cell r="H183"/>
          <cell r="I183"/>
          <cell r="J183"/>
          <cell r="K183"/>
          <cell r="L183">
            <v>0</v>
          </cell>
          <cell r="O183">
            <v>0</v>
          </cell>
          <cell r="P183">
            <v>-46.133637681159421</v>
          </cell>
          <cell r="S183">
            <v>-46.133637681159421</v>
          </cell>
          <cell r="T183">
            <v>0</v>
          </cell>
          <cell r="W183">
            <v>0</v>
          </cell>
          <cell r="X183">
            <v>0</v>
          </cell>
          <cell r="AA183">
            <v>0</v>
          </cell>
          <cell r="AB183">
            <v>0</v>
          </cell>
          <cell r="AC183"/>
          <cell r="AD183"/>
          <cell r="AE183">
            <v>0</v>
          </cell>
          <cell r="AF183">
            <v>-11.140964028776979</v>
          </cell>
          <cell r="AI183">
            <v>-11.140964028776979</v>
          </cell>
        </row>
        <row r="184">
          <cell r="E184">
            <v>62</v>
          </cell>
          <cell r="F184" t="str">
            <v>CUST</v>
          </cell>
          <cell r="G184">
            <v>0</v>
          </cell>
          <cell r="H184"/>
          <cell r="I184"/>
          <cell r="J184"/>
          <cell r="K184"/>
          <cell r="L184">
            <v>0</v>
          </cell>
          <cell r="O184">
            <v>0</v>
          </cell>
          <cell r="P184">
            <v>0</v>
          </cell>
          <cell r="S184">
            <v>0</v>
          </cell>
          <cell r="T184">
            <v>0</v>
          </cell>
          <cell r="W184">
            <v>0</v>
          </cell>
          <cell r="X184">
            <v>0</v>
          </cell>
          <cell r="AA184">
            <v>0</v>
          </cell>
          <cell r="AB184">
            <v>0</v>
          </cell>
          <cell r="AC184"/>
          <cell r="AD184"/>
          <cell r="AE184">
            <v>0</v>
          </cell>
          <cell r="AF184">
            <v>0</v>
          </cell>
          <cell r="AI184">
            <v>0</v>
          </cell>
        </row>
        <row r="185">
          <cell r="E185">
            <v>86</v>
          </cell>
          <cell r="F185" t="str">
            <v>CUST</v>
          </cell>
          <cell r="G185">
            <v>0</v>
          </cell>
          <cell r="H185"/>
          <cell r="I185"/>
          <cell r="J185"/>
          <cell r="K185"/>
          <cell r="L185">
            <v>0</v>
          </cell>
          <cell r="O185">
            <v>0</v>
          </cell>
          <cell r="P185">
            <v>0</v>
          </cell>
          <cell r="S185">
            <v>0</v>
          </cell>
          <cell r="T185">
            <v>0</v>
          </cell>
          <cell r="W185">
            <v>0</v>
          </cell>
          <cell r="X185">
            <v>0</v>
          </cell>
          <cell r="AA185">
            <v>0</v>
          </cell>
          <cell r="AB185">
            <v>0</v>
          </cell>
          <cell r="AC185"/>
          <cell r="AD185"/>
          <cell r="AE185">
            <v>0</v>
          </cell>
          <cell r="AF185">
            <v>0</v>
          </cell>
          <cell r="AI185">
            <v>0</v>
          </cell>
        </row>
        <row r="186">
          <cell r="E186">
            <v>66</v>
          </cell>
          <cell r="F186" t="str">
            <v>CUST</v>
          </cell>
          <cell r="G186">
            <v>3.3286414346783443E-2</v>
          </cell>
          <cell r="H186"/>
          <cell r="I186"/>
          <cell r="J186"/>
          <cell r="K186"/>
          <cell r="L186">
            <v>0</v>
          </cell>
          <cell r="O186">
            <v>0</v>
          </cell>
          <cell r="P186">
            <v>71.94569565217391</v>
          </cell>
          <cell r="S186">
            <v>71.94569565217391</v>
          </cell>
          <cell r="T186">
            <v>0</v>
          </cell>
          <cell r="W186">
            <v>0</v>
          </cell>
          <cell r="X186">
            <v>0</v>
          </cell>
          <cell r="AA186">
            <v>0</v>
          </cell>
          <cell r="AB186">
            <v>0</v>
          </cell>
          <cell r="AC186"/>
          <cell r="AD186"/>
          <cell r="AE186">
            <v>0</v>
          </cell>
          <cell r="AF186">
            <v>17.374402877697843</v>
          </cell>
          <cell r="AI186">
            <v>17.374402877697843</v>
          </cell>
        </row>
        <row r="187">
          <cell r="E187">
            <v>62</v>
          </cell>
          <cell r="F187" t="str">
            <v>CUST</v>
          </cell>
          <cell r="G187">
            <v>0</v>
          </cell>
          <cell r="H187"/>
          <cell r="I187"/>
          <cell r="J187"/>
          <cell r="K187"/>
          <cell r="L187">
            <v>0</v>
          </cell>
          <cell r="O187">
            <v>0</v>
          </cell>
          <cell r="P187">
            <v>0</v>
          </cell>
          <cell r="S187">
            <v>0</v>
          </cell>
          <cell r="T187">
            <v>0</v>
          </cell>
          <cell r="W187">
            <v>0</v>
          </cell>
          <cell r="X187">
            <v>0</v>
          </cell>
          <cell r="AA187">
            <v>0</v>
          </cell>
          <cell r="AB187">
            <v>0</v>
          </cell>
          <cell r="AC187"/>
          <cell r="AD187"/>
          <cell r="AE187">
            <v>0</v>
          </cell>
          <cell r="AF187">
            <v>0</v>
          </cell>
          <cell r="AI187">
            <v>0</v>
          </cell>
        </row>
        <row r="188">
          <cell r="E188">
            <v>74</v>
          </cell>
          <cell r="F188" t="str">
            <v>CUST</v>
          </cell>
          <cell r="G188">
            <v>0</v>
          </cell>
          <cell r="H188"/>
          <cell r="I188"/>
          <cell r="J188"/>
          <cell r="K188"/>
          <cell r="L188">
            <v>0</v>
          </cell>
          <cell r="O188">
            <v>0</v>
          </cell>
          <cell r="P188">
            <v>0</v>
          </cell>
          <cell r="S188">
            <v>0</v>
          </cell>
          <cell r="T188">
            <v>0</v>
          </cell>
          <cell r="W188">
            <v>0</v>
          </cell>
          <cell r="X188">
            <v>0</v>
          </cell>
          <cell r="AA188">
            <v>0</v>
          </cell>
          <cell r="AB188">
            <v>0</v>
          </cell>
          <cell r="AC188"/>
          <cell r="AD188"/>
          <cell r="AE188">
            <v>0</v>
          </cell>
          <cell r="AF188">
            <v>0</v>
          </cell>
          <cell r="AI188">
            <v>0</v>
          </cell>
        </row>
        <row r="189">
          <cell r="E189">
            <v>78</v>
          </cell>
          <cell r="F189" t="str">
            <v>CUST</v>
          </cell>
          <cell r="G189">
            <v>3.3286414346783443E-2</v>
          </cell>
          <cell r="H189"/>
          <cell r="I189"/>
          <cell r="J189"/>
          <cell r="K189"/>
          <cell r="L189">
            <v>0</v>
          </cell>
          <cell r="O189">
            <v>0</v>
          </cell>
          <cell r="P189">
            <v>168.53768115942029</v>
          </cell>
          <cell r="S189">
            <v>168.53768115942029</v>
          </cell>
          <cell r="T189">
            <v>0</v>
          </cell>
          <cell r="W189">
            <v>0</v>
          </cell>
          <cell r="X189">
            <v>0</v>
          </cell>
          <cell r="AA189">
            <v>0</v>
          </cell>
          <cell r="AB189">
            <v>0</v>
          </cell>
          <cell r="AC189"/>
          <cell r="AD189"/>
          <cell r="AE189">
            <v>0</v>
          </cell>
          <cell r="AF189">
            <v>40.700719424460431</v>
          </cell>
          <cell r="AI189">
            <v>40.700719424460431</v>
          </cell>
        </row>
        <row r="190">
          <cell r="E190">
            <v>87</v>
          </cell>
          <cell r="F190" t="str">
            <v>ACT</v>
          </cell>
          <cell r="G190">
            <v>0</v>
          </cell>
          <cell r="H190"/>
          <cell r="I190"/>
          <cell r="J190"/>
          <cell r="K190"/>
          <cell r="L190">
            <v>0</v>
          </cell>
          <cell r="O190">
            <v>0</v>
          </cell>
          <cell r="P190">
            <v>0</v>
          </cell>
          <cell r="S190">
            <v>0</v>
          </cell>
          <cell r="T190">
            <v>0</v>
          </cell>
          <cell r="W190">
            <v>0</v>
          </cell>
          <cell r="X190">
            <v>0</v>
          </cell>
          <cell r="AA190">
            <v>0</v>
          </cell>
          <cell r="AB190">
            <v>0</v>
          </cell>
          <cell r="AC190"/>
          <cell r="AD190"/>
          <cell r="AE190">
            <v>0</v>
          </cell>
          <cell r="AF190">
            <v>0</v>
          </cell>
          <cell r="AI190">
            <v>0</v>
          </cell>
        </row>
        <row r="191">
          <cell r="E191">
            <v>87</v>
          </cell>
          <cell r="F191" t="str">
            <v>ACT</v>
          </cell>
          <cell r="G191">
            <v>0</v>
          </cell>
          <cell r="H191"/>
          <cell r="I191"/>
          <cell r="J191"/>
          <cell r="K191"/>
          <cell r="L191">
            <v>0</v>
          </cell>
          <cell r="O191">
            <v>0</v>
          </cell>
          <cell r="P191">
            <v>0</v>
          </cell>
          <cell r="S191">
            <v>0</v>
          </cell>
          <cell r="T191">
            <v>0</v>
          </cell>
          <cell r="W191">
            <v>0</v>
          </cell>
          <cell r="X191">
            <v>0</v>
          </cell>
          <cell r="AA191">
            <v>0</v>
          </cell>
          <cell r="AB191">
            <v>0</v>
          </cell>
          <cell r="AC191"/>
          <cell r="AD191"/>
          <cell r="AE191">
            <v>0</v>
          </cell>
          <cell r="AF191">
            <v>0</v>
          </cell>
          <cell r="AI191">
            <v>0</v>
          </cell>
        </row>
        <row r="192">
          <cell r="E192">
            <v>87</v>
          </cell>
          <cell r="F192" t="str">
            <v>ACT</v>
          </cell>
          <cell r="G192">
            <v>0</v>
          </cell>
          <cell r="H192"/>
          <cell r="I192"/>
          <cell r="J192"/>
          <cell r="K192"/>
          <cell r="L192">
            <v>0</v>
          </cell>
          <cell r="O192">
            <v>0</v>
          </cell>
          <cell r="P192">
            <v>0</v>
          </cell>
          <cell r="S192">
            <v>0</v>
          </cell>
          <cell r="T192">
            <v>0</v>
          </cell>
          <cell r="W192">
            <v>0</v>
          </cell>
          <cell r="X192">
            <v>0</v>
          </cell>
          <cell r="AA192">
            <v>0</v>
          </cell>
          <cell r="AB192">
            <v>0</v>
          </cell>
          <cell r="AC192"/>
          <cell r="AD192"/>
          <cell r="AE192">
            <v>0</v>
          </cell>
          <cell r="AF192">
            <v>0</v>
          </cell>
          <cell r="AI192">
            <v>0</v>
          </cell>
        </row>
        <row r="193">
          <cell r="E193">
            <v>87</v>
          </cell>
          <cell r="F193" t="str">
            <v>ACT</v>
          </cell>
          <cell r="G193">
            <v>0</v>
          </cell>
          <cell r="H193"/>
          <cell r="I193"/>
          <cell r="J193"/>
          <cell r="K193"/>
          <cell r="L193">
            <v>0</v>
          </cell>
          <cell r="O193">
            <v>0</v>
          </cell>
          <cell r="P193">
            <v>0</v>
          </cell>
          <cell r="S193">
            <v>0</v>
          </cell>
          <cell r="T193">
            <v>0</v>
          </cell>
          <cell r="W193">
            <v>0</v>
          </cell>
          <cell r="X193">
            <v>0</v>
          </cell>
          <cell r="AA193">
            <v>0</v>
          </cell>
          <cell r="AB193">
            <v>0</v>
          </cell>
          <cell r="AC193"/>
          <cell r="AD193"/>
          <cell r="AE193">
            <v>0</v>
          </cell>
          <cell r="AF193">
            <v>0</v>
          </cell>
          <cell r="AI193">
            <v>0</v>
          </cell>
        </row>
        <row r="194">
          <cell r="E194">
            <v>84</v>
          </cell>
          <cell r="F194" t="str">
            <v>CUST</v>
          </cell>
          <cell r="G194">
            <v>3.3286414346783443E-2</v>
          </cell>
          <cell r="H194"/>
          <cell r="I194"/>
          <cell r="J194"/>
          <cell r="K194"/>
          <cell r="L194">
            <v>0</v>
          </cell>
          <cell r="O194">
            <v>0</v>
          </cell>
          <cell r="P194">
            <v>9.3162246376811595</v>
          </cell>
          <cell r="S194">
            <v>9.3162246376811595</v>
          </cell>
          <cell r="T194">
            <v>0</v>
          </cell>
          <cell r="W194">
            <v>0</v>
          </cell>
          <cell r="X194">
            <v>0</v>
          </cell>
          <cell r="AA194">
            <v>0</v>
          </cell>
          <cell r="AB194">
            <v>0</v>
          </cell>
          <cell r="AC194"/>
          <cell r="AD194"/>
          <cell r="AE194">
            <v>0</v>
          </cell>
          <cell r="AF194">
            <v>2.2498057553956836</v>
          </cell>
          <cell r="AI194">
            <v>2.2498057553956836</v>
          </cell>
        </row>
        <row r="195">
          <cell r="E195">
            <v>69</v>
          </cell>
          <cell r="F195" t="str">
            <v>ACT</v>
          </cell>
          <cell r="G195">
            <v>0</v>
          </cell>
          <cell r="H195"/>
          <cell r="I195"/>
          <cell r="J195"/>
          <cell r="K195"/>
          <cell r="L195">
            <v>0</v>
          </cell>
          <cell r="O195">
            <v>0</v>
          </cell>
          <cell r="P195">
            <v>0</v>
          </cell>
          <cell r="S195">
            <v>0</v>
          </cell>
          <cell r="T195">
            <v>0</v>
          </cell>
          <cell r="W195">
            <v>0</v>
          </cell>
          <cell r="X195">
            <v>0</v>
          </cell>
          <cell r="AA195">
            <v>0</v>
          </cell>
          <cell r="AB195">
            <v>0</v>
          </cell>
          <cell r="AC195"/>
          <cell r="AD195"/>
          <cell r="AE195">
            <v>0</v>
          </cell>
          <cell r="AF195">
            <v>0</v>
          </cell>
          <cell r="AI195">
            <v>0</v>
          </cell>
        </row>
        <row r="196">
          <cell r="E196">
            <v>71</v>
          </cell>
          <cell r="F196" t="str">
            <v>ACT</v>
          </cell>
          <cell r="G196">
            <v>0</v>
          </cell>
          <cell r="H196"/>
          <cell r="I196"/>
          <cell r="J196"/>
          <cell r="K196"/>
          <cell r="L196">
            <v>0</v>
          </cell>
          <cell r="O196">
            <v>0</v>
          </cell>
          <cell r="P196">
            <v>0</v>
          </cell>
          <cell r="S196">
            <v>0</v>
          </cell>
          <cell r="T196">
            <v>0</v>
          </cell>
          <cell r="W196">
            <v>0</v>
          </cell>
          <cell r="X196">
            <v>0</v>
          </cell>
          <cell r="AA196">
            <v>0</v>
          </cell>
          <cell r="AB196">
            <v>0</v>
          </cell>
          <cell r="AC196"/>
          <cell r="AD196"/>
          <cell r="AE196">
            <v>0</v>
          </cell>
          <cell r="AF196">
            <v>0</v>
          </cell>
          <cell r="AI196">
            <v>0</v>
          </cell>
        </row>
        <row r="197">
          <cell r="E197">
            <v>62</v>
          </cell>
          <cell r="F197" t="str">
            <v>CUST</v>
          </cell>
          <cell r="G197">
            <v>0.16830875636173823</v>
          </cell>
          <cell r="H197"/>
          <cell r="I197"/>
          <cell r="J197"/>
          <cell r="K197"/>
          <cell r="L197">
            <v>43522.800839869538</v>
          </cell>
          <cell r="O197">
            <v>43522.800839869538</v>
          </cell>
          <cell r="P197">
            <v>1286.2169577277739</v>
          </cell>
          <cell r="S197">
            <v>1286.2169577277739</v>
          </cell>
          <cell r="T197">
            <v>0</v>
          </cell>
          <cell r="W197">
            <v>0</v>
          </cell>
          <cell r="X197">
            <v>0</v>
          </cell>
          <cell r="AA197">
            <v>0</v>
          </cell>
          <cell r="AB197">
            <v>0</v>
          </cell>
          <cell r="AC197"/>
          <cell r="AD197"/>
          <cell r="AE197">
            <v>0</v>
          </cell>
          <cell r="AF197">
            <v>26.07196535934677</v>
          </cell>
          <cell r="AI197">
            <v>26.07196535934677</v>
          </cell>
        </row>
        <row r="198">
          <cell r="E198">
            <v>62</v>
          </cell>
          <cell r="F198" t="str">
            <v>CUST</v>
          </cell>
          <cell r="G198">
            <v>0.16830875636173823</v>
          </cell>
          <cell r="H198"/>
          <cell r="I198"/>
          <cell r="J198"/>
          <cell r="K198"/>
          <cell r="L198">
            <v>61031.334698520157</v>
          </cell>
          <cell r="O198">
            <v>61031.334698520157</v>
          </cell>
          <cell r="P198">
            <v>1803.6416803875766</v>
          </cell>
          <cell r="S198">
            <v>1803.6416803875766</v>
          </cell>
          <cell r="T198">
            <v>0</v>
          </cell>
          <cell r="W198">
            <v>0</v>
          </cell>
          <cell r="X198">
            <v>0</v>
          </cell>
          <cell r="AA198">
            <v>0</v>
          </cell>
          <cell r="AB198">
            <v>0</v>
          </cell>
          <cell r="AC198"/>
          <cell r="AD198"/>
          <cell r="AE198">
            <v>0</v>
          </cell>
          <cell r="AF198">
            <v>36.560304332180607</v>
          </cell>
          <cell r="AI198">
            <v>36.560304332180607</v>
          </cell>
        </row>
        <row r="199">
          <cell r="E199">
            <v>62</v>
          </cell>
          <cell r="F199" t="str">
            <v>CUST</v>
          </cell>
          <cell r="G199">
            <v>0.1683087563617382</v>
          </cell>
          <cell r="H199"/>
          <cell r="I199"/>
          <cell r="J199"/>
          <cell r="K199"/>
          <cell r="L199">
            <v>5873.4321336291268</v>
          </cell>
          <cell r="O199">
            <v>5873.4321336291268</v>
          </cell>
          <cell r="P199">
            <v>173.57586976380009</v>
          </cell>
          <cell r="S199">
            <v>173.57586976380009</v>
          </cell>
          <cell r="T199">
            <v>0</v>
          </cell>
          <cell r="W199">
            <v>0</v>
          </cell>
          <cell r="X199">
            <v>0</v>
          </cell>
          <cell r="AA199">
            <v>0</v>
          </cell>
          <cell r="AB199">
            <v>0</v>
          </cell>
          <cell r="AC199"/>
          <cell r="AD199"/>
          <cell r="AE199">
            <v>0</v>
          </cell>
          <cell r="AF199">
            <v>3.5184297925094619</v>
          </cell>
          <cell r="AI199">
            <v>3.5184297925094619</v>
          </cell>
        </row>
        <row r="200">
          <cell r="E200">
            <v>62</v>
          </cell>
          <cell r="F200" t="str">
            <v>CUST</v>
          </cell>
          <cell r="G200">
            <v>0.1683087563617382</v>
          </cell>
          <cell r="H200"/>
          <cell r="I200"/>
          <cell r="J200"/>
          <cell r="K200"/>
          <cell r="L200">
            <v>102.22515463917526</v>
          </cell>
          <cell r="O200">
            <v>102.22515463917526</v>
          </cell>
          <cell r="P200">
            <v>3.0210309278350511</v>
          </cell>
          <cell r="S200">
            <v>3.0210309278350511</v>
          </cell>
          <cell r="T200">
            <v>0</v>
          </cell>
          <cell r="W200">
            <v>0</v>
          </cell>
          <cell r="X200">
            <v>0</v>
          </cell>
          <cell r="AA200">
            <v>0</v>
          </cell>
          <cell r="AB200">
            <v>0</v>
          </cell>
          <cell r="AC200"/>
          <cell r="AD200"/>
          <cell r="AE200">
            <v>0</v>
          </cell>
          <cell r="AF200">
            <v>6.1237113402061859E-2</v>
          </cell>
          <cell r="AI200">
            <v>6.1237113402061859E-2</v>
          </cell>
        </row>
        <row r="201">
          <cell r="E201">
            <v>62</v>
          </cell>
          <cell r="F201" t="str">
            <v>DH</v>
          </cell>
          <cell r="G201">
            <v>0.11021083809358594</v>
          </cell>
          <cell r="H201"/>
          <cell r="I201"/>
          <cell r="J201"/>
          <cell r="K201"/>
          <cell r="L201">
            <v>573.97095028205649</v>
          </cell>
          <cell r="O201">
            <v>573.97095028205649</v>
          </cell>
          <cell r="P201">
            <v>252.59419808118983</v>
          </cell>
          <cell r="S201">
            <v>252.59419808118983</v>
          </cell>
          <cell r="T201">
            <v>500.55654021005876</v>
          </cell>
          <cell r="W201">
            <v>500.55654021005876</v>
          </cell>
          <cell r="X201">
            <v>219.59375585738351</v>
          </cell>
          <cell r="AA201">
            <v>219.59375585738351</v>
          </cell>
          <cell r="AB201">
            <v>471.0098355826787</v>
          </cell>
          <cell r="AC201"/>
          <cell r="AD201"/>
          <cell r="AE201">
            <v>471.0098355826787</v>
          </cell>
          <cell r="AF201">
            <v>102.73124490722633</v>
          </cell>
          <cell r="AI201">
            <v>102.73124490722633</v>
          </cell>
        </row>
        <row r="202">
          <cell r="E202">
            <v>62</v>
          </cell>
          <cell r="F202" t="str">
            <v>CUST</v>
          </cell>
          <cell r="G202">
            <v>0.1683087563617382</v>
          </cell>
          <cell r="H202"/>
          <cell r="I202"/>
          <cell r="J202"/>
          <cell r="K202"/>
          <cell r="L202">
            <v>5629.3305285136366</v>
          </cell>
          <cell r="O202">
            <v>5629.3305285136366</v>
          </cell>
          <cell r="P202">
            <v>166.36200443690458</v>
          </cell>
          <cell r="S202">
            <v>166.36200443690458</v>
          </cell>
          <cell r="T202">
            <v>0</v>
          </cell>
          <cell r="W202">
            <v>0</v>
          </cell>
          <cell r="X202">
            <v>0</v>
          </cell>
          <cell r="AA202">
            <v>0</v>
          </cell>
          <cell r="AB202">
            <v>0</v>
          </cell>
          <cell r="AC202"/>
          <cell r="AD202"/>
          <cell r="AE202">
            <v>0</v>
          </cell>
          <cell r="AF202">
            <v>3.3722027926399587</v>
          </cell>
          <cell r="AI202">
            <v>3.3722027926399587</v>
          </cell>
        </row>
        <row r="203">
          <cell r="E203">
            <v>63</v>
          </cell>
          <cell r="F203" t="str">
            <v>CUST</v>
          </cell>
          <cell r="G203">
            <v>0.16830875636173823</v>
          </cell>
          <cell r="H203"/>
          <cell r="I203"/>
          <cell r="J203"/>
          <cell r="K203"/>
          <cell r="L203">
            <v>11430.114914663713</v>
          </cell>
          <cell r="O203">
            <v>11430.114914663713</v>
          </cell>
          <cell r="P203">
            <v>337.79093597648352</v>
          </cell>
          <cell r="S203">
            <v>337.79093597648352</v>
          </cell>
          <cell r="T203">
            <v>0</v>
          </cell>
          <cell r="W203">
            <v>0</v>
          </cell>
          <cell r="X203">
            <v>0</v>
          </cell>
          <cell r="AA203">
            <v>0</v>
          </cell>
          <cell r="AB203">
            <v>0</v>
          </cell>
          <cell r="AC203"/>
          <cell r="AD203"/>
          <cell r="AE203">
            <v>0</v>
          </cell>
          <cell r="AF203">
            <v>6.8471135670908829</v>
          </cell>
          <cell r="AI203">
            <v>6.8471135670908829</v>
          </cell>
        </row>
        <row r="204">
          <cell r="E204">
            <v>64</v>
          </cell>
          <cell r="F204" t="str">
            <v>CUST</v>
          </cell>
          <cell r="G204">
            <v>0.1683087563617382</v>
          </cell>
          <cell r="H204"/>
          <cell r="I204"/>
          <cell r="J204"/>
          <cell r="K204"/>
          <cell r="L204">
            <v>28572.386558788989</v>
          </cell>
          <cell r="O204">
            <v>28572.386558788989</v>
          </cell>
          <cell r="P204">
            <v>844.39161555526562</v>
          </cell>
          <cell r="S204">
            <v>844.39161555526562</v>
          </cell>
          <cell r="T204">
            <v>0</v>
          </cell>
          <cell r="W204">
            <v>0</v>
          </cell>
          <cell r="X204">
            <v>0</v>
          </cell>
          <cell r="AA204">
            <v>0</v>
          </cell>
          <cell r="AB204">
            <v>0</v>
          </cell>
          <cell r="AC204"/>
          <cell r="AD204"/>
          <cell r="AE204">
            <v>0</v>
          </cell>
          <cell r="AF204">
            <v>17.116046261255384</v>
          </cell>
          <cell r="AI204">
            <v>17.116046261255384</v>
          </cell>
        </row>
        <row r="205">
          <cell r="E205">
            <v>62</v>
          </cell>
          <cell r="F205" t="str">
            <v>CUST</v>
          </cell>
          <cell r="G205">
            <v>0.16830875636173823</v>
          </cell>
          <cell r="H205"/>
          <cell r="I205"/>
          <cell r="J205"/>
          <cell r="K205"/>
          <cell r="L205">
            <v>4352.948959937361</v>
          </cell>
          <cell r="O205">
            <v>4352.948959937361</v>
          </cell>
          <cell r="P205">
            <v>128.64146287354822</v>
          </cell>
          <cell r="S205">
            <v>128.64146287354822</v>
          </cell>
          <cell r="T205">
            <v>0</v>
          </cell>
          <cell r="W205">
            <v>0</v>
          </cell>
          <cell r="X205">
            <v>0</v>
          </cell>
          <cell r="AA205">
            <v>0</v>
          </cell>
          <cell r="AB205">
            <v>0</v>
          </cell>
          <cell r="AC205"/>
          <cell r="AD205"/>
          <cell r="AE205">
            <v>0</v>
          </cell>
          <cell r="AF205">
            <v>2.6075972204097613</v>
          </cell>
          <cell r="AI205">
            <v>2.6075972204097613</v>
          </cell>
        </row>
        <row r="206">
          <cell r="E206">
            <v>62</v>
          </cell>
          <cell r="F206" t="str">
            <v>CUST</v>
          </cell>
          <cell r="G206">
            <v>0.16830875636173825</v>
          </cell>
          <cell r="H206"/>
          <cell r="I206"/>
          <cell r="J206"/>
          <cell r="K206"/>
          <cell r="L206">
            <v>1099.4530392796555</v>
          </cell>
          <cell r="O206">
            <v>1099.4530392796555</v>
          </cell>
          <cell r="P206">
            <v>32.491823045804516</v>
          </cell>
          <cell r="S206">
            <v>32.491823045804516</v>
          </cell>
          <cell r="T206">
            <v>0</v>
          </cell>
          <cell r="W206">
            <v>0</v>
          </cell>
          <cell r="X206">
            <v>0</v>
          </cell>
          <cell r="AA206">
            <v>0</v>
          </cell>
          <cell r="AB206">
            <v>0</v>
          </cell>
          <cell r="AC206"/>
          <cell r="AD206"/>
          <cell r="AE206">
            <v>0</v>
          </cell>
          <cell r="AF206">
            <v>0.65861803471225377</v>
          </cell>
          <cell r="AI206">
            <v>0.65861803471225377</v>
          </cell>
        </row>
        <row r="207">
          <cell r="E207">
            <v>72</v>
          </cell>
          <cell r="F207" t="str">
            <v>DH</v>
          </cell>
          <cell r="G207">
            <v>0.11021083809358594</v>
          </cell>
          <cell r="H207"/>
          <cell r="I207"/>
          <cell r="J207"/>
          <cell r="K207"/>
          <cell r="L207">
            <v>67.182046779375838</v>
          </cell>
          <cell r="O207">
            <v>67.182046779375838</v>
          </cell>
          <cell r="P207">
            <v>29.565599484347167</v>
          </cell>
          <cell r="S207">
            <v>29.565599484347167</v>
          </cell>
          <cell r="T207">
            <v>58.589050340595236</v>
          </cell>
          <cell r="W207">
            <v>58.589050340595236</v>
          </cell>
          <cell r="X207">
            <v>25.70296976043803</v>
          </cell>
          <cell r="AA207">
            <v>25.70296976043803</v>
          </cell>
          <cell r="AB207">
            <v>55.130673063003762</v>
          </cell>
          <cell r="AC207"/>
          <cell r="AD207"/>
          <cell r="AE207">
            <v>55.130673063003762</v>
          </cell>
          <cell r="AF207">
            <v>12.024467958995515</v>
          </cell>
          <cell r="AI207">
            <v>12.024467958995515</v>
          </cell>
        </row>
        <row r="208">
          <cell r="E208">
            <v>86</v>
          </cell>
          <cell r="F208" t="str">
            <v>CUST</v>
          </cell>
          <cell r="G208">
            <v>0.16830875636173823</v>
          </cell>
          <cell r="H208"/>
          <cell r="I208"/>
          <cell r="J208"/>
          <cell r="K208"/>
          <cell r="L208">
            <v>10420.773576928095</v>
          </cell>
          <cell r="O208">
            <v>10420.773576928095</v>
          </cell>
          <cell r="P208">
            <v>307.96215842359391</v>
          </cell>
          <cell r="S208">
            <v>307.96215842359391</v>
          </cell>
          <cell r="T208">
            <v>0</v>
          </cell>
          <cell r="W208">
            <v>0</v>
          </cell>
          <cell r="X208">
            <v>0</v>
          </cell>
          <cell r="AA208">
            <v>0</v>
          </cell>
          <cell r="AB208">
            <v>0</v>
          </cell>
          <cell r="AC208"/>
          <cell r="AD208"/>
          <cell r="AE208">
            <v>0</v>
          </cell>
          <cell r="AF208">
            <v>6.2424761842620384</v>
          </cell>
          <cell r="AI208">
            <v>6.2424761842620384</v>
          </cell>
        </row>
        <row r="209">
          <cell r="E209">
            <v>61</v>
          </cell>
          <cell r="F209" t="str">
            <v>CUST</v>
          </cell>
          <cell r="G209">
            <v>0.16830875636173823</v>
          </cell>
          <cell r="H209"/>
          <cell r="I209"/>
          <cell r="J209"/>
          <cell r="K209"/>
          <cell r="L209">
            <v>3586.7651520292316</v>
          </cell>
          <cell r="O209">
            <v>3586.7651520292316</v>
          </cell>
          <cell r="P209">
            <v>105.99865065901082</v>
          </cell>
          <cell r="S209">
            <v>105.99865065901082</v>
          </cell>
          <cell r="T209">
            <v>0</v>
          </cell>
          <cell r="W209">
            <v>0</v>
          </cell>
          <cell r="X209">
            <v>0</v>
          </cell>
          <cell r="AA209">
            <v>0</v>
          </cell>
          <cell r="AB209">
            <v>0</v>
          </cell>
          <cell r="AC209"/>
          <cell r="AD209"/>
          <cell r="AE209">
            <v>0</v>
          </cell>
          <cell r="AF209">
            <v>2.1486212971421117</v>
          </cell>
          <cell r="AI209">
            <v>2.1486212971421117</v>
          </cell>
        </row>
        <row r="210">
          <cell r="E210">
            <v>61</v>
          </cell>
          <cell r="F210" t="str">
            <v>CUST</v>
          </cell>
          <cell r="G210">
            <v>0</v>
          </cell>
          <cell r="H210"/>
          <cell r="I210"/>
          <cell r="J210"/>
          <cell r="K210"/>
          <cell r="L210">
            <v>0</v>
          </cell>
          <cell r="O210">
            <v>0</v>
          </cell>
          <cell r="P210">
            <v>0</v>
          </cell>
          <cell r="S210">
            <v>0</v>
          </cell>
          <cell r="T210">
            <v>0</v>
          </cell>
          <cell r="W210">
            <v>0</v>
          </cell>
          <cell r="X210">
            <v>0</v>
          </cell>
          <cell r="AA210">
            <v>0</v>
          </cell>
          <cell r="AB210">
            <v>0</v>
          </cell>
          <cell r="AC210"/>
          <cell r="AD210"/>
          <cell r="AE210">
            <v>0</v>
          </cell>
          <cell r="AF210">
            <v>0</v>
          </cell>
          <cell r="AI210">
            <v>0</v>
          </cell>
        </row>
        <row r="211">
          <cell r="E211">
            <v>70</v>
          </cell>
          <cell r="F211" t="str">
            <v>REV</v>
          </cell>
          <cell r="G211">
            <v>0.12050036179656672</v>
          </cell>
          <cell r="H211"/>
          <cell r="I211"/>
          <cell r="J211"/>
          <cell r="K211"/>
          <cell r="L211">
            <v>897.68374755168111</v>
          </cell>
          <cell r="O211">
            <v>897.68374755168111</v>
          </cell>
          <cell r="P211">
            <v>303.19328444542742</v>
          </cell>
          <cell r="S211">
            <v>303.19328444542742</v>
          </cell>
          <cell r="T211">
            <v>0.68046505247911293</v>
          </cell>
          <cell r="W211">
            <v>0.68046505247911293</v>
          </cell>
          <cell r="X211">
            <v>5.0190527673254701</v>
          </cell>
          <cell r="AA211">
            <v>5.0190527673254701</v>
          </cell>
          <cell r="AB211">
            <v>8.3007651446864585</v>
          </cell>
          <cell r="AC211"/>
          <cell r="AD211"/>
          <cell r="AE211">
            <v>8.3007651446864585</v>
          </cell>
          <cell r="AF211">
            <v>62.257819575492341</v>
          </cell>
          <cell r="AI211">
            <v>62.257819575492341</v>
          </cell>
        </row>
        <row r="212">
          <cell r="E212">
            <v>70</v>
          </cell>
          <cell r="F212" t="str">
            <v>REV</v>
          </cell>
          <cell r="G212">
            <v>0</v>
          </cell>
          <cell r="H212"/>
          <cell r="I212"/>
          <cell r="J212"/>
          <cell r="K212"/>
          <cell r="L212">
            <v>0</v>
          </cell>
          <cell r="O212">
            <v>0</v>
          </cell>
          <cell r="P212">
            <v>0</v>
          </cell>
          <cell r="S212">
            <v>0</v>
          </cell>
          <cell r="T212">
            <v>0</v>
          </cell>
          <cell r="W212">
            <v>0</v>
          </cell>
          <cell r="X212">
            <v>0</v>
          </cell>
          <cell r="AA212">
            <v>0</v>
          </cell>
          <cell r="AB212">
            <v>0</v>
          </cell>
          <cell r="AC212"/>
          <cell r="AD212"/>
          <cell r="AE212">
            <v>0</v>
          </cell>
          <cell r="AF212">
            <v>0</v>
          </cell>
          <cell r="AI212">
            <v>0</v>
          </cell>
        </row>
        <row r="213">
          <cell r="E213">
            <v>66</v>
          </cell>
          <cell r="F213" t="str">
            <v>CUST</v>
          </cell>
          <cell r="G213">
            <v>0.1683087563617382</v>
          </cell>
          <cell r="H213"/>
          <cell r="I213"/>
          <cell r="J213"/>
          <cell r="K213"/>
          <cell r="L213">
            <v>1633.9996920266215</v>
          </cell>
          <cell r="O213">
            <v>1633.9996920266215</v>
          </cell>
          <cell r="P213">
            <v>48.289128278742005</v>
          </cell>
          <cell r="S213">
            <v>48.289128278742005</v>
          </cell>
          <cell r="T213">
            <v>0</v>
          </cell>
          <cell r="W213">
            <v>0</v>
          </cell>
          <cell r="X213">
            <v>0</v>
          </cell>
          <cell r="AA213">
            <v>0</v>
          </cell>
          <cell r="AB213">
            <v>0</v>
          </cell>
          <cell r="AC213"/>
          <cell r="AD213"/>
          <cell r="AE213">
            <v>0</v>
          </cell>
          <cell r="AF213">
            <v>0.97883368132585158</v>
          </cell>
          <cell r="AI213">
            <v>0.97883368132585158</v>
          </cell>
        </row>
        <row r="214">
          <cell r="E214">
            <v>81</v>
          </cell>
          <cell r="F214" t="str">
            <v>CUST</v>
          </cell>
          <cell r="G214">
            <v>0.16830875636173823</v>
          </cell>
          <cell r="H214"/>
          <cell r="I214"/>
          <cell r="J214"/>
          <cell r="K214"/>
          <cell r="L214">
            <v>1711.8383766149029</v>
          </cell>
          <cell r="O214">
            <v>1711.8383766149029</v>
          </cell>
          <cell r="P214">
            <v>50.589472791334984</v>
          </cell>
          <cell r="S214">
            <v>50.589472791334984</v>
          </cell>
          <cell r="T214">
            <v>0</v>
          </cell>
          <cell r="W214">
            <v>0</v>
          </cell>
          <cell r="X214">
            <v>0</v>
          </cell>
          <cell r="AA214">
            <v>0</v>
          </cell>
          <cell r="AB214">
            <v>0</v>
          </cell>
          <cell r="AC214"/>
          <cell r="AD214"/>
          <cell r="AE214">
            <v>0</v>
          </cell>
          <cell r="AF214">
            <v>1.0254622863108445</v>
          </cell>
          <cell r="AI214">
            <v>1.0254622863108445</v>
          </cell>
        </row>
        <row r="215">
          <cell r="E215">
            <v>62</v>
          </cell>
          <cell r="F215" t="str">
            <v>CUST</v>
          </cell>
          <cell r="G215">
            <v>0.1683087563617382</v>
          </cell>
          <cell r="H215"/>
          <cell r="I215"/>
          <cell r="J215"/>
          <cell r="K215"/>
          <cell r="L215">
            <v>9506.601179694635</v>
          </cell>
          <cell r="O215">
            <v>9506.601179694635</v>
          </cell>
          <cell r="P215">
            <v>280.94588150854759</v>
          </cell>
          <cell r="S215">
            <v>280.94588150854759</v>
          </cell>
          <cell r="T215">
            <v>0</v>
          </cell>
          <cell r="W215">
            <v>0</v>
          </cell>
          <cell r="X215">
            <v>0</v>
          </cell>
          <cell r="AA215">
            <v>0</v>
          </cell>
          <cell r="AB215">
            <v>0</v>
          </cell>
          <cell r="AC215"/>
          <cell r="AD215"/>
          <cell r="AE215">
            <v>0</v>
          </cell>
          <cell r="AF215">
            <v>5.6948489494975858</v>
          </cell>
          <cell r="AI215">
            <v>5.6948489494975858</v>
          </cell>
        </row>
        <row r="216">
          <cell r="E216">
            <v>90</v>
          </cell>
          <cell r="F216" t="str">
            <v>DH</v>
          </cell>
          <cell r="G216">
            <v>0.11021083809358596</v>
          </cell>
          <cell r="H216"/>
          <cell r="I216"/>
          <cell r="J216"/>
          <cell r="K216"/>
          <cell r="L216">
            <v>16383.435456180312</v>
          </cell>
          <cell r="O216">
            <v>16383.435456180312</v>
          </cell>
          <cell r="P216">
            <v>7210.0525973224885</v>
          </cell>
          <cell r="S216">
            <v>7210.0525973224885</v>
          </cell>
          <cell r="T216">
            <v>14287.893428527055</v>
          </cell>
          <cell r="W216">
            <v>14287.893428527055</v>
          </cell>
          <cell r="X216">
            <v>6268.0874770782484</v>
          </cell>
          <cell r="AA216">
            <v>6268.0874770782484</v>
          </cell>
          <cell r="AB216">
            <v>13444.51184629258</v>
          </cell>
          <cell r="AC216"/>
          <cell r="AD216"/>
          <cell r="AE216">
            <v>13444.51184629258</v>
          </cell>
          <cell r="AF216">
            <v>2932.3622030757883</v>
          </cell>
          <cell r="AI216">
            <v>2932.3622030757883</v>
          </cell>
        </row>
        <row r="217">
          <cell r="E217">
            <v>75</v>
          </cell>
          <cell r="F217" t="str">
            <v>CUST</v>
          </cell>
          <cell r="G217">
            <v>0.16830875636173823</v>
          </cell>
          <cell r="H217"/>
          <cell r="I217"/>
          <cell r="J217"/>
          <cell r="K217"/>
          <cell r="L217">
            <v>3283.9357118621951</v>
          </cell>
          <cell r="O217">
            <v>3283.9357118621951</v>
          </cell>
          <cell r="P217">
            <v>97.04921832180608</v>
          </cell>
          <cell r="S217">
            <v>97.04921832180608</v>
          </cell>
          <cell r="T217">
            <v>0</v>
          </cell>
          <cell r="W217">
            <v>0</v>
          </cell>
          <cell r="X217">
            <v>0</v>
          </cell>
          <cell r="AA217">
            <v>0</v>
          </cell>
          <cell r="AB217">
            <v>0</v>
          </cell>
          <cell r="AC217"/>
          <cell r="AD217"/>
          <cell r="AE217">
            <v>0</v>
          </cell>
          <cell r="AF217">
            <v>1.9672138849014749</v>
          </cell>
          <cell r="AI217">
            <v>1.9672138849014749</v>
          </cell>
        </row>
        <row r="218">
          <cell r="E218">
            <v>74</v>
          </cell>
          <cell r="F218" t="str">
            <v>CUST</v>
          </cell>
          <cell r="G218">
            <v>0.16830875636173823</v>
          </cell>
          <cell r="H218"/>
          <cell r="I218"/>
          <cell r="J218"/>
          <cell r="K218"/>
          <cell r="L218">
            <v>7557.2373430771231</v>
          </cell>
          <cell r="O218">
            <v>7557.2373430771231</v>
          </cell>
          <cell r="P218">
            <v>223.33688633694376</v>
          </cell>
          <cell r="S218">
            <v>223.33688633694376</v>
          </cell>
          <cell r="T218">
            <v>0</v>
          </cell>
          <cell r="W218">
            <v>0</v>
          </cell>
          <cell r="X218">
            <v>0</v>
          </cell>
          <cell r="AA218">
            <v>0</v>
          </cell>
          <cell r="AB218">
            <v>0</v>
          </cell>
          <cell r="AC218"/>
          <cell r="AD218"/>
          <cell r="AE218">
            <v>0</v>
          </cell>
          <cell r="AF218">
            <v>4.5270990473704815</v>
          </cell>
          <cell r="AI218">
            <v>4.5270990473704815</v>
          </cell>
        </row>
        <row r="219">
          <cell r="E219">
            <v>74</v>
          </cell>
          <cell r="F219" t="str">
            <v>CUST</v>
          </cell>
          <cell r="G219">
            <v>0.16830875636173823</v>
          </cell>
          <cell r="H219"/>
          <cell r="I219"/>
          <cell r="J219"/>
          <cell r="K219"/>
          <cell r="L219">
            <v>7039.2772804384704</v>
          </cell>
          <cell r="O219">
            <v>7039.2772804384704</v>
          </cell>
          <cell r="P219">
            <v>208.02975988516249</v>
          </cell>
          <cell r="S219">
            <v>208.02975988516249</v>
          </cell>
          <cell r="T219">
            <v>0</v>
          </cell>
          <cell r="W219">
            <v>0</v>
          </cell>
          <cell r="X219">
            <v>0</v>
          </cell>
          <cell r="AA219">
            <v>0</v>
          </cell>
          <cell r="AB219">
            <v>0</v>
          </cell>
          <cell r="AC219"/>
          <cell r="AD219"/>
          <cell r="AE219">
            <v>0</v>
          </cell>
          <cell r="AF219">
            <v>4.2168194571316722</v>
          </cell>
          <cell r="AI219">
            <v>4.2168194571316722</v>
          </cell>
        </row>
        <row r="220">
          <cell r="E220">
            <v>74</v>
          </cell>
          <cell r="F220" t="str">
            <v>CUST</v>
          </cell>
          <cell r="G220">
            <v>0.1683087563617382</v>
          </cell>
          <cell r="H220"/>
          <cell r="I220"/>
          <cell r="J220"/>
          <cell r="K220"/>
          <cell r="L220">
            <v>2240.0621271042673</v>
          </cell>
          <cell r="O220">
            <v>2240.0621271042673</v>
          </cell>
          <cell r="P220">
            <v>66.199919091739531</v>
          </cell>
          <cell r="S220">
            <v>66.199919091739531</v>
          </cell>
          <cell r="T220">
            <v>0</v>
          </cell>
          <cell r="W220">
            <v>0</v>
          </cell>
          <cell r="X220">
            <v>0</v>
          </cell>
          <cell r="AA220">
            <v>0</v>
          </cell>
          <cell r="AB220">
            <v>0</v>
          </cell>
          <cell r="AC220"/>
          <cell r="AD220"/>
          <cell r="AE220">
            <v>0</v>
          </cell>
          <cell r="AF220">
            <v>1.3418902518595852</v>
          </cell>
          <cell r="AI220">
            <v>1.3418902518595852</v>
          </cell>
        </row>
        <row r="221">
          <cell r="E221">
            <v>85</v>
          </cell>
          <cell r="F221" t="str">
            <v>CUST</v>
          </cell>
          <cell r="G221">
            <v>0.1683087563617382</v>
          </cell>
          <cell r="H221"/>
          <cell r="I221"/>
          <cell r="J221"/>
          <cell r="K221"/>
          <cell r="L221">
            <v>1251.1732846143807</v>
          </cell>
          <cell r="O221">
            <v>1251.1732846143807</v>
          </cell>
          <cell r="P221">
            <v>36.975568315281222</v>
          </cell>
          <cell r="S221">
            <v>36.975568315281222</v>
          </cell>
          <cell r="T221">
            <v>0</v>
          </cell>
          <cell r="W221">
            <v>0</v>
          </cell>
          <cell r="X221">
            <v>0</v>
          </cell>
          <cell r="AA221">
            <v>0</v>
          </cell>
          <cell r="AB221">
            <v>0</v>
          </cell>
          <cell r="AC221"/>
          <cell r="AD221"/>
          <cell r="AE221">
            <v>0</v>
          </cell>
          <cell r="AF221">
            <v>0.74950476314759229</v>
          </cell>
          <cell r="AI221">
            <v>0.74950476314759229</v>
          </cell>
        </row>
        <row r="222">
          <cell r="E222">
            <v>78</v>
          </cell>
          <cell r="F222" t="str">
            <v>REV</v>
          </cell>
          <cell r="G222">
            <v>0.12050036179656672</v>
          </cell>
          <cell r="H222"/>
          <cell r="I222"/>
          <cell r="J222"/>
          <cell r="K222"/>
          <cell r="L222">
            <v>1710.8190785843394</v>
          </cell>
          <cell r="O222">
            <v>1710.8190785843394</v>
          </cell>
          <cell r="P222">
            <v>577.83028482201928</v>
          </cell>
          <cell r="S222">
            <v>577.83028482201928</v>
          </cell>
          <cell r="T222">
            <v>1.2968404488398491</v>
          </cell>
          <cell r="W222">
            <v>1.2968404488398491</v>
          </cell>
          <cell r="X222">
            <v>9.5653856429739896</v>
          </cell>
          <cell r="AA222">
            <v>9.5653856429739896</v>
          </cell>
          <cell r="AB222">
            <v>15.81972205145655</v>
          </cell>
          <cell r="AC222"/>
          <cell r="AD222"/>
          <cell r="AE222">
            <v>15.81972205145655</v>
          </cell>
          <cell r="AF222">
            <v>118.65188136836775</v>
          </cell>
          <cell r="AI222">
            <v>118.65188136836775</v>
          </cell>
        </row>
        <row r="223">
          <cell r="E223">
            <v>78</v>
          </cell>
          <cell r="F223" t="str">
            <v>ACT</v>
          </cell>
          <cell r="G223">
            <v>0</v>
          </cell>
          <cell r="H223"/>
          <cell r="I223"/>
          <cell r="J223"/>
          <cell r="L223">
            <v>0</v>
          </cell>
          <cell r="O223">
            <v>0</v>
          </cell>
          <cell r="P223">
            <v>0</v>
          </cell>
          <cell r="S223">
            <v>0</v>
          </cell>
          <cell r="T223">
            <v>0</v>
          </cell>
          <cell r="W223">
            <v>0</v>
          </cell>
          <cell r="X223">
            <v>0</v>
          </cell>
          <cell r="AA223">
            <v>0</v>
          </cell>
          <cell r="AB223">
            <v>0</v>
          </cell>
          <cell r="AC223"/>
          <cell r="AD223"/>
          <cell r="AE223">
            <v>0</v>
          </cell>
          <cell r="AF223">
            <v>0</v>
          </cell>
          <cell r="AI223">
            <v>0</v>
          </cell>
        </row>
        <row r="224">
          <cell r="E224">
            <v>87</v>
          </cell>
          <cell r="F224" t="str">
            <v>REV</v>
          </cell>
          <cell r="G224">
            <v>0.1205003617965667</v>
          </cell>
          <cell r="H224"/>
          <cell r="I224"/>
          <cell r="J224"/>
          <cell r="K224"/>
          <cell r="L224">
            <v>157.08152757999619</v>
          </cell>
          <cell r="O224">
            <v>157.08152757999619</v>
          </cell>
          <cell r="P224">
            <v>53.054390705611077</v>
          </cell>
          <cell r="S224">
            <v>53.054390705611077</v>
          </cell>
          <cell r="T224">
            <v>0.11907143267297216</v>
          </cell>
          <cell r="W224">
            <v>0.11907143267297216</v>
          </cell>
          <cell r="X224">
            <v>0.87826083277808542</v>
          </cell>
          <cell r="AA224">
            <v>0.87826083277808542</v>
          </cell>
          <cell r="AB224">
            <v>1.4525125051738443</v>
          </cell>
          <cell r="AC224"/>
          <cell r="AD224"/>
          <cell r="AE224">
            <v>1.4525125051738443</v>
          </cell>
          <cell r="AF224">
            <v>10.89420793168042</v>
          </cell>
          <cell r="AI224">
            <v>10.89420793168042</v>
          </cell>
        </row>
        <row r="225">
          <cell r="E225">
            <v>87</v>
          </cell>
          <cell r="F225" t="str">
            <v>REV</v>
          </cell>
          <cell r="G225">
            <v>0.12050036179656672</v>
          </cell>
          <cell r="H225"/>
          <cell r="I225"/>
          <cell r="J225"/>
          <cell r="K225"/>
          <cell r="L225">
            <v>1064.5445446099402</v>
          </cell>
          <cell r="O225">
            <v>1064.5445446099402</v>
          </cell>
          <cell r="P225">
            <v>359.55062993960195</v>
          </cell>
          <cell r="S225">
            <v>359.55062993960195</v>
          </cell>
          <cell r="T225">
            <v>0.80694939770272733</v>
          </cell>
          <cell r="W225">
            <v>0.80694939770272733</v>
          </cell>
          <cell r="X225">
            <v>5.9519906171166896</v>
          </cell>
          <cell r="AA225">
            <v>5.9519906171166896</v>
          </cell>
          <cell r="AB225">
            <v>9.8437052859259619</v>
          </cell>
          <cell r="AC225"/>
          <cell r="AD225"/>
          <cell r="AE225">
            <v>9.8437052859259619</v>
          </cell>
          <cell r="AF225">
            <v>73.830257447748536</v>
          </cell>
          <cell r="AI225">
            <v>73.830257447748536</v>
          </cell>
        </row>
        <row r="226">
          <cell r="E226">
            <v>87</v>
          </cell>
          <cell r="F226" t="str">
            <v>REV</v>
          </cell>
          <cell r="G226">
            <v>0.12050036179656672</v>
          </cell>
          <cell r="H226"/>
          <cell r="I226"/>
          <cell r="J226"/>
          <cell r="K226"/>
          <cell r="L226">
            <v>1467.8458189307973</v>
          </cell>
          <cell r="O226">
            <v>1467.8458189307973</v>
          </cell>
          <cell r="P226">
            <v>495.76590432310877</v>
          </cell>
          <cell r="S226">
            <v>495.76590432310877</v>
          </cell>
          <cell r="T226">
            <v>1.1126610957746985</v>
          </cell>
          <cell r="W226">
            <v>1.1126610957746985</v>
          </cell>
          <cell r="X226">
            <v>8.2068942872195603</v>
          </cell>
          <cell r="AA226">
            <v>8.2068942872195603</v>
          </cell>
          <cell r="AB226">
            <v>13.572979843720567</v>
          </cell>
          <cell r="AC226"/>
          <cell r="AD226"/>
          <cell r="AE226">
            <v>13.572979843720567</v>
          </cell>
          <cell r="AF226">
            <v>101.80075155518307</v>
          </cell>
          <cell r="AI226">
            <v>101.80075155518307</v>
          </cell>
        </row>
        <row r="227">
          <cell r="E227">
            <v>87</v>
          </cell>
          <cell r="F227" t="str">
            <v>REV</v>
          </cell>
          <cell r="G227">
            <v>0.12050036179656673</v>
          </cell>
          <cell r="H227"/>
          <cell r="I227"/>
          <cell r="J227"/>
          <cell r="K227"/>
          <cell r="L227">
            <v>95.425376387362647</v>
          </cell>
          <cell r="O227">
            <v>95.425376387362647</v>
          </cell>
          <cell r="P227">
            <v>32.229984518751607</v>
          </cell>
          <cell r="S227">
            <v>32.229984518751607</v>
          </cell>
          <cell r="T227">
            <v>7.2334643384559527E-2</v>
          </cell>
          <cell r="W227">
            <v>7.2334643384559527E-2</v>
          </cell>
          <cell r="X227">
            <v>0.53353422152994179</v>
          </cell>
          <cell r="AA227">
            <v>0.53353422152994179</v>
          </cell>
          <cell r="AB227">
            <v>0.8823860746005131</v>
          </cell>
          <cell r="AC227"/>
          <cell r="AD227"/>
          <cell r="AE227">
            <v>0.8823860746005131</v>
          </cell>
          <cell r="AF227">
            <v>6.618116772472634</v>
          </cell>
          <cell r="AI227">
            <v>6.618116772472634</v>
          </cell>
        </row>
        <row r="228">
          <cell r="E228">
            <v>87</v>
          </cell>
          <cell r="F228" t="str">
            <v>REV</v>
          </cell>
          <cell r="G228">
            <v>0</v>
          </cell>
          <cell r="H228"/>
          <cell r="I228"/>
          <cell r="J228"/>
          <cell r="K228"/>
          <cell r="L228">
            <v>0</v>
          </cell>
          <cell r="O228">
            <v>0</v>
          </cell>
          <cell r="P228">
            <v>0</v>
          </cell>
          <cell r="S228">
            <v>0</v>
          </cell>
          <cell r="T228">
            <v>0</v>
          </cell>
          <cell r="W228">
            <v>0</v>
          </cell>
          <cell r="X228">
            <v>0</v>
          </cell>
          <cell r="AA228">
            <v>0</v>
          </cell>
          <cell r="AB228">
            <v>0</v>
          </cell>
          <cell r="AC228"/>
          <cell r="AD228"/>
          <cell r="AE228">
            <v>0</v>
          </cell>
          <cell r="AF228">
            <v>0</v>
          </cell>
          <cell r="AI228">
            <v>0</v>
          </cell>
        </row>
        <row r="229">
          <cell r="E229">
            <v>87</v>
          </cell>
          <cell r="F229" t="str">
            <v>REV</v>
          </cell>
          <cell r="G229">
            <v>0.1205003617965667</v>
          </cell>
          <cell r="H229"/>
          <cell r="I229"/>
          <cell r="J229"/>
          <cell r="K229"/>
          <cell r="L229">
            <v>196.6475066556564</v>
          </cell>
          <cell r="O229">
            <v>196.6475066556564</v>
          </cell>
          <cell r="P229">
            <v>66.417826526930583</v>
          </cell>
          <cell r="S229">
            <v>66.417826526930583</v>
          </cell>
          <cell r="T229">
            <v>0.1490633603440884</v>
          </cell>
          <cell r="W229">
            <v>0.1490633603440884</v>
          </cell>
          <cell r="X229">
            <v>1.0994787587049455</v>
          </cell>
          <cell r="AA229">
            <v>1.0994787587049455</v>
          </cell>
          <cell r="AB229">
            <v>1.8183739802449697</v>
          </cell>
          <cell r="AC229"/>
          <cell r="AD229"/>
          <cell r="AE229">
            <v>1.8183739802449697</v>
          </cell>
          <cell r="AF229">
            <v>13.638260715679767</v>
          </cell>
          <cell r="AI229">
            <v>13.638260715679767</v>
          </cell>
        </row>
        <row r="230">
          <cell r="E230">
            <v>87</v>
          </cell>
          <cell r="F230" t="str">
            <v>REV</v>
          </cell>
          <cell r="G230">
            <v>0.1205003617965667</v>
          </cell>
          <cell r="H230"/>
          <cell r="I230"/>
          <cell r="J230"/>
          <cell r="K230"/>
          <cell r="L230">
            <v>50.252367695722818</v>
          </cell>
          <cell r="O230">
            <v>50.252367695722818</v>
          </cell>
          <cell r="P230">
            <v>16.972770705028633</v>
          </cell>
          <cell r="S230">
            <v>16.972770705028633</v>
          </cell>
          <cell r="T230">
            <v>3.8092457521406824E-2</v>
          </cell>
          <cell r="W230">
            <v>3.8092457521406824E-2</v>
          </cell>
          <cell r="X230">
            <v>0.28096675007848909</v>
          </cell>
          <cell r="AA230">
            <v>0.28096675007848909</v>
          </cell>
          <cell r="AB230">
            <v>0.46467712414789897</v>
          </cell>
          <cell r="AC230"/>
          <cell r="AD230"/>
          <cell r="AE230">
            <v>0.46467712414789897</v>
          </cell>
          <cell r="AF230">
            <v>3.4851949250217347</v>
          </cell>
          <cell r="AI230">
            <v>3.4851949250217347</v>
          </cell>
        </row>
        <row r="231">
          <cell r="E231">
            <v>87</v>
          </cell>
          <cell r="F231" t="str">
            <v>REV</v>
          </cell>
          <cell r="G231">
            <v>0.1205003617965667</v>
          </cell>
          <cell r="H231"/>
          <cell r="I231"/>
          <cell r="J231"/>
          <cell r="K231"/>
          <cell r="L231">
            <v>3.0491399724360311</v>
          </cell>
          <cell r="O231">
            <v>3.0491399724360311</v>
          </cell>
          <cell r="P231">
            <v>1.0298490593130589</v>
          </cell>
          <cell r="S231">
            <v>1.0298490593130589</v>
          </cell>
          <cell r="T231">
            <v>2.311318654279628E-3</v>
          </cell>
          <cell r="W231">
            <v>2.311318654279628E-3</v>
          </cell>
          <cell r="X231">
            <v>1.7048091221832779E-2</v>
          </cell>
          <cell r="AA231">
            <v>1.7048091221832779E-2</v>
          </cell>
          <cell r="AB231">
            <v>2.8195001718029973E-2</v>
          </cell>
          <cell r="AC231"/>
          <cell r="AD231"/>
          <cell r="AE231">
            <v>2.8195001718029973E-2</v>
          </cell>
          <cell r="AF231">
            <v>0.21146958133316893</v>
          </cell>
          <cell r="AI231">
            <v>0.21146958133316893</v>
          </cell>
        </row>
        <row r="232">
          <cell r="E232">
            <v>84</v>
          </cell>
          <cell r="F232" t="str">
            <v>CUST</v>
          </cell>
          <cell r="G232">
            <v>0.1683087563617382</v>
          </cell>
          <cell r="H232"/>
          <cell r="I232"/>
          <cell r="J232"/>
          <cell r="K232"/>
          <cell r="L232">
            <v>3515.2542711731703</v>
          </cell>
          <cell r="O232">
            <v>3515.2542711731703</v>
          </cell>
          <cell r="P232">
            <v>103.8853099308365</v>
          </cell>
          <cell r="S232">
            <v>103.8853099308365</v>
          </cell>
          <cell r="T232">
            <v>0</v>
          </cell>
          <cell r="W232">
            <v>0</v>
          </cell>
          <cell r="X232">
            <v>0</v>
          </cell>
          <cell r="AA232">
            <v>0</v>
          </cell>
          <cell r="AB232">
            <v>0</v>
          </cell>
          <cell r="AC232"/>
          <cell r="AD232"/>
          <cell r="AE232">
            <v>0</v>
          </cell>
          <cell r="AF232">
            <v>2.1057833094088481</v>
          </cell>
          <cell r="AI232">
            <v>2.1057833094088481</v>
          </cell>
        </row>
        <row r="233">
          <cell r="E233">
            <v>86</v>
          </cell>
          <cell r="F233" t="str">
            <v>REV</v>
          </cell>
          <cell r="G233">
            <v>0.12050036179656673</v>
          </cell>
          <cell r="H233"/>
          <cell r="I233"/>
          <cell r="J233"/>
          <cell r="K233"/>
          <cell r="L233">
            <v>6038.7971528931157</v>
          </cell>
          <cell r="O233">
            <v>6038.7971528931157</v>
          </cell>
          <cell r="P233">
            <v>2039.6077659632022</v>
          </cell>
          <cell r="S233">
            <v>2039.6077659632022</v>
          </cell>
          <cell r="T233">
            <v>4.5775479758449773</v>
          </cell>
          <cell r="W233">
            <v>4.5775479758449773</v>
          </cell>
          <cell r="X233">
            <v>33.763607332993871</v>
          </cell>
          <cell r="AA233">
            <v>33.763607332993871</v>
          </cell>
          <cell r="AB233">
            <v>55.839973776155638</v>
          </cell>
          <cell r="AC233"/>
          <cell r="AD233"/>
          <cell r="AE233">
            <v>55.839973776155638</v>
          </cell>
          <cell r="AF233">
            <v>418.81380232538038</v>
          </cell>
          <cell r="AI233">
            <v>418.81380232538038</v>
          </cell>
        </row>
        <row r="234">
          <cell r="E234">
            <v>69</v>
          </cell>
          <cell r="F234" t="str">
            <v>CUST</v>
          </cell>
          <cell r="G234">
            <v>0.1683087563617382</v>
          </cell>
          <cell r="H234"/>
          <cell r="I234"/>
          <cell r="J234"/>
          <cell r="K234"/>
          <cell r="L234">
            <v>4094.8438418374008</v>
          </cell>
          <cell r="O234">
            <v>4094.8438418374008</v>
          </cell>
          <cell r="P234">
            <v>121.01375570925225</v>
          </cell>
          <cell r="S234">
            <v>121.01375570925225</v>
          </cell>
          <cell r="T234">
            <v>0</v>
          </cell>
          <cell r="W234">
            <v>0</v>
          </cell>
          <cell r="X234">
            <v>0</v>
          </cell>
          <cell r="AA234">
            <v>0</v>
          </cell>
          <cell r="AB234">
            <v>0</v>
          </cell>
          <cell r="AC234"/>
          <cell r="AD234"/>
          <cell r="AE234">
            <v>0</v>
          </cell>
          <cell r="AF234">
            <v>2.4529815346470052</v>
          </cell>
          <cell r="AI234">
            <v>2.4529815346470052</v>
          </cell>
        </row>
        <row r="235">
          <cell r="E235">
            <v>71</v>
          </cell>
          <cell r="F235" t="str">
            <v>REV</v>
          </cell>
          <cell r="G235">
            <v>0</v>
          </cell>
          <cell r="H235"/>
          <cell r="I235"/>
          <cell r="J235"/>
          <cell r="K235"/>
          <cell r="L235">
            <v>0</v>
          </cell>
          <cell r="O235">
            <v>0</v>
          </cell>
          <cell r="P235">
            <v>0</v>
          </cell>
          <cell r="S235">
            <v>0</v>
          </cell>
          <cell r="T235">
            <v>0</v>
          </cell>
          <cell r="W235">
            <v>0</v>
          </cell>
          <cell r="X235">
            <v>0</v>
          </cell>
          <cell r="AA235">
            <v>0</v>
          </cell>
          <cell r="AB235">
            <v>0</v>
          </cell>
          <cell r="AC235"/>
          <cell r="AD235"/>
          <cell r="AE235">
            <v>0</v>
          </cell>
          <cell r="AF235">
            <v>0</v>
          </cell>
          <cell r="AI235">
            <v>0</v>
          </cell>
        </row>
        <row r="236">
          <cell r="E236">
            <v>69</v>
          </cell>
          <cell r="F236" t="str">
            <v>REV</v>
          </cell>
          <cell r="G236">
            <v>0.1205003617965667</v>
          </cell>
          <cell r="H236"/>
          <cell r="I236"/>
          <cell r="J236"/>
          <cell r="K236"/>
          <cell r="L236">
            <v>29.644416398683635</v>
          </cell>
          <cell r="O236">
            <v>29.644416398683635</v>
          </cell>
          <cell r="P236">
            <v>10.012421409988072</v>
          </cell>
          <cell r="S236">
            <v>10.012421409988072</v>
          </cell>
          <cell r="T236">
            <v>2.2471153583274159E-2</v>
          </cell>
          <cell r="W236">
            <v>2.2471153583274159E-2</v>
          </cell>
          <cell r="X236">
            <v>0.16574533132337427</v>
          </cell>
          <cell r="AA236">
            <v>0.16574533132337427</v>
          </cell>
          <cell r="AB236">
            <v>0.27411807225862478</v>
          </cell>
          <cell r="AC236"/>
          <cell r="AD236"/>
          <cell r="AE236">
            <v>0.27411807225862478</v>
          </cell>
          <cell r="AF236">
            <v>2.0559542629613645</v>
          </cell>
          <cell r="AI236">
            <v>2.0559542629613645</v>
          </cell>
        </row>
        <row r="237">
          <cell r="E237">
            <v>71</v>
          </cell>
          <cell r="F237" t="str">
            <v>REV</v>
          </cell>
          <cell r="G237">
            <v>0.12050036179656669</v>
          </cell>
          <cell r="H237"/>
          <cell r="I237"/>
          <cell r="J237"/>
          <cell r="K237"/>
          <cell r="L237">
            <v>1197.0085018291438</v>
          </cell>
          <cell r="O237">
            <v>1197.0085018291438</v>
          </cell>
          <cell r="P237">
            <v>404.29041983717576</v>
          </cell>
          <cell r="S237">
            <v>404.29041983717576</v>
          </cell>
          <cell r="T237">
            <v>0.90736014240718921</v>
          </cell>
          <cell r="W237">
            <v>0.90736014240718921</v>
          </cell>
          <cell r="X237">
            <v>6.6926117911829506</v>
          </cell>
          <cell r="AA237">
            <v>6.6926117911829506</v>
          </cell>
          <cell r="AB237">
            <v>11.068582311951323</v>
          </cell>
          <cell r="AC237"/>
          <cell r="AD237"/>
          <cell r="AE237">
            <v>11.068582311951323</v>
          </cell>
          <cell r="AF237">
            <v>83.017142217915463</v>
          </cell>
          <cell r="AI237">
            <v>83.017142217915463</v>
          </cell>
        </row>
        <row r="238">
          <cell r="E238">
            <v>71</v>
          </cell>
          <cell r="F238" t="str">
            <v>REV</v>
          </cell>
          <cell r="G238">
            <v>0.12050036179656672</v>
          </cell>
          <cell r="H238"/>
          <cell r="I238"/>
          <cell r="J238"/>
          <cell r="K238"/>
          <cell r="L238">
            <v>318.87990530068578</v>
          </cell>
          <cell r="O238">
            <v>318.87990530068578</v>
          </cell>
          <cell r="P238">
            <v>107.70190069214283</v>
          </cell>
          <cell r="S238">
            <v>107.70190069214283</v>
          </cell>
          <cell r="T238">
            <v>0.241718346897523</v>
          </cell>
          <cell r="W238">
            <v>0.241718346897523</v>
          </cell>
          <cell r="X238">
            <v>1.7828941155601672</v>
          </cell>
          <cell r="AA238">
            <v>1.7828941155601672</v>
          </cell>
          <cell r="AB238">
            <v>2.9486411116164963</v>
          </cell>
          <cell r="AC238"/>
          <cell r="AD238"/>
          <cell r="AE238">
            <v>2.9486411116164963</v>
          </cell>
          <cell r="AF238">
            <v>22.11554755737318</v>
          </cell>
          <cell r="AI238">
            <v>22.11554755737318</v>
          </cell>
        </row>
        <row r="239">
          <cell r="E239">
            <v>71</v>
          </cell>
          <cell r="F239" t="str">
            <v>REV</v>
          </cell>
          <cell r="G239">
            <v>0.12050036179656669</v>
          </cell>
          <cell r="H239"/>
          <cell r="I239"/>
          <cell r="J239"/>
          <cell r="K239"/>
          <cell r="L239">
            <v>431.0806334364006</v>
          </cell>
          <cell r="O239">
            <v>431.0806334364006</v>
          </cell>
          <cell r="P239">
            <v>145.59777145221511</v>
          </cell>
          <cell r="S239">
            <v>145.59777145221511</v>
          </cell>
          <cell r="T239">
            <v>0.32676909507837754</v>
          </cell>
          <cell r="W239">
            <v>0.32676909507837754</v>
          </cell>
          <cell r="X239">
            <v>2.4102212522955586</v>
          </cell>
          <cell r="AA239">
            <v>2.4102212522955586</v>
          </cell>
          <cell r="AB239">
            <v>3.9861466873357041</v>
          </cell>
          <cell r="AC239"/>
          <cell r="AD239"/>
          <cell r="AE239">
            <v>3.9861466873357041</v>
          </cell>
          <cell r="AF239">
            <v>29.897099476480459</v>
          </cell>
          <cell r="AI239">
            <v>29.897099476480459</v>
          </cell>
        </row>
        <row r="240">
          <cell r="E240">
            <v>71</v>
          </cell>
          <cell r="F240" t="str">
            <v>ACT</v>
          </cell>
          <cell r="G240">
            <v>0.18106525480033178</v>
          </cell>
          <cell r="H240"/>
          <cell r="I240"/>
          <cell r="J240"/>
          <cell r="K240"/>
          <cell r="L240">
            <v>0</v>
          </cell>
          <cell r="M240">
            <v>877.54</v>
          </cell>
          <cell r="N240" t="str">
            <v>LedgerSource</v>
          </cell>
          <cell r="O240">
            <v>877.54</v>
          </cell>
          <cell r="P240">
            <v>0</v>
          </cell>
          <cell r="S240">
            <v>0</v>
          </cell>
          <cell r="T240">
            <v>0</v>
          </cell>
          <cell r="W240">
            <v>0</v>
          </cell>
          <cell r="X240">
            <v>0</v>
          </cell>
          <cell r="AA240">
            <v>0</v>
          </cell>
          <cell r="AB240">
            <v>0</v>
          </cell>
          <cell r="AC240"/>
          <cell r="AD240"/>
          <cell r="AE240">
            <v>0</v>
          </cell>
          <cell r="AF240">
            <v>0</v>
          </cell>
          <cell r="AI240">
            <v>0</v>
          </cell>
        </row>
        <row r="241">
          <cell r="E241">
            <v>76</v>
          </cell>
          <cell r="F241" t="str">
            <v>DH</v>
          </cell>
          <cell r="G241">
            <v>0</v>
          </cell>
          <cell r="H241"/>
          <cell r="I241"/>
          <cell r="J241"/>
          <cell r="K241"/>
          <cell r="L241">
            <v>0</v>
          </cell>
          <cell r="M241"/>
          <cell r="N241"/>
          <cell r="O241">
            <v>0</v>
          </cell>
          <cell r="P241">
            <v>0</v>
          </cell>
          <cell r="S241">
            <v>0</v>
          </cell>
          <cell r="T241">
            <v>0</v>
          </cell>
          <cell r="W241">
            <v>0</v>
          </cell>
          <cell r="X241">
            <v>0</v>
          </cell>
          <cell r="AA241">
            <v>0</v>
          </cell>
          <cell r="AB241">
            <v>0</v>
          </cell>
          <cell r="AC241"/>
          <cell r="AD241"/>
          <cell r="AE241">
            <v>0</v>
          </cell>
          <cell r="AF241">
            <v>0</v>
          </cell>
          <cell r="AI241">
            <v>0</v>
          </cell>
        </row>
        <row r="242">
          <cell r="E242">
            <v>80</v>
          </cell>
          <cell r="F242" t="str">
            <v>CUST</v>
          </cell>
          <cell r="G242">
            <v>0.16830875636173823</v>
          </cell>
          <cell r="H242"/>
          <cell r="I242"/>
          <cell r="J242"/>
          <cell r="K242"/>
          <cell r="L242">
            <v>3732.1216494845357</v>
          </cell>
          <cell r="O242">
            <v>3732.1216494845357</v>
          </cell>
          <cell r="P242">
            <v>110.29432989690721</v>
          </cell>
          <cell r="S242">
            <v>110.29432989690721</v>
          </cell>
          <cell r="T242">
            <v>0</v>
          </cell>
          <cell r="W242">
            <v>0</v>
          </cell>
          <cell r="X242">
            <v>0</v>
          </cell>
          <cell r="AA242">
            <v>0</v>
          </cell>
          <cell r="AB242">
            <v>0</v>
          </cell>
          <cell r="AC242"/>
          <cell r="AD242"/>
          <cell r="AE242">
            <v>0</v>
          </cell>
          <cell r="AF242">
            <v>2.2356958762886601</v>
          </cell>
          <cell r="AI242">
            <v>2.2356958762886601</v>
          </cell>
        </row>
        <row r="243">
          <cell r="E243">
            <v>91</v>
          </cell>
          <cell r="F243" t="str">
            <v>ACT</v>
          </cell>
          <cell r="G243">
            <v>0</v>
          </cell>
          <cell r="H243"/>
          <cell r="I243"/>
          <cell r="J243"/>
          <cell r="K243"/>
          <cell r="L243">
            <v>0</v>
          </cell>
          <cell r="O243">
            <v>0</v>
          </cell>
          <cell r="P243">
            <v>0</v>
          </cell>
          <cell r="S243">
            <v>0</v>
          </cell>
          <cell r="T243">
            <v>0</v>
          </cell>
          <cell r="W243">
            <v>0</v>
          </cell>
          <cell r="X243">
            <v>0</v>
          </cell>
          <cell r="AA243">
            <v>0</v>
          </cell>
          <cell r="AB243">
            <v>0</v>
          </cell>
          <cell r="AC243"/>
          <cell r="AD243"/>
          <cell r="AE243">
            <v>0</v>
          </cell>
          <cell r="AF243">
            <v>0</v>
          </cell>
          <cell r="AI243">
            <v>0</v>
          </cell>
        </row>
        <row r="244">
          <cell r="E244">
            <v>91</v>
          </cell>
          <cell r="F244" t="str">
            <v>ACT</v>
          </cell>
          <cell r="G244">
            <v>0</v>
          </cell>
          <cell r="H244"/>
          <cell r="I244"/>
          <cell r="J244"/>
          <cell r="K244"/>
          <cell r="L244">
            <v>0</v>
          </cell>
          <cell r="O244">
            <v>0</v>
          </cell>
          <cell r="P244">
            <v>0</v>
          </cell>
          <cell r="S244">
            <v>0</v>
          </cell>
          <cell r="T244">
            <v>0</v>
          </cell>
          <cell r="W244">
            <v>0</v>
          </cell>
          <cell r="X244">
            <v>0</v>
          </cell>
          <cell r="AA244">
            <v>0</v>
          </cell>
          <cell r="AB244">
            <v>0</v>
          </cell>
          <cell r="AC244"/>
          <cell r="AD244"/>
          <cell r="AE244">
            <v>0</v>
          </cell>
          <cell r="AF244">
            <v>0</v>
          </cell>
          <cell r="AI244">
            <v>0</v>
          </cell>
        </row>
        <row r="245">
          <cell r="E245">
            <v>77</v>
          </cell>
          <cell r="F245" t="str">
            <v>ACT</v>
          </cell>
          <cell r="G245">
            <v>5.3629611088429799E-2</v>
          </cell>
          <cell r="H245"/>
          <cell r="I245"/>
          <cell r="J245"/>
          <cell r="K245"/>
          <cell r="L245">
            <v>0</v>
          </cell>
          <cell r="M245">
            <v>2606.8201291311166</v>
          </cell>
          <cell r="N245" t="str">
            <v>Mult Co Tax</v>
          </cell>
          <cell r="O245">
            <v>2606.8201291311166</v>
          </cell>
          <cell r="P245">
            <v>0</v>
          </cell>
          <cell r="Q245">
            <v>964.24900143612444</v>
          </cell>
          <cell r="R245" t="str">
            <v>Mult Co Tax</v>
          </cell>
          <cell r="S245">
            <v>964.24900143612444</v>
          </cell>
          <cell r="T245">
            <v>0</v>
          </cell>
          <cell r="W245">
            <v>0</v>
          </cell>
          <cell r="X245">
            <v>0</v>
          </cell>
          <cell r="AA245">
            <v>0</v>
          </cell>
          <cell r="AB245">
            <v>0</v>
          </cell>
          <cell r="AC245"/>
          <cell r="AD245"/>
          <cell r="AE245">
            <v>0</v>
          </cell>
          <cell r="AF245">
            <v>0</v>
          </cell>
          <cell r="AG245">
            <v>183.00364562284466</v>
          </cell>
          <cell r="AH245" t="str">
            <v>Mult Co Tax</v>
          </cell>
          <cell r="AI245">
            <v>183.00364562284466</v>
          </cell>
        </row>
        <row r="246">
          <cell r="E246">
            <v>84</v>
          </cell>
          <cell r="F246" t="str">
            <v>CUST</v>
          </cell>
          <cell r="G246">
            <v>0.16830875636173823</v>
          </cell>
          <cell r="H246"/>
          <cell r="I246"/>
          <cell r="J246"/>
          <cell r="K246"/>
          <cell r="L246">
            <v>13648.626616207752</v>
          </cell>
          <cell r="O246">
            <v>13648.626616207752</v>
          </cell>
          <cell r="P246">
            <v>403.35398146939843</v>
          </cell>
          <cell r="S246">
            <v>403.35398146939843</v>
          </cell>
          <cell r="T246">
            <v>0</v>
          </cell>
          <cell r="W246">
            <v>0</v>
          </cell>
          <cell r="X246">
            <v>0</v>
          </cell>
          <cell r="AA246">
            <v>0</v>
          </cell>
          <cell r="AB246">
            <v>0</v>
          </cell>
          <cell r="AC246"/>
          <cell r="AD246"/>
          <cell r="AE246">
            <v>0</v>
          </cell>
          <cell r="AF246">
            <v>8.176094218974292</v>
          </cell>
          <cell r="AI246">
            <v>8.176094218974292</v>
          </cell>
        </row>
        <row r="247">
          <cell r="E247">
            <v>84</v>
          </cell>
          <cell r="F247" t="str">
            <v>CUST</v>
          </cell>
          <cell r="G247">
            <v>0.1683087563617382</v>
          </cell>
          <cell r="H247"/>
          <cell r="I247"/>
          <cell r="J247"/>
          <cell r="K247"/>
          <cell r="L247">
            <v>271.01070076993346</v>
          </cell>
          <cell r="O247">
            <v>271.01070076993346</v>
          </cell>
          <cell r="P247">
            <v>8.0091021793031452</v>
          </cell>
          <cell r="S247">
            <v>8.0091021793031452</v>
          </cell>
          <cell r="T247">
            <v>0</v>
          </cell>
          <cell r="W247">
            <v>0</v>
          </cell>
          <cell r="X247">
            <v>0</v>
          </cell>
          <cell r="AA247">
            <v>0</v>
          </cell>
          <cell r="AB247">
            <v>0</v>
          </cell>
          <cell r="AC247"/>
          <cell r="AD247"/>
          <cell r="AE247">
            <v>0</v>
          </cell>
          <cell r="AF247">
            <v>0.16234666579668539</v>
          </cell>
          <cell r="AI247">
            <v>0.16234666579668539</v>
          </cell>
        </row>
        <row r="248">
          <cell r="E248">
            <v>84</v>
          </cell>
          <cell r="F248" t="str">
            <v>CUST</v>
          </cell>
          <cell r="G248">
            <v>0.16830875636173823</v>
          </cell>
          <cell r="H248"/>
          <cell r="I248"/>
          <cell r="J248"/>
          <cell r="K248"/>
          <cell r="L248">
            <v>650.18224194179822</v>
          </cell>
          <cell r="O248">
            <v>650.18224194179822</v>
          </cell>
          <cell r="P248">
            <v>19.214650920005219</v>
          </cell>
          <cell r="S248">
            <v>19.214650920005219</v>
          </cell>
          <cell r="T248">
            <v>0</v>
          </cell>
          <cell r="W248">
            <v>0</v>
          </cell>
          <cell r="X248">
            <v>0</v>
          </cell>
          <cell r="AA248">
            <v>0</v>
          </cell>
          <cell r="AB248">
            <v>0</v>
          </cell>
          <cell r="AC248"/>
          <cell r="AD248"/>
          <cell r="AE248">
            <v>0</v>
          </cell>
          <cell r="AF248">
            <v>0.38948616729740315</v>
          </cell>
          <cell r="AI248">
            <v>0.38948616729740315</v>
          </cell>
        </row>
        <row r="249">
          <cell r="E249">
            <v>89</v>
          </cell>
          <cell r="F249" t="str">
            <v>ACT</v>
          </cell>
          <cell r="G249">
            <v>5.8968756281498613E-2</v>
          </cell>
          <cell r="H249"/>
          <cell r="I249"/>
          <cell r="J249"/>
          <cell r="K249"/>
          <cell r="L249">
            <v>0</v>
          </cell>
          <cell r="M249">
            <v>1610.7677407759197</v>
          </cell>
          <cell r="O249">
            <v>1610.7677407759197</v>
          </cell>
          <cell r="P249">
            <v>0</v>
          </cell>
          <cell r="Q249">
            <v>543.60869987850617</v>
          </cell>
          <cell r="S249">
            <v>543.60869987850617</v>
          </cell>
          <cell r="T249">
            <v>0</v>
          </cell>
          <cell r="W249">
            <v>0</v>
          </cell>
          <cell r="X249">
            <v>0</v>
          </cell>
          <cell r="AA249">
            <v>0</v>
          </cell>
          <cell r="AB249">
            <v>0</v>
          </cell>
          <cell r="AC249"/>
          <cell r="AD249"/>
          <cell r="AE249">
            <v>0</v>
          </cell>
          <cell r="AF249">
            <v>0</v>
          </cell>
          <cell r="AG249">
            <v>110.40355934557408</v>
          </cell>
          <cell r="AI249">
            <v>110.40355934557408</v>
          </cell>
        </row>
        <row r="250">
          <cell r="E250">
            <v>89</v>
          </cell>
          <cell r="F250" t="str">
            <v>ACT</v>
          </cell>
          <cell r="G250">
            <v>5.8968756281498627E-2</v>
          </cell>
          <cell r="H250"/>
          <cell r="I250"/>
          <cell r="J250"/>
          <cell r="K250"/>
          <cell r="L250">
            <v>0</v>
          </cell>
          <cell r="M250">
            <v>763.68707974869699</v>
          </cell>
          <cell r="N250"/>
          <cell r="O250">
            <v>763.68707974869699</v>
          </cell>
          <cell r="P250">
            <v>0</v>
          </cell>
          <cell r="Q250">
            <v>257.73234093713756</v>
          </cell>
          <cell r="S250">
            <v>257.73234093713756</v>
          </cell>
          <cell r="T250">
            <v>0</v>
          </cell>
          <cell r="U250">
            <v>0</v>
          </cell>
          <cell r="W250">
            <v>0</v>
          </cell>
          <cell r="X250">
            <v>0</v>
          </cell>
          <cell r="Y250">
            <v>0</v>
          </cell>
          <cell r="AA250">
            <v>0</v>
          </cell>
          <cell r="AB250">
            <v>0</v>
          </cell>
          <cell r="AC250">
            <v>0</v>
          </cell>
          <cell r="AD250"/>
          <cell r="AE250">
            <v>0</v>
          </cell>
          <cell r="AF250">
            <v>0</v>
          </cell>
          <cell r="AG250">
            <v>52.343841819099758</v>
          </cell>
          <cell r="AI250">
            <v>52.343841819099758</v>
          </cell>
        </row>
        <row r="251">
          <cell r="E251">
            <v>86</v>
          </cell>
          <cell r="F251" t="str">
            <v>REV</v>
          </cell>
          <cell r="G251">
            <v>0</v>
          </cell>
          <cell r="H251"/>
          <cell r="I251"/>
          <cell r="J251"/>
          <cell r="K251"/>
          <cell r="L251">
            <v>0</v>
          </cell>
          <cell r="O251">
            <v>0</v>
          </cell>
          <cell r="P251">
            <v>0</v>
          </cell>
          <cell r="S251">
            <v>0</v>
          </cell>
          <cell r="T251">
            <v>0</v>
          </cell>
          <cell r="W251">
            <v>0</v>
          </cell>
          <cell r="X251">
            <v>0</v>
          </cell>
          <cell r="AA251">
            <v>0</v>
          </cell>
          <cell r="AB251">
            <v>0</v>
          </cell>
          <cell r="AC251"/>
          <cell r="AD251"/>
          <cell r="AE251">
            <v>0</v>
          </cell>
          <cell r="AF251">
            <v>0</v>
          </cell>
          <cell r="AI251">
            <v>0</v>
          </cell>
        </row>
        <row r="252">
          <cell r="E252">
            <v>86</v>
          </cell>
          <cell r="F252" t="str">
            <v>REV</v>
          </cell>
          <cell r="G252">
            <v>0</v>
          </cell>
          <cell r="H252"/>
          <cell r="I252"/>
          <cell r="J252"/>
          <cell r="K252"/>
          <cell r="L252">
            <v>0</v>
          </cell>
          <cell r="O252">
            <v>0</v>
          </cell>
          <cell r="P252">
            <v>0</v>
          </cell>
          <cell r="S252">
            <v>0</v>
          </cell>
          <cell r="T252">
            <v>0</v>
          </cell>
          <cell r="W252">
            <v>0</v>
          </cell>
          <cell r="X252">
            <v>0</v>
          </cell>
          <cell r="AA252">
            <v>0</v>
          </cell>
          <cell r="AB252">
            <v>0</v>
          </cell>
          <cell r="AC252"/>
          <cell r="AD252"/>
          <cell r="AE252">
            <v>0</v>
          </cell>
          <cell r="AF252">
            <v>0</v>
          </cell>
          <cell r="AI252">
            <v>0</v>
          </cell>
        </row>
        <row r="253">
          <cell r="E253">
            <v>86</v>
          </cell>
          <cell r="F253" t="str">
            <v>CUST</v>
          </cell>
          <cell r="G253">
            <v>0.1683087563617382</v>
          </cell>
          <cell r="H253"/>
          <cell r="I253"/>
          <cell r="J253"/>
          <cell r="K253"/>
          <cell r="L253">
            <v>13.560746443951453</v>
          </cell>
          <cell r="O253">
            <v>13.560746443951453</v>
          </cell>
          <cell r="P253">
            <v>0.40075688372699991</v>
          </cell>
          <cell r="S253">
            <v>0.40075688372699991</v>
          </cell>
          <cell r="T253">
            <v>0</v>
          </cell>
          <cell r="W253">
            <v>0</v>
          </cell>
          <cell r="X253">
            <v>0</v>
          </cell>
          <cell r="AA253">
            <v>0</v>
          </cell>
          <cell r="AB253">
            <v>0</v>
          </cell>
          <cell r="AC253"/>
          <cell r="AD253"/>
          <cell r="AE253">
            <v>0</v>
          </cell>
          <cell r="AF253">
            <v>8.1234503458175664E-3</v>
          </cell>
          <cell r="AI253">
            <v>8.1234503458175664E-3</v>
          </cell>
        </row>
        <row r="254">
          <cell r="E254">
            <v>84</v>
          </cell>
          <cell r="F254" t="str">
            <v>CUST</v>
          </cell>
          <cell r="G254">
            <v>0.1683087563617382</v>
          </cell>
          <cell r="H254"/>
          <cell r="I254"/>
          <cell r="J254"/>
          <cell r="K254"/>
          <cell r="L254">
            <v>3321.0660159206573</v>
          </cell>
          <cell r="O254">
            <v>3321.0660159206573</v>
          </cell>
          <cell r="P254">
            <v>98.14651963982773</v>
          </cell>
          <cell r="S254">
            <v>98.14651963982773</v>
          </cell>
          <cell r="T254">
            <v>0</v>
          </cell>
          <cell r="W254">
            <v>0</v>
          </cell>
          <cell r="X254">
            <v>0</v>
          </cell>
          <cell r="AA254">
            <v>0</v>
          </cell>
          <cell r="AB254">
            <v>0</v>
          </cell>
          <cell r="AC254"/>
          <cell r="AD254"/>
          <cell r="AE254">
            <v>0</v>
          </cell>
          <cell r="AF254">
            <v>1.9894564791856975</v>
          </cell>
          <cell r="AI254">
            <v>1.9894564791856975</v>
          </cell>
        </row>
        <row r="255">
          <cell r="E255">
            <v>72</v>
          </cell>
          <cell r="F255" t="str">
            <v>DH</v>
          </cell>
          <cell r="G255">
            <v>0.11021083809358595</v>
          </cell>
          <cell r="H255"/>
          <cell r="I255"/>
          <cell r="J255"/>
          <cell r="K255"/>
          <cell r="L255">
            <v>16.819377430822421</v>
          </cell>
          <cell r="O255">
            <v>16.819377430822421</v>
          </cell>
          <cell r="P255">
            <v>7.4019027483458846</v>
          </cell>
          <cell r="S255">
            <v>7.4019027483458846</v>
          </cell>
          <cell r="T255">
            <v>14.668075746903906</v>
          </cell>
          <cell r="W255">
            <v>14.668075746903906</v>
          </cell>
          <cell r="X255">
            <v>6.4348731576087745</v>
          </cell>
          <cell r="AA255">
            <v>6.4348731576087745</v>
          </cell>
          <cell r="AB255">
            <v>13.802252874299077</v>
          </cell>
          <cell r="AC255"/>
          <cell r="AD255"/>
          <cell r="AE255">
            <v>13.802252874299077</v>
          </cell>
          <cell r="AF255">
            <v>3.0103885591836903</v>
          </cell>
          <cell r="AI255">
            <v>3.0103885591836903</v>
          </cell>
        </row>
        <row r="256">
          <cell r="E256">
            <v>76</v>
          </cell>
          <cell r="F256" t="str">
            <v>DH</v>
          </cell>
          <cell r="G256">
            <v>0</v>
          </cell>
          <cell r="H256"/>
          <cell r="I256"/>
          <cell r="J256"/>
          <cell r="K256"/>
          <cell r="L256">
            <v>0</v>
          </cell>
          <cell r="O256">
            <v>0</v>
          </cell>
          <cell r="P256">
            <v>0</v>
          </cell>
          <cell r="S256">
            <v>0</v>
          </cell>
          <cell r="T256">
            <v>0</v>
          </cell>
          <cell r="W256">
            <v>0</v>
          </cell>
          <cell r="X256">
            <v>0</v>
          </cell>
          <cell r="AA256">
            <v>0</v>
          </cell>
          <cell r="AB256">
            <v>0</v>
          </cell>
          <cell r="AC256"/>
          <cell r="AD256"/>
          <cell r="AE256">
            <v>0</v>
          </cell>
          <cell r="AF256">
            <v>0</v>
          </cell>
          <cell r="AI256">
            <v>0</v>
          </cell>
        </row>
        <row r="257">
          <cell r="E257">
            <v>62</v>
          </cell>
          <cell r="F257" t="str">
            <v>CUST</v>
          </cell>
          <cell r="G257">
            <v>0</v>
          </cell>
          <cell r="H257"/>
          <cell r="I257"/>
          <cell r="J257"/>
          <cell r="K257"/>
          <cell r="L257">
            <v>0</v>
          </cell>
          <cell r="O257">
            <v>0</v>
          </cell>
          <cell r="P257">
            <v>0</v>
          </cell>
          <cell r="S257">
            <v>0</v>
          </cell>
          <cell r="T257">
            <v>0</v>
          </cell>
          <cell r="W257">
            <v>0</v>
          </cell>
          <cell r="X257">
            <v>0</v>
          </cell>
          <cell r="AA257">
            <v>0</v>
          </cell>
          <cell r="AB257">
            <v>0</v>
          </cell>
          <cell r="AC257"/>
          <cell r="AD257"/>
          <cell r="AE257">
            <v>0</v>
          </cell>
          <cell r="AF257">
            <v>0</v>
          </cell>
          <cell r="AI257">
            <v>0</v>
          </cell>
        </row>
        <row r="258">
          <cell r="E258">
            <v>93</v>
          </cell>
          <cell r="F258" t="str">
            <v>DH</v>
          </cell>
          <cell r="G258">
            <v>0.11021083809358592</v>
          </cell>
          <cell r="H258"/>
          <cell r="I258"/>
          <cell r="J258"/>
          <cell r="K258"/>
          <cell r="L258">
            <v>12916.824683951092</v>
          </cell>
          <cell r="O258">
            <v>12916.824683951092</v>
          </cell>
          <cell r="P258">
            <v>5684.4601128238392</v>
          </cell>
          <cell r="S258">
            <v>5684.4601128238392</v>
          </cell>
          <cell r="T258">
            <v>11264.683467205385</v>
          </cell>
          <cell r="W258">
            <v>11264.683467205385</v>
          </cell>
          <cell r="X258">
            <v>4941.8076728557644</v>
          </cell>
          <cell r="AA258">
            <v>4941.8076728557644</v>
          </cell>
          <cell r="AB258">
            <v>10599.755035770297</v>
          </cell>
          <cell r="AC258"/>
          <cell r="AD258"/>
          <cell r="AE258">
            <v>10599.755035770297</v>
          </cell>
          <cell r="AF258">
            <v>2311.8965853212617</v>
          </cell>
          <cell r="AI258">
            <v>2311.8965853212617</v>
          </cell>
        </row>
        <row r="259">
          <cell r="E259">
            <v>93</v>
          </cell>
          <cell r="F259" t="str">
            <v>REV</v>
          </cell>
          <cell r="G259">
            <v>0</v>
          </cell>
          <cell r="H259"/>
          <cell r="I259"/>
          <cell r="J259"/>
          <cell r="K259"/>
          <cell r="L259">
            <v>0</v>
          </cell>
          <cell r="O259">
            <v>0</v>
          </cell>
          <cell r="P259">
            <v>0</v>
          </cell>
          <cell r="S259">
            <v>0</v>
          </cell>
          <cell r="T259">
            <v>0</v>
          </cell>
          <cell r="W259">
            <v>0</v>
          </cell>
          <cell r="X259">
            <v>0</v>
          </cell>
          <cell r="AA259">
            <v>0</v>
          </cell>
          <cell r="AB259">
            <v>0</v>
          </cell>
          <cell r="AC259"/>
          <cell r="AD259"/>
          <cell r="AE259">
            <v>0</v>
          </cell>
          <cell r="AF259">
            <v>0</v>
          </cell>
          <cell r="AI259">
            <v>0</v>
          </cell>
        </row>
        <row r="260">
          <cell r="E260">
            <v>93</v>
          </cell>
          <cell r="F260" t="str">
            <v>DH</v>
          </cell>
          <cell r="G260">
            <v>0.11021083809358596</v>
          </cell>
          <cell r="H260"/>
          <cell r="I260"/>
          <cell r="J260"/>
          <cell r="K260"/>
          <cell r="L260">
            <v>-2866.5114842802591</v>
          </cell>
          <cell r="O260">
            <v>-2866.5114842802591</v>
          </cell>
          <cell r="P260">
            <v>-1261.4996792197917</v>
          </cell>
          <cell r="S260">
            <v>-1261.4996792197917</v>
          </cell>
          <cell r="T260">
            <v>-2499.8670583217199</v>
          </cell>
          <cell r="W260">
            <v>-2499.8670583217199</v>
          </cell>
          <cell r="X260">
            <v>-1096.6896891421018</v>
          </cell>
          <cell r="AA260">
            <v>-1096.6896891421018</v>
          </cell>
          <cell r="AB260">
            <v>-2352.3056388885575</v>
          </cell>
          <cell r="AC260"/>
          <cell r="AD260"/>
          <cell r="AE260">
            <v>-2352.3056388885575</v>
          </cell>
          <cell r="AF260">
            <v>-513.05783537696618</v>
          </cell>
          <cell r="AI260">
            <v>-513.05783537696618</v>
          </cell>
        </row>
        <row r="261">
          <cell r="E261"/>
          <cell r="F261"/>
          <cell r="G261">
            <v>0.11167423884376183</v>
          </cell>
          <cell r="H261">
            <v>0</v>
          </cell>
          <cell r="I261">
            <v>0</v>
          </cell>
          <cell r="J261">
            <v>0</v>
          </cell>
          <cell r="K261">
            <v>0</v>
          </cell>
          <cell r="L261">
            <v>573888.75266681588</v>
          </cell>
          <cell r="M261">
            <v>480530.501069572</v>
          </cell>
          <cell r="N261">
            <v>0</v>
          </cell>
          <cell r="O261">
            <v>1054419.2537363875</v>
          </cell>
          <cell r="P261">
            <v>177431.8162779196</v>
          </cell>
          <cell r="Q261">
            <v>329018.14235054923</v>
          </cell>
          <cell r="R261">
            <v>0</v>
          </cell>
          <cell r="S261">
            <v>506449.95862846845</v>
          </cell>
          <cell r="T261">
            <v>310046.24167260336</v>
          </cell>
          <cell r="U261">
            <v>12023.0091655457</v>
          </cell>
          <cell r="V261">
            <v>0</v>
          </cell>
          <cell r="W261">
            <v>322069.25083814905</v>
          </cell>
          <cell r="X261">
            <v>119697.68546582865</v>
          </cell>
          <cell r="Y261">
            <v>9995.8199366559293</v>
          </cell>
          <cell r="Z261">
            <v>0</v>
          </cell>
          <cell r="AA261">
            <v>129693.50540248457</v>
          </cell>
          <cell r="AB261">
            <v>250249.72314694535</v>
          </cell>
          <cell r="AC261">
            <v>76903.269461026081</v>
          </cell>
          <cell r="AD261">
            <v>0</v>
          </cell>
          <cell r="AE261">
            <v>327152.99260797136</v>
          </cell>
          <cell r="AF261">
            <v>61100.888366053172</v>
          </cell>
          <cell r="AG261">
            <v>82145.490673638415</v>
          </cell>
          <cell r="AH261">
            <v>0</v>
          </cell>
          <cell r="AI261">
            <v>143246.37903969144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3023_IS210"/>
      <sheetName val="Key Allocators"/>
      <sheetName val="Truck Maint. Allocation"/>
      <sheetName val="Vital Metrics"/>
      <sheetName val="Rollup By Area"/>
      <sheetName val="Sorted Master"/>
      <sheetName val="Clallum"/>
      <sheetName val="Jefferson"/>
      <sheetName val="Sequim"/>
      <sheetName val="Townsend"/>
      <sheetName val="Angeles"/>
      <sheetName val="Transfer"/>
    </sheetNames>
    <sheetDataSet>
      <sheetData sheetId="0"/>
      <sheetData sheetId="1"/>
      <sheetData sheetId="2"/>
      <sheetData sheetId="3"/>
      <sheetData sheetId="4"/>
      <sheetData sheetId="5"/>
      <sheetData sheetId="6">
        <row r="1">
          <cell r="A1" t="str">
            <v>Olympic Disposal Districts (2112/2113/2148)</v>
          </cell>
        </row>
        <row r="6">
          <cell r="J6">
            <v>23111.409811328012</v>
          </cell>
          <cell r="M6">
            <v>6963.6100841549987</v>
          </cell>
          <cell r="Q6">
            <v>9841.9458220652614</v>
          </cell>
          <cell r="U6">
            <v>0</v>
          </cell>
          <cell r="Y6">
            <v>0</v>
          </cell>
          <cell r="AC6">
            <v>6305.8539051077496</v>
          </cell>
        </row>
        <row r="7">
          <cell r="M7">
            <v>22534.42</v>
          </cell>
          <cell r="Q7">
            <v>118013.19</v>
          </cell>
          <cell r="U7">
            <v>0</v>
          </cell>
          <cell r="AC7">
            <v>149446.02000000002</v>
          </cell>
        </row>
        <row r="8">
          <cell r="J8">
            <v>5772542.6799999997</v>
          </cell>
          <cell r="M8">
            <v>2004676.4903856632</v>
          </cell>
          <cell r="Q8">
            <v>2748201.2896143356</v>
          </cell>
          <cell r="U8">
            <v>0</v>
          </cell>
          <cell r="Y8">
            <v>0</v>
          </cell>
          <cell r="AC8">
            <v>1019664.8999999999</v>
          </cell>
        </row>
        <row r="11">
          <cell r="J11">
            <v>227817.91</v>
          </cell>
          <cell r="M11">
            <v>72518.938856382272</v>
          </cell>
          <cell r="Q11">
            <v>119091.20206975448</v>
          </cell>
          <cell r="U11">
            <v>0</v>
          </cell>
          <cell r="Y11">
            <v>0</v>
          </cell>
          <cell r="AC11">
            <v>36207.769073863252</v>
          </cell>
        </row>
        <row r="12">
          <cell r="J12">
            <v>12494.02</v>
          </cell>
          <cell r="M12">
            <v>7081</v>
          </cell>
          <cell r="Q12">
            <v>3702</v>
          </cell>
          <cell r="U12">
            <v>0</v>
          </cell>
          <cell r="Y12">
            <v>0</v>
          </cell>
          <cell r="AC12">
            <v>1711.02</v>
          </cell>
        </row>
        <row r="13">
          <cell r="J13">
            <v>835491.39999999991</v>
          </cell>
          <cell r="M13">
            <v>410814.16087843827</v>
          </cell>
          <cell r="Q13">
            <v>304579.9837533274</v>
          </cell>
          <cell r="U13">
            <v>0</v>
          </cell>
          <cell r="Y13">
            <v>0</v>
          </cell>
          <cell r="AC13">
            <v>120097.25536823424</v>
          </cell>
        </row>
      </sheetData>
      <sheetData sheetId="7"/>
      <sheetData sheetId="8"/>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49 IS (C)"/>
      <sheetName val="Master IS (C)"/>
      <sheetName val="Mason LOB (C)"/>
      <sheetName val="Allocators (C)"/>
      <sheetName val="Restating Adj (C)"/>
      <sheetName val="Pro forma Adj (C)"/>
      <sheetName val="Rate Sheet"/>
      <sheetName val="Payroll Summary (C)"/>
      <sheetName val="Depr Summary (C)"/>
      <sheetName val="Mason Co. Regulated - Price Out"/>
      <sheetName val="Kitsap Regulated - Price Out"/>
      <sheetName val="Shelton Regulated - Price Out"/>
      <sheetName val="Disposal Schedule"/>
      <sheetName val="Recycle Breakout"/>
      <sheetName val="Interject_LastPulledValues"/>
      <sheetName val="LG Total"/>
      <sheetName val="LG MSW"/>
      <sheetName val="LG Recycle"/>
      <sheetName val="LG BRG - Total"/>
      <sheetName val="LG BRG - MSW"/>
      <sheetName val="LG BRG - Recycle"/>
      <sheetName val="2184 Pro Forma-Bale Fee (C)"/>
      <sheetName val="Flow Control - Fuel Adj"/>
      <sheetName val="Tractor Haul Wages"/>
      <sheetName val="401k Accts JE Query"/>
      <sheetName val="DVP-DivCon Allocs  (C)"/>
      <sheetName val="2149_BS 11.2019"/>
      <sheetName val="2149_BS 11.2020"/>
      <sheetName val="Region OH (C)"/>
      <sheetName val="Corp-OH (C)"/>
      <sheetName val="Corp IS-BS"/>
      <sheetName val="43001 JE Query"/>
      <sheetName val="70255 JE Query"/>
      <sheetName val="70195 JE Query"/>
      <sheetName val="91010 JE Query"/>
    </sheetNames>
    <sheetDataSet>
      <sheetData sheetId="0"/>
      <sheetData sheetId="1">
        <row r="1">
          <cell r="B1" t="str">
            <v>Mason County Garbage Co., Inc. G-88</v>
          </cell>
        </row>
        <row r="3">
          <cell r="B3" t="str">
            <v>Test Year Ended November 30, 2020</v>
          </cell>
        </row>
      </sheetData>
      <sheetData sheetId="2"/>
      <sheetData sheetId="3"/>
      <sheetData sheetId="4"/>
      <sheetData sheetId="5"/>
      <sheetData sheetId="6"/>
      <sheetData sheetId="7"/>
      <sheetData sheetId="8"/>
      <sheetData sheetId="9">
        <row r="42">
          <cell r="AL42">
            <v>13922.085827114834</v>
          </cell>
        </row>
        <row r="46">
          <cell r="AH46">
            <v>13406.585827114834</v>
          </cell>
        </row>
        <row r="64">
          <cell r="AL64">
            <v>14013.586227544911</v>
          </cell>
        </row>
        <row r="66">
          <cell r="AH66">
            <v>14023.583832335329</v>
          </cell>
        </row>
        <row r="100">
          <cell r="AL100">
            <v>1065.3435109565987</v>
          </cell>
        </row>
        <row r="101">
          <cell r="AL101">
            <v>0</v>
          </cell>
        </row>
        <row r="103">
          <cell r="AH103">
            <v>1065.3435109565987</v>
          </cell>
        </row>
        <row r="133">
          <cell r="AL133">
            <v>82</v>
          </cell>
        </row>
        <row r="134">
          <cell r="AH134">
            <v>82</v>
          </cell>
        </row>
      </sheetData>
      <sheetData sheetId="10">
        <row r="4">
          <cell r="G4">
            <v>43800</v>
          </cell>
          <cell r="H4">
            <v>43831</v>
          </cell>
          <cell r="I4">
            <v>43862</v>
          </cell>
          <cell r="J4">
            <v>43891</v>
          </cell>
          <cell r="K4">
            <v>43922</v>
          </cell>
          <cell r="L4">
            <v>43952</v>
          </cell>
          <cell r="M4">
            <v>43983</v>
          </cell>
          <cell r="N4">
            <v>44013</v>
          </cell>
          <cell r="O4">
            <v>44044</v>
          </cell>
          <cell r="P4">
            <v>44075</v>
          </cell>
          <cell r="Q4">
            <v>44105</v>
          </cell>
          <cell r="R4">
            <v>44136</v>
          </cell>
        </row>
        <row r="10">
          <cell r="C10" t="str">
            <v>35RW1</v>
          </cell>
          <cell r="D10" t="str">
            <v>1-35 GAL CART WEEKLY SVC</v>
          </cell>
          <cell r="E10">
            <v>17.14</v>
          </cell>
          <cell r="G10">
            <v>11133.460000000001</v>
          </cell>
          <cell r="H10">
            <v>10930.11</v>
          </cell>
          <cell r="I10">
            <v>11176.75</v>
          </cell>
          <cell r="J10">
            <v>11088.61</v>
          </cell>
          <cell r="K10">
            <v>11130.52</v>
          </cell>
          <cell r="L10">
            <v>11424.74</v>
          </cell>
          <cell r="M10">
            <v>11763.789999999999</v>
          </cell>
          <cell r="N10">
            <v>12821.735000000001</v>
          </cell>
          <cell r="O10">
            <v>12784.764999999999</v>
          </cell>
          <cell r="P10">
            <v>13.86</v>
          </cell>
          <cell r="Q10">
            <v>13.86</v>
          </cell>
          <cell r="R10">
            <v>0</v>
          </cell>
          <cell r="S10">
            <v>104282.2</v>
          </cell>
          <cell r="U10">
            <v>649.56009334889154</v>
          </cell>
          <cell r="V10">
            <v>637.69603267211198</v>
          </cell>
          <cell r="W10">
            <v>652.085764294049</v>
          </cell>
          <cell r="X10">
            <v>646.94340723453911</v>
          </cell>
          <cell r="Y10">
            <v>649.38856476079343</v>
          </cell>
          <cell r="Z10">
            <v>666.55425904317383</v>
          </cell>
          <cell r="AA10">
            <v>686.33547257876307</v>
          </cell>
          <cell r="AB10">
            <v>748.05921820303388</v>
          </cell>
          <cell r="AC10">
            <v>745.90227537922976</v>
          </cell>
          <cell r="AD10">
            <v>0.80863477246207693</v>
          </cell>
          <cell r="AE10">
            <v>0.80863477246207693</v>
          </cell>
          <cell r="AF10">
            <v>0</v>
          </cell>
          <cell r="AG10">
            <v>507.0118630882925</v>
          </cell>
        </row>
        <row r="11">
          <cell r="C11" t="str">
            <v>48RW1</v>
          </cell>
          <cell r="D11" t="str">
            <v>1-48 GAL WEEKLY</v>
          </cell>
          <cell r="E11">
            <v>21.43</v>
          </cell>
          <cell r="G11">
            <v>7498.1399999999994</v>
          </cell>
          <cell r="H11">
            <v>7224.9</v>
          </cell>
          <cell r="I11">
            <v>7428.83</v>
          </cell>
          <cell r="J11">
            <v>7390.97</v>
          </cell>
          <cell r="K11">
            <v>7521.93</v>
          </cell>
          <cell r="L11">
            <v>7677.96</v>
          </cell>
          <cell r="M11">
            <v>7921.41</v>
          </cell>
          <cell r="N11">
            <v>8610.6749999999993</v>
          </cell>
          <cell r="O11">
            <v>8600.2349999999988</v>
          </cell>
          <cell r="P11">
            <v>0</v>
          </cell>
          <cell r="Q11">
            <v>11.74</v>
          </cell>
          <cell r="R11">
            <v>0</v>
          </cell>
          <cell r="S11">
            <v>69886.790000000008</v>
          </cell>
          <cell r="U11">
            <v>349.88987400839943</v>
          </cell>
          <cell r="V11">
            <v>337.13952403173118</v>
          </cell>
          <cell r="W11">
            <v>346.65562295846945</v>
          </cell>
          <cell r="X11">
            <v>344.8889407372842</v>
          </cell>
          <cell r="Y11">
            <v>351</v>
          </cell>
          <cell r="Z11">
            <v>358.28091460569294</v>
          </cell>
          <cell r="AA11">
            <v>369.64115725618291</v>
          </cell>
          <cell r="AB11">
            <v>401.80471301913201</v>
          </cell>
          <cell r="AC11">
            <v>401.31754549696683</v>
          </cell>
          <cell r="AD11">
            <v>0</v>
          </cell>
          <cell r="AE11">
            <v>0.54783014465702284</v>
          </cell>
          <cell r="AF11">
            <v>0</v>
          </cell>
          <cell r="AG11">
            <v>271.76384352154304</v>
          </cell>
        </row>
        <row r="12">
          <cell r="C12" t="str">
            <v>64RW1</v>
          </cell>
          <cell r="D12" t="str">
            <v>1-64 GAL CART WEEKLY SVC</v>
          </cell>
          <cell r="E12">
            <v>25.53</v>
          </cell>
          <cell r="G12">
            <v>10004.915000000001</v>
          </cell>
          <cell r="H12">
            <v>9832.25</v>
          </cell>
          <cell r="I12">
            <v>9959.9499999999989</v>
          </cell>
          <cell r="J12">
            <v>10180.805</v>
          </cell>
          <cell r="K12">
            <v>10339.664999999999</v>
          </cell>
          <cell r="L12">
            <v>10646</v>
          </cell>
          <cell r="M12">
            <v>11102.71</v>
          </cell>
          <cell r="N12">
            <v>12442.995000000001</v>
          </cell>
          <cell r="O12">
            <v>12430.275000000001</v>
          </cell>
          <cell r="P12">
            <v>0</v>
          </cell>
          <cell r="Q12">
            <v>0</v>
          </cell>
          <cell r="R12">
            <v>0</v>
          </cell>
          <cell r="S12">
            <v>96939.565000000002</v>
          </cell>
          <cell r="U12">
            <v>391.888562475519</v>
          </cell>
          <cell r="V12">
            <v>385.12534273403838</v>
          </cell>
          <cell r="W12">
            <v>390.12730121425767</v>
          </cell>
          <cell r="X12">
            <v>398.77810419114769</v>
          </cell>
          <cell r="Y12">
            <v>405.00058754406575</v>
          </cell>
          <cell r="Z12">
            <v>416.99960830395611</v>
          </cell>
          <cell r="AA12">
            <v>434.88875832354086</v>
          </cell>
          <cell r="AB12">
            <v>487.38719153936546</v>
          </cell>
          <cell r="AC12">
            <v>486.88895417156289</v>
          </cell>
          <cell r="AD12">
            <v>0</v>
          </cell>
          <cell r="AE12">
            <v>0</v>
          </cell>
          <cell r="AF12">
            <v>0</v>
          </cell>
          <cell r="AG12">
            <v>316.42370087478781</v>
          </cell>
        </row>
        <row r="13">
          <cell r="C13" t="str">
            <v>96RW1</v>
          </cell>
          <cell r="D13" t="str">
            <v>1-96 GAL CART WEEKLY SVC</v>
          </cell>
          <cell r="E13">
            <v>32.29</v>
          </cell>
          <cell r="G13">
            <v>6303.7049999999999</v>
          </cell>
          <cell r="H13">
            <v>6175.4650000000001</v>
          </cell>
          <cell r="I13">
            <v>6336.0349999999999</v>
          </cell>
          <cell r="J13">
            <v>6540.51</v>
          </cell>
          <cell r="K13">
            <v>6755.78</v>
          </cell>
          <cell r="L13">
            <v>7161.19</v>
          </cell>
          <cell r="M13">
            <v>7383.63</v>
          </cell>
          <cell r="N13">
            <v>8381.4050000000007</v>
          </cell>
          <cell r="O13">
            <v>8389.3550000000014</v>
          </cell>
          <cell r="P13">
            <v>0</v>
          </cell>
          <cell r="Q13">
            <v>0</v>
          </cell>
          <cell r="R13">
            <v>0</v>
          </cell>
          <cell r="S13">
            <v>63427.075000000004</v>
          </cell>
          <cell r="U13">
            <v>195.22158563022609</v>
          </cell>
          <cell r="V13">
            <v>191.25007742335089</v>
          </cell>
          <cell r="W13">
            <v>196.22282440384021</v>
          </cell>
          <cell r="X13">
            <v>202.55528027253021</v>
          </cell>
          <cell r="Y13">
            <v>209.22205017033136</v>
          </cell>
          <cell r="Z13">
            <v>221.77733044286157</v>
          </cell>
          <cell r="AA13">
            <v>228.66615051099413</v>
          </cell>
          <cell r="AB13">
            <v>259.56658408175906</v>
          </cell>
          <cell r="AC13">
            <v>259.81279033756584</v>
          </cell>
          <cell r="AD13">
            <v>0</v>
          </cell>
          <cell r="AE13">
            <v>0</v>
          </cell>
          <cell r="AF13">
            <v>0</v>
          </cell>
          <cell r="AG13">
            <v>163.69122277278828</v>
          </cell>
        </row>
        <row r="14">
          <cell r="C14" t="str">
            <v>35RE1</v>
          </cell>
          <cell r="D14" t="str">
            <v>1-35 GAL CART EOW SVC</v>
          </cell>
          <cell r="E14">
            <v>10.27</v>
          </cell>
          <cell r="G14">
            <v>3364.0349999999999</v>
          </cell>
          <cell r="H14">
            <v>3245.335</v>
          </cell>
          <cell r="I14">
            <v>3271.0349999999999</v>
          </cell>
          <cell r="J14">
            <v>3274.6</v>
          </cell>
          <cell r="K14">
            <v>3340.25</v>
          </cell>
          <cell r="L14">
            <v>3228.3850000000002</v>
          </cell>
          <cell r="M14">
            <v>3304.4250000000002</v>
          </cell>
          <cell r="N14">
            <v>3403.625</v>
          </cell>
          <cell r="O14">
            <v>3403.625</v>
          </cell>
          <cell r="P14">
            <v>0</v>
          </cell>
          <cell r="Q14">
            <v>0</v>
          </cell>
          <cell r="R14">
            <v>0</v>
          </cell>
          <cell r="S14">
            <v>29835.314999999999</v>
          </cell>
          <cell r="U14">
            <v>327.55939629990263</v>
          </cell>
          <cell r="V14">
            <v>316.00146056475171</v>
          </cell>
          <cell r="W14">
            <v>318.50389483933787</v>
          </cell>
          <cell r="X14">
            <v>318.8510223953262</v>
          </cell>
          <cell r="Y14">
            <v>325.24342745861736</v>
          </cell>
          <cell r="Z14">
            <v>314.35102239532625</v>
          </cell>
          <cell r="AA14">
            <v>321.75511197663099</v>
          </cell>
          <cell r="AB14">
            <v>331.4143135345667</v>
          </cell>
          <cell r="AC14">
            <v>331.4143135345667</v>
          </cell>
          <cell r="AD14">
            <v>0</v>
          </cell>
          <cell r="AE14">
            <v>0</v>
          </cell>
          <cell r="AF14">
            <v>0</v>
          </cell>
          <cell r="AG14">
            <v>242.09116358325218</v>
          </cell>
        </row>
        <row r="15">
          <cell r="C15" t="str">
            <v>48RE1</v>
          </cell>
          <cell r="D15" t="str">
            <v>1-48 GAL EOW</v>
          </cell>
          <cell r="E15">
            <v>13.52</v>
          </cell>
          <cell r="G15">
            <v>1301.2949999999998</v>
          </cell>
          <cell r="H15">
            <v>1264.1199999999999</v>
          </cell>
          <cell r="I15">
            <v>1297.9199999999998</v>
          </cell>
          <cell r="J15">
            <v>1318.2</v>
          </cell>
          <cell r="K15">
            <v>1350.65</v>
          </cell>
          <cell r="L15">
            <v>1407.43</v>
          </cell>
          <cell r="M15">
            <v>1453.42</v>
          </cell>
          <cell r="N15">
            <v>1521.125</v>
          </cell>
          <cell r="O15">
            <v>1513.885</v>
          </cell>
          <cell r="P15">
            <v>0</v>
          </cell>
          <cell r="Q15">
            <v>0</v>
          </cell>
          <cell r="R15">
            <v>0</v>
          </cell>
          <cell r="S15">
            <v>12428.045</v>
          </cell>
          <cell r="U15">
            <v>96.249630177514788</v>
          </cell>
          <cell r="V15">
            <v>93.5</v>
          </cell>
          <cell r="W15">
            <v>95.999999999999986</v>
          </cell>
          <cell r="X15">
            <v>97.5</v>
          </cell>
          <cell r="Y15">
            <v>99.900147928994087</v>
          </cell>
          <cell r="Z15">
            <v>104.09985207100593</v>
          </cell>
          <cell r="AA15">
            <v>107.50147928994083</v>
          </cell>
          <cell r="AB15">
            <v>112.50924556213018</v>
          </cell>
          <cell r="AC15">
            <v>111.97374260355029</v>
          </cell>
          <cell r="AD15">
            <v>0</v>
          </cell>
          <cell r="AE15">
            <v>0</v>
          </cell>
          <cell r="AF15">
            <v>0</v>
          </cell>
          <cell r="AG15">
            <v>76.602841469428014</v>
          </cell>
        </row>
        <row r="16">
          <cell r="C16" t="str">
            <v>64RE1</v>
          </cell>
          <cell r="D16" t="str">
            <v>1-64 GAL EOW</v>
          </cell>
          <cell r="E16">
            <v>16.04</v>
          </cell>
          <cell r="G16">
            <v>2063.5500000000002</v>
          </cell>
          <cell r="H16">
            <v>2025.05</v>
          </cell>
          <cell r="I16">
            <v>2073.17</v>
          </cell>
          <cell r="J16">
            <v>2029.06</v>
          </cell>
          <cell r="K16">
            <v>2059.54</v>
          </cell>
          <cell r="L16">
            <v>2076.1</v>
          </cell>
          <cell r="M16">
            <v>2114.6</v>
          </cell>
          <cell r="N16">
            <v>2315.625</v>
          </cell>
          <cell r="O16">
            <v>2300.0949999999998</v>
          </cell>
          <cell r="P16">
            <v>0</v>
          </cell>
          <cell r="Q16">
            <v>0</v>
          </cell>
          <cell r="R16">
            <v>0</v>
          </cell>
          <cell r="S16">
            <v>19056.79</v>
          </cell>
          <cell r="U16">
            <v>128.65024937655863</v>
          </cell>
          <cell r="V16">
            <v>126.25</v>
          </cell>
          <cell r="W16">
            <v>129.25</v>
          </cell>
          <cell r="X16">
            <v>126.5</v>
          </cell>
          <cell r="Y16">
            <v>128.40024937655861</v>
          </cell>
          <cell r="Z16">
            <v>129.43266832917706</v>
          </cell>
          <cell r="AA16">
            <v>131.83291770573567</v>
          </cell>
          <cell r="AB16">
            <v>144.36564837905237</v>
          </cell>
          <cell r="AC16">
            <v>143.3974438902743</v>
          </cell>
          <cell r="AD16">
            <v>0</v>
          </cell>
          <cell r="AE16">
            <v>0</v>
          </cell>
          <cell r="AF16">
            <v>0</v>
          </cell>
          <cell r="AG16">
            <v>99.00659808811308</v>
          </cell>
        </row>
        <row r="17">
          <cell r="C17" t="str">
            <v>96RE1</v>
          </cell>
          <cell r="D17" t="str">
            <v>1-96 GAL EOW</v>
          </cell>
          <cell r="E17">
            <v>20.03</v>
          </cell>
          <cell r="G17">
            <v>1459.175</v>
          </cell>
          <cell r="H17">
            <v>1592.395</v>
          </cell>
          <cell r="I17">
            <v>1592.395</v>
          </cell>
          <cell r="J17">
            <v>1629.4449999999999</v>
          </cell>
          <cell r="K17">
            <v>1669.5149999999999</v>
          </cell>
          <cell r="L17">
            <v>1482.2249999999999</v>
          </cell>
          <cell r="M17">
            <v>1548.3249999999998</v>
          </cell>
          <cell r="N17">
            <v>1687.095</v>
          </cell>
          <cell r="O17">
            <v>1669.7750000000001</v>
          </cell>
          <cell r="P17">
            <v>0</v>
          </cell>
          <cell r="Q17">
            <v>10.83</v>
          </cell>
          <cell r="R17">
            <v>0</v>
          </cell>
          <cell r="S17">
            <v>14341.174999999997</v>
          </cell>
          <cell r="U17">
            <v>72.849475786320511</v>
          </cell>
          <cell r="V17">
            <v>79.500499251123316</v>
          </cell>
          <cell r="W17">
            <v>79.500499251123316</v>
          </cell>
          <cell r="X17">
            <v>81.350224663005477</v>
          </cell>
          <cell r="Y17">
            <v>83.350723914128793</v>
          </cell>
          <cell r="Z17">
            <v>74.000249625561651</v>
          </cell>
          <cell r="AA17">
            <v>77.300299550673969</v>
          </cell>
          <cell r="AB17">
            <v>84.228407388916622</v>
          </cell>
          <cell r="AC17">
            <v>83.363704443334996</v>
          </cell>
          <cell r="AD17">
            <v>0</v>
          </cell>
          <cell r="AE17">
            <v>0.54068896655017473</v>
          </cell>
          <cell r="AF17">
            <v>0</v>
          </cell>
          <cell r="AG17">
            <v>59.665397736728231</v>
          </cell>
        </row>
        <row r="18">
          <cell r="C18" t="str">
            <v>35RM1</v>
          </cell>
          <cell r="D18" t="str">
            <v>1-35 GAL MONTHLY</v>
          </cell>
          <cell r="E18">
            <v>6.17</v>
          </cell>
          <cell r="G18">
            <v>194.35499999999999</v>
          </cell>
          <cell r="H18">
            <v>191.27</v>
          </cell>
          <cell r="I18">
            <v>209.78</v>
          </cell>
          <cell r="J18">
            <v>212.86500000000001</v>
          </cell>
          <cell r="K18">
            <v>200.52500000000001</v>
          </cell>
          <cell r="L18">
            <v>188.185</v>
          </cell>
          <cell r="M18">
            <v>194.35499999999999</v>
          </cell>
          <cell r="N18">
            <v>184.965</v>
          </cell>
          <cell r="O18">
            <v>184.965</v>
          </cell>
          <cell r="P18">
            <v>0</v>
          </cell>
          <cell r="Q18">
            <v>0</v>
          </cell>
          <cell r="R18">
            <v>0</v>
          </cell>
          <cell r="S18">
            <v>1761.2649999999999</v>
          </cell>
          <cell r="U18">
            <v>31.5</v>
          </cell>
          <cell r="V18">
            <v>31.000000000000004</v>
          </cell>
          <cell r="W18">
            <v>34</v>
          </cell>
          <cell r="X18">
            <v>34.5</v>
          </cell>
          <cell r="Y18">
            <v>32.5</v>
          </cell>
          <cell r="Z18">
            <v>30.5</v>
          </cell>
          <cell r="AA18">
            <v>31.5</v>
          </cell>
          <cell r="AB18">
            <v>29.978119935170181</v>
          </cell>
          <cell r="AC18">
            <v>29.978119935170181</v>
          </cell>
          <cell r="AD18">
            <v>0</v>
          </cell>
          <cell r="AE18">
            <v>0</v>
          </cell>
          <cell r="AF18">
            <v>0</v>
          </cell>
          <cell r="AG18">
            <v>23.788019989195032</v>
          </cell>
        </row>
        <row r="19">
          <cell r="C19" t="str">
            <v>48RM1</v>
          </cell>
          <cell r="D19" t="str">
            <v>1-48 GAL MONTHLY</v>
          </cell>
          <cell r="E19">
            <v>7.73</v>
          </cell>
          <cell r="G19">
            <v>23.19</v>
          </cell>
          <cell r="H19">
            <v>23.19</v>
          </cell>
          <cell r="I19">
            <v>7.73</v>
          </cell>
          <cell r="J19">
            <v>15.46</v>
          </cell>
          <cell r="K19">
            <v>15.46</v>
          </cell>
          <cell r="L19">
            <v>23.19</v>
          </cell>
          <cell r="M19">
            <v>23.19</v>
          </cell>
          <cell r="N19">
            <v>16.260000000000002</v>
          </cell>
          <cell r="O19">
            <v>16.260000000000002</v>
          </cell>
          <cell r="P19">
            <v>0</v>
          </cell>
          <cell r="Q19">
            <v>0</v>
          </cell>
          <cell r="R19">
            <v>0</v>
          </cell>
          <cell r="S19">
            <v>163.92999999999998</v>
          </cell>
          <cell r="U19">
            <v>3</v>
          </cell>
          <cell r="V19">
            <v>3</v>
          </cell>
          <cell r="W19">
            <v>1</v>
          </cell>
          <cell r="X19">
            <v>2</v>
          </cell>
          <cell r="Y19">
            <v>2</v>
          </cell>
          <cell r="Z19">
            <v>3</v>
          </cell>
          <cell r="AA19">
            <v>3</v>
          </cell>
          <cell r="AB19">
            <v>2.1034928848641656</v>
          </cell>
          <cell r="AC19">
            <v>2.1034928848641656</v>
          </cell>
          <cell r="AD19">
            <v>0</v>
          </cell>
          <cell r="AE19">
            <v>0</v>
          </cell>
          <cell r="AF19">
            <v>0</v>
          </cell>
          <cell r="AG19">
            <v>1.7672488141440279</v>
          </cell>
        </row>
        <row r="20">
          <cell r="C20" t="str">
            <v>64RM1</v>
          </cell>
          <cell r="D20" t="str">
            <v>1-64 GAL MONTHLY</v>
          </cell>
          <cell r="E20">
            <v>9.08</v>
          </cell>
          <cell r="G20">
            <v>72.64</v>
          </cell>
          <cell r="H20">
            <v>77.180000000000007</v>
          </cell>
          <cell r="I20">
            <v>77.180000000000007</v>
          </cell>
          <cell r="J20">
            <v>81.72</v>
          </cell>
          <cell r="K20">
            <v>81.72</v>
          </cell>
          <cell r="L20">
            <v>63.56</v>
          </cell>
          <cell r="M20">
            <v>63.56</v>
          </cell>
          <cell r="N20">
            <v>67.2</v>
          </cell>
          <cell r="O20">
            <v>67.2</v>
          </cell>
          <cell r="P20">
            <v>0</v>
          </cell>
          <cell r="Q20">
            <v>0</v>
          </cell>
          <cell r="R20">
            <v>0</v>
          </cell>
          <cell r="S20">
            <v>651.96000000000015</v>
          </cell>
          <cell r="U20">
            <v>8</v>
          </cell>
          <cell r="V20">
            <v>8.5</v>
          </cell>
          <cell r="W20">
            <v>8.5</v>
          </cell>
          <cell r="X20">
            <v>9</v>
          </cell>
          <cell r="Y20">
            <v>9</v>
          </cell>
          <cell r="Z20">
            <v>7</v>
          </cell>
          <cell r="AA20">
            <v>7</v>
          </cell>
          <cell r="AB20">
            <v>7.4008810572687231</v>
          </cell>
          <cell r="AC20">
            <v>7.4008810572687231</v>
          </cell>
          <cell r="AD20">
            <v>0</v>
          </cell>
          <cell r="AE20">
            <v>0</v>
          </cell>
          <cell r="AF20">
            <v>0</v>
          </cell>
          <cell r="AG20">
            <v>5.9834801762114536</v>
          </cell>
        </row>
        <row r="21">
          <cell r="C21" t="str">
            <v>96RM1</v>
          </cell>
          <cell r="D21" t="str">
            <v>1-96 GAL MONTHLY</v>
          </cell>
          <cell r="E21">
            <v>11.12</v>
          </cell>
          <cell r="G21">
            <v>55.599999999999994</v>
          </cell>
          <cell r="H21">
            <v>50.04</v>
          </cell>
          <cell r="I21">
            <v>50.04</v>
          </cell>
          <cell r="J21">
            <v>55.6</v>
          </cell>
          <cell r="K21">
            <v>66.72</v>
          </cell>
          <cell r="L21">
            <v>72.28</v>
          </cell>
          <cell r="M21">
            <v>72.28</v>
          </cell>
          <cell r="N21">
            <v>59.25</v>
          </cell>
          <cell r="O21">
            <v>59.25</v>
          </cell>
          <cell r="P21">
            <v>0</v>
          </cell>
          <cell r="Q21">
            <v>0</v>
          </cell>
          <cell r="R21">
            <v>0</v>
          </cell>
          <cell r="S21">
            <v>541.05999999999995</v>
          </cell>
          <cell r="U21">
            <v>5</v>
          </cell>
          <cell r="V21">
            <v>4.5</v>
          </cell>
          <cell r="W21">
            <v>4.5</v>
          </cell>
          <cell r="X21">
            <v>5.0000000000000009</v>
          </cell>
          <cell r="Y21">
            <v>6</v>
          </cell>
          <cell r="Z21">
            <v>6.5000000000000009</v>
          </cell>
          <cell r="AA21">
            <v>6.5000000000000009</v>
          </cell>
          <cell r="AB21">
            <v>5.3282374100719432</v>
          </cell>
          <cell r="AC21">
            <v>5.3282374100719432</v>
          </cell>
          <cell r="AD21">
            <v>0</v>
          </cell>
          <cell r="AE21">
            <v>0</v>
          </cell>
          <cell r="AF21">
            <v>0</v>
          </cell>
          <cell r="AG21">
            <v>4.0547062350119907</v>
          </cell>
        </row>
        <row r="22">
          <cell r="C22" t="str">
            <v>DRVNRW1</v>
          </cell>
          <cell r="D22" t="str">
            <v>DRIVE IN UP TO 250'</v>
          </cell>
          <cell r="E22">
            <v>4.8063000000000002</v>
          </cell>
          <cell r="G22">
            <v>92.46</v>
          </cell>
          <cell r="H22">
            <v>96.8</v>
          </cell>
          <cell r="I22">
            <v>99.21</v>
          </cell>
          <cell r="J22">
            <v>101.545</v>
          </cell>
          <cell r="K22">
            <v>112.245</v>
          </cell>
          <cell r="L22">
            <v>105.82</v>
          </cell>
          <cell r="M22">
            <v>105.82</v>
          </cell>
          <cell r="N22">
            <v>113.63500000000001</v>
          </cell>
          <cell r="O22">
            <v>107.625</v>
          </cell>
          <cell r="P22">
            <v>0</v>
          </cell>
          <cell r="Q22">
            <v>0</v>
          </cell>
          <cell r="R22">
            <v>0</v>
          </cell>
          <cell r="S22">
            <v>935.15999999999985</v>
          </cell>
          <cell r="U22">
            <v>19.237251107920851</v>
          </cell>
          <cell r="V22">
            <v>20.140232611364251</v>
          </cell>
          <cell r="W22">
            <v>20.641657824105859</v>
          </cell>
          <cell r="X22">
            <v>21.127478517778748</v>
          </cell>
          <cell r="Y22">
            <v>23.353723238249795</v>
          </cell>
          <cell r="Z22">
            <v>22.016936104695919</v>
          </cell>
          <cell r="AA22">
            <v>22.016936104695919</v>
          </cell>
          <cell r="AB22">
            <v>23.642926991656783</v>
          </cell>
          <cell r="AC22">
            <v>22.392484863616502</v>
          </cell>
          <cell r="AD22">
            <v>0</v>
          </cell>
          <cell r="AE22">
            <v>0</v>
          </cell>
          <cell r="AF22">
            <v>0</v>
          </cell>
          <cell r="AG22">
            <v>16.214135613673719</v>
          </cell>
        </row>
        <row r="23">
          <cell r="C23" t="str">
            <v>DRVNRE1</v>
          </cell>
          <cell r="D23" t="str">
            <v>DRIVE IN UP TO 250'-EOW</v>
          </cell>
          <cell r="E23">
            <v>2.4087000000000001</v>
          </cell>
          <cell r="G23">
            <v>24.05</v>
          </cell>
          <cell r="H23">
            <v>24.05</v>
          </cell>
          <cell r="I23">
            <v>24.05</v>
          </cell>
          <cell r="J23">
            <v>24.05</v>
          </cell>
          <cell r="K23">
            <v>24.05</v>
          </cell>
          <cell r="L23">
            <v>24.05</v>
          </cell>
          <cell r="M23">
            <v>24.05</v>
          </cell>
          <cell r="N23">
            <v>23.93</v>
          </cell>
          <cell r="O23">
            <v>23.93</v>
          </cell>
          <cell r="P23">
            <v>0</v>
          </cell>
          <cell r="Q23">
            <v>0</v>
          </cell>
          <cell r="R23">
            <v>0</v>
          </cell>
          <cell r="S23">
            <v>216.21000000000004</v>
          </cell>
          <cell r="U23">
            <v>9.9846390168970807</v>
          </cell>
          <cell r="V23">
            <v>9.9846390168970807</v>
          </cell>
          <cell r="W23">
            <v>9.9846390168970807</v>
          </cell>
          <cell r="X23">
            <v>9.9846390168970807</v>
          </cell>
          <cell r="Y23">
            <v>9.9846390168970807</v>
          </cell>
          <cell r="Z23">
            <v>9.9846390168970807</v>
          </cell>
          <cell r="AA23">
            <v>9.9846390168970807</v>
          </cell>
          <cell r="AB23">
            <v>9.9348196122389663</v>
          </cell>
          <cell r="AC23">
            <v>9.9348196122389663</v>
          </cell>
          <cell r="AD23">
            <v>0</v>
          </cell>
          <cell r="AE23">
            <v>0</v>
          </cell>
          <cell r="AF23">
            <v>0</v>
          </cell>
          <cell r="AG23">
            <v>7.4801760285631245</v>
          </cell>
        </row>
        <row r="24">
          <cell r="C24" t="str">
            <v>DRVNRW2</v>
          </cell>
          <cell r="D24" t="str">
            <v>DRIVE IN OVER 250'</v>
          </cell>
          <cell r="E24">
            <v>6.0619999999999994</v>
          </cell>
          <cell r="G24">
            <v>6.06</v>
          </cell>
          <cell r="H24">
            <v>6.06</v>
          </cell>
          <cell r="I24">
            <v>6.06</v>
          </cell>
          <cell r="J24">
            <v>6.06</v>
          </cell>
          <cell r="K24">
            <v>8.75</v>
          </cell>
          <cell r="L24">
            <v>12.12</v>
          </cell>
          <cell r="M24">
            <v>12.12</v>
          </cell>
          <cell r="N24">
            <v>12.12</v>
          </cell>
          <cell r="O24">
            <v>12.12</v>
          </cell>
          <cell r="P24">
            <v>0</v>
          </cell>
          <cell r="Q24">
            <v>0</v>
          </cell>
          <cell r="R24">
            <v>0</v>
          </cell>
          <cell r="S24">
            <v>81.47</v>
          </cell>
          <cell r="U24">
            <v>0.99967007588254708</v>
          </cell>
          <cell r="V24">
            <v>0.99967007588254708</v>
          </cell>
          <cell r="W24">
            <v>0.99967007588254708</v>
          </cell>
          <cell r="X24">
            <v>0.99967007588254708</v>
          </cell>
          <cell r="Y24">
            <v>1.4434180138568131</v>
          </cell>
          <cell r="Z24">
            <v>1.9993401517650942</v>
          </cell>
          <cell r="AA24">
            <v>1.9993401517650942</v>
          </cell>
          <cell r="AB24">
            <v>1.9993401517650942</v>
          </cell>
          <cell r="AC24">
            <v>1.9993401517650942</v>
          </cell>
          <cell r="AD24">
            <v>0</v>
          </cell>
          <cell r="AE24">
            <v>0</v>
          </cell>
          <cell r="AF24">
            <v>0</v>
          </cell>
          <cell r="AG24">
            <v>1.119954910370615</v>
          </cell>
        </row>
        <row r="25">
          <cell r="C25" t="str">
            <v>DRVNRE2</v>
          </cell>
          <cell r="D25" t="str">
            <v>DRIVE IN OVER 250'-EOW</v>
          </cell>
          <cell r="E25">
            <v>3.0379999999999998</v>
          </cell>
          <cell r="G25">
            <v>9.09</v>
          </cell>
          <cell r="H25">
            <v>9.09</v>
          </cell>
          <cell r="I25">
            <v>9.09</v>
          </cell>
          <cell r="J25">
            <v>9.09</v>
          </cell>
          <cell r="K25">
            <v>9.09</v>
          </cell>
          <cell r="L25">
            <v>9.09</v>
          </cell>
          <cell r="M25">
            <v>9.09</v>
          </cell>
          <cell r="N25">
            <v>9.09</v>
          </cell>
          <cell r="O25">
            <v>9.09</v>
          </cell>
          <cell r="P25">
            <v>0</v>
          </cell>
          <cell r="Q25">
            <v>0</v>
          </cell>
          <cell r="R25">
            <v>0</v>
          </cell>
          <cell r="S25">
            <v>81.810000000000016</v>
          </cell>
          <cell r="U25">
            <v>2.9921000658327848</v>
          </cell>
          <cell r="V25">
            <v>2.9921000658327848</v>
          </cell>
          <cell r="W25">
            <v>2.9921000658327848</v>
          </cell>
          <cell r="X25">
            <v>2.9921000658327848</v>
          </cell>
          <cell r="Y25">
            <v>2.9921000658327848</v>
          </cell>
          <cell r="Z25">
            <v>2.9921000658327848</v>
          </cell>
          <cell r="AA25">
            <v>2.9921000658327848</v>
          </cell>
          <cell r="AB25">
            <v>2.9921000658327848</v>
          </cell>
          <cell r="AC25">
            <v>2.9921000658327848</v>
          </cell>
          <cell r="AD25">
            <v>0</v>
          </cell>
          <cell r="AE25">
            <v>0</v>
          </cell>
          <cell r="AF25">
            <v>0</v>
          </cell>
          <cell r="AG25">
            <v>2.244075049374588</v>
          </cell>
        </row>
        <row r="26">
          <cell r="C26" t="str">
            <v>REDELIVER</v>
          </cell>
          <cell r="D26" t="str">
            <v>DELIVERY CHARGE</v>
          </cell>
          <cell r="E26">
            <v>16.940000000000001</v>
          </cell>
          <cell r="G26">
            <v>33.880000000000003</v>
          </cell>
          <cell r="H26">
            <v>16.940000000000001</v>
          </cell>
          <cell r="I26">
            <v>52.32</v>
          </cell>
          <cell r="J26">
            <v>0</v>
          </cell>
          <cell r="K26">
            <v>101.64</v>
          </cell>
          <cell r="L26">
            <v>0</v>
          </cell>
          <cell r="M26">
            <v>33.880000000000003</v>
          </cell>
          <cell r="N26">
            <v>84.7</v>
          </cell>
          <cell r="O26">
            <v>0</v>
          </cell>
          <cell r="P26">
            <v>0</v>
          </cell>
          <cell r="Q26">
            <v>0</v>
          </cell>
          <cell r="R26">
            <v>0</v>
          </cell>
          <cell r="S26">
            <v>323.36</v>
          </cell>
          <cell r="U26">
            <v>2</v>
          </cell>
          <cell r="V26">
            <v>1</v>
          </cell>
          <cell r="W26">
            <v>3.0885478158205428</v>
          </cell>
          <cell r="X26">
            <v>0</v>
          </cell>
          <cell r="Y26">
            <v>6</v>
          </cell>
          <cell r="Z26">
            <v>0</v>
          </cell>
          <cell r="AA26">
            <v>2</v>
          </cell>
          <cell r="AB26">
            <v>5</v>
          </cell>
          <cell r="AC26">
            <v>0</v>
          </cell>
          <cell r="AD26">
            <v>0</v>
          </cell>
          <cell r="AE26">
            <v>0</v>
          </cell>
          <cell r="AF26">
            <v>0</v>
          </cell>
          <cell r="AG26">
            <v>1.5907123179850453</v>
          </cell>
        </row>
        <row r="27">
          <cell r="C27" t="str">
            <v>RESTART</v>
          </cell>
          <cell r="D27" t="str">
            <v>SERVICE RESTART FEE</v>
          </cell>
          <cell r="E27">
            <v>5.78</v>
          </cell>
          <cell r="G27">
            <v>403.60999999999996</v>
          </cell>
          <cell r="H27">
            <v>5.31</v>
          </cell>
          <cell r="I27">
            <v>324.09999999999997</v>
          </cell>
          <cell r="J27">
            <v>38.58</v>
          </cell>
          <cell r="K27">
            <v>0</v>
          </cell>
          <cell r="L27">
            <v>0</v>
          </cell>
          <cell r="M27">
            <v>331.28999999999996</v>
          </cell>
          <cell r="N27">
            <v>16.399999999999999</v>
          </cell>
          <cell r="O27">
            <v>11.09</v>
          </cell>
          <cell r="P27">
            <v>0</v>
          </cell>
          <cell r="Q27">
            <v>0</v>
          </cell>
          <cell r="R27">
            <v>0</v>
          </cell>
          <cell r="S27">
            <v>1130.3799999999999</v>
          </cell>
          <cell r="U27">
            <v>69.828719723183383</v>
          </cell>
          <cell r="V27">
            <v>0.9186851211072663</v>
          </cell>
          <cell r="W27">
            <v>56.072664359861584</v>
          </cell>
          <cell r="X27">
            <v>6.6747404844290648</v>
          </cell>
          <cell r="Y27">
            <v>0</v>
          </cell>
          <cell r="Z27">
            <v>0</v>
          </cell>
          <cell r="AA27">
            <v>57.316608996539784</v>
          </cell>
          <cell r="AB27">
            <v>2.8373702422145324</v>
          </cell>
          <cell r="AC27">
            <v>1.9186851211072664</v>
          </cell>
          <cell r="AD27">
            <v>0</v>
          </cell>
          <cell r="AE27">
            <v>0</v>
          </cell>
          <cell r="AF27">
            <v>0</v>
          </cell>
          <cell r="AG27">
            <v>16.297289504036904</v>
          </cell>
        </row>
        <row r="28">
          <cell r="C28" t="str">
            <v>35ROCC1</v>
          </cell>
          <cell r="D28" t="str">
            <v>1-35 GAL ON CALL PICKUP</v>
          </cell>
          <cell r="E28">
            <v>6.49</v>
          </cell>
          <cell r="G28">
            <v>333.17999999999995</v>
          </cell>
          <cell r="H28">
            <v>314.66999999999996</v>
          </cell>
          <cell r="I28">
            <v>277.65000000000003</v>
          </cell>
          <cell r="J28">
            <v>357.85999999999996</v>
          </cell>
          <cell r="K28">
            <v>438.07</v>
          </cell>
          <cell r="L28">
            <v>505.40999999999997</v>
          </cell>
          <cell r="M28">
            <v>647.84999999999991</v>
          </cell>
          <cell r="N28">
            <v>616.55000000000007</v>
          </cell>
          <cell r="O28">
            <v>-6.17</v>
          </cell>
          <cell r="P28">
            <v>0</v>
          </cell>
          <cell r="Q28">
            <v>6.49</v>
          </cell>
          <cell r="R28">
            <v>0</v>
          </cell>
          <cell r="S28">
            <v>3491.5599999999995</v>
          </cell>
          <cell r="U28">
            <v>51.337442218798138</v>
          </cell>
          <cell r="V28">
            <v>48.485362095531578</v>
          </cell>
          <cell r="W28">
            <v>42.781201848998464</v>
          </cell>
          <cell r="X28">
            <v>55.140215716486892</v>
          </cell>
          <cell r="Y28">
            <v>67.49922958397535</v>
          </cell>
          <cell r="Z28">
            <v>77.875192604006159</v>
          </cell>
          <cell r="AA28">
            <v>99.822804314329716</v>
          </cell>
          <cell r="AB28">
            <v>95.000000000000014</v>
          </cell>
          <cell r="AC28">
            <v>-0.95069337442218793</v>
          </cell>
          <cell r="AD28">
            <v>0</v>
          </cell>
          <cell r="AE28">
            <v>1</v>
          </cell>
          <cell r="AF28">
            <v>0</v>
          </cell>
          <cell r="AG28">
            <v>44.832562917308678</v>
          </cell>
        </row>
        <row r="29">
          <cell r="C29" t="str">
            <v>48ROCC1</v>
          </cell>
          <cell r="D29" t="str">
            <v>1-48 GAL ON CALL PICKUP</v>
          </cell>
          <cell r="E29">
            <v>8.1300000000000008</v>
          </cell>
          <cell r="G29">
            <v>61.84</v>
          </cell>
          <cell r="H29">
            <v>46.38</v>
          </cell>
          <cell r="I29">
            <v>61.84</v>
          </cell>
          <cell r="J29">
            <v>92.76</v>
          </cell>
          <cell r="K29">
            <v>115.95</v>
          </cell>
          <cell r="L29">
            <v>131.41</v>
          </cell>
          <cell r="M29">
            <v>139.13999999999999</v>
          </cell>
          <cell r="N29">
            <v>178.86</v>
          </cell>
          <cell r="O29">
            <v>0</v>
          </cell>
          <cell r="P29">
            <v>0</v>
          </cell>
          <cell r="Q29">
            <v>0</v>
          </cell>
          <cell r="R29">
            <v>0</v>
          </cell>
          <cell r="S29">
            <v>828.18</v>
          </cell>
          <cell r="U29">
            <v>7.6063960639606396</v>
          </cell>
          <cell r="V29">
            <v>5.7047970479704793</v>
          </cell>
          <cell r="W29">
            <v>7.6063960639606396</v>
          </cell>
          <cell r="X29">
            <v>11.409594095940959</v>
          </cell>
          <cell r="Y29">
            <v>14.261992619926199</v>
          </cell>
          <cell r="Z29">
            <v>16.163591635916358</v>
          </cell>
          <cell r="AA29">
            <v>17.114391143911437</v>
          </cell>
          <cell r="AB29">
            <v>22</v>
          </cell>
          <cell r="AC29">
            <v>0</v>
          </cell>
          <cell r="AD29">
            <v>0</v>
          </cell>
          <cell r="AE29">
            <v>0</v>
          </cell>
          <cell r="AF29">
            <v>0</v>
          </cell>
          <cell r="AG29">
            <v>8.4889298892988929</v>
          </cell>
        </row>
        <row r="30">
          <cell r="C30" t="str">
            <v>64ROCC1</v>
          </cell>
          <cell r="D30" t="str">
            <v>1-64 GAL ON CALL PICKUP</v>
          </cell>
          <cell r="E30">
            <v>9.6</v>
          </cell>
          <cell r="G30">
            <v>72.64</v>
          </cell>
          <cell r="H30">
            <v>18.16</v>
          </cell>
          <cell r="I30">
            <v>9.08</v>
          </cell>
          <cell r="J30">
            <v>54.48</v>
          </cell>
          <cell r="K30">
            <v>45.4</v>
          </cell>
          <cell r="L30">
            <v>81.72</v>
          </cell>
          <cell r="M30">
            <v>63.56</v>
          </cell>
          <cell r="N30">
            <v>76.8</v>
          </cell>
          <cell r="O30">
            <v>0</v>
          </cell>
          <cell r="P30">
            <v>0</v>
          </cell>
          <cell r="Q30">
            <v>0</v>
          </cell>
          <cell r="R30">
            <v>0</v>
          </cell>
          <cell r="S30">
            <v>421.84000000000003</v>
          </cell>
          <cell r="U30">
            <v>7.5666666666666673</v>
          </cell>
          <cell r="V30">
            <v>1.8916666666666668</v>
          </cell>
          <cell r="W30">
            <v>0.94583333333333341</v>
          </cell>
          <cell r="X30">
            <v>5.6749999999999998</v>
          </cell>
          <cell r="Y30">
            <v>4.729166666666667</v>
          </cell>
          <cell r="Z30">
            <v>8.5125000000000011</v>
          </cell>
          <cell r="AA30">
            <v>6.6208333333333336</v>
          </cell>
          <cell r="AB30">
            <v>8</v>
          </cell>
          <cell r="AC30">
            <v>0</v>
          </cell>
          <cell r="AD30">
            <v>0</v>
          </cell>
          <cell r="AE30">
            <v>0</v>
          </cell>
          <cell r="AF30">
            <v>0</v>
          </cell>
          <cell r="AG30">
            <v>3.6618055555555551</v>
          </cell>
        </row>
        <row r="31">
          <cell r="C31" t="str">
            <v>WLKNRE1</v>
          </cell>
          <cell r="D31" t="str">
            <v>WALK IN 5'-25'-EOW</v>
          </cell>
          <cell r="E31">
            <v>1.2803</v>
          </cell>
          <cell r="G31">
            <v>7.33</v>
          </cell>
          <cell r="H31">
            <v>7.97</v>
          </cell>
          <cell r="I31">
            <v>8.61</v>
          </cell>
          <cell r="J31">
            <v>7.97</v>
          </cell>
          <cell r="K31">
            <v>7.97</v>
          </cell>
          <cell r="L31">
            <v>7.0149999999999997</v>
          </cell>
          <cell r="M31">
            <v>7.6549999999999994</v>
          </cell>
          <cell r="N31">
            <v>6.6950000000000003</v>
          </cell>
          <cell r="O31">
            <v>6.6950000000000003</v>
          </cell>
          <cell r="P31">
            <v>0</v>
          </cell>
          <cell r="Q31">
            <v>0</v>
          </cell>
          <cell r="R31">
            <v>0</v>
          </cell>
          <cell r="S31">
            <v>67.91</v>
          </cell>
          <cell r="U31">
            <v>5.7252206514098258</v>
          </cell>
          <cell r="V31">
            <v>6.22510349136921</v>
          </cell>
          <cell r="W31">
            <v>6.7249863313285942</v>
          </cell>
          <cell r="X31">
            <v>6.22510349136921</v>
          </cell>
          <cell r="Y31">
            <v>6.22510349136921</v>
          </cell>
          <cell r="Z31">
            <v>5.4791845661173157</v>
          </cell>
          <cell r="AA31">
            <v>5.9790674060767</v>
          </cell>
          <cell r="AB31">
            <v>5.2292431461376241</v>
          </cell>
          <cell r="AC31">
            <v>5.2292431461376241</v>
          </cell>
          <cell r="AD31">
            <v>0</v>
          </cell>
          <cell r="AE31">
            <v>0</v>
          </cell>
          <cell r="AF31">
            <v>0</v>
          </cell>
          <cell r="AG31">
            <v>4.4201879767762771</v>
          </cell>
        </row>
        <row r="32">
          <cell r="C32" t="str">
            <v>WLKNRW1</v>
          </cell>
          <cell r="D32" t="str">
            <v>WALK IN 5'-25'</v>
          </cell>
          <cell r="E32">
            <v>2.5547</v>
          </cell>
          <cell r="G32">
            <v>33.68</v>
          </cell>
          <cell r="H32">
            <v>30.605</v>
          </cell>
          <cell r="I32">
            <v>30.605</v>
          </cell>
          <cell r="J32">
            <v>32.585000000000001</v>
          </cell>
          <cell r="K32">
            <v>32.585000000000001</v>
          </cell>
          <cell r="L32">
            <v>33.15</v>
          </cell>
          <cell r="M32">
            <v>33.15</v>
          </cell>
          <cell r="N32">
            <v>35.134999999999998</v>
          </cell>
          <cell r="O32">
            <v>35.134999999999998</v>
          </cell>
          <cell r="P32">
            <v>0</v>
          </cell>
          <cell r="Q32">
            <v>0</v>
          </cell>
          <cell r="R32">
            <v>0</v>
          </cell>
          <cell r="S32">
            <v>296.63</v>
          </cell>
          <cell r="U32">
            <v>13.183544056053549</v>
          </cell>
          <cell r="V32">
            <v>11.979880220769562</v>
          </cell>
          <cell r="W32">
            <v>11.979880220769562</v>
          </cell>
          <cell r="X32">
            <v>12.754922300074373</v>
          </cell>
          <cell r="Y32">
            <v>12.754922300074373</v>
          </cell>
          <cell r="Z32">
            <v>12.976083297451755</v>
          </cell>
          <cell r="AA32">
            <v>12.976083297451755</v>
          </cell>
          <cell r="AB32">
            <v>13.753082553724507</v>
          </cell>
          <cell r="AC32">
            <v>13.753082553724507</v>
          </cell>
          <cell r="AD32">
            <v>0</v>
          </cell>
          <cell r="AE32">
            <v>0</v>
          </cell>
          <cell r="AF32">
            <v>0</v>
          </cell>
          <cell r="AG32">
            <v>9.6759567333411614</v>
          </cell>
        </row>
        <row r="33">
          <cell r="C33" t="str">
            <v>WLKNRW2</v>
          </cell>
          <cell r="D33" t="str">
            <v>WALK IN OVER 25'</v>
          </cell>
          <cell r="E33">
            <v>2.5547</v>
          </cell>
          <cell r="G33">
            <v>14.889999999999999</v>
          </cell>
          <cell r="H33">
            <v>13.09</v>
          </cell>
          <cell r="I33">
            <v>13.09</v>
          </cell>
          <cell r="J33">
            <v>13.77</v>
          </cell>
          <cell r="K33">
            <v>13.77</v>
          </cell>
          <cell r="L33">
            <v>13.43</v>
          </cell>
          <cell r="M33">
            <v>13.79</v>
          </cell>
          <cell r="N33">
            <v>13.77</v>
          </cell>
          <cell r="O33">
            <v>13.77</v>
          </cell>
          <cell r="P33">
            <v>0</v>
          </cell>
          <cell r="Q33">
            <v>0</v>
          </cell>
          <cell r="R33">
            <v>0</v>
          </cell>
          <cell r="S33">
            <v>123.36999999999998</v>
          </cell>
          <cell r="U33">
            <v>5.8284730105296116</v>
          </cell>
          <cell r="V33">
            <v>5.123889302070693</v>
          </cell>
          <cell r="W33">
            <v>5.123889302070693</v>
          </cell>
          <cell r="X33">
            <v>5.3900653697107295</v>
          </cell>
          <cell r="Y33">
            <v>5.3900653697107295</v>
          </cell>
          <cell r="Z33">
            <v>5.2569773358907108</v>
          </cell>
          <cell r="AA33">
            <v>5.3978940775824951</v>
          </cell>
          <cell r="AB33">
            <v>5.3900653697107295</v>
          </cell>
          <cell r="AC33">
            <v>5.3900653697107295</v>
          </cell>
          <cell r="AD33">
            <v>0</v>
          </cell>
          <cell r="AE33">
            <v>0</v>
          </cell>
          <cell r="AF33">
            <v>0</v>
          </cell>
          <cell r="AG33">
            <v>4.0242820422489265</v>
          </cell>
        </row>
        <row r="34">
          <cell r="C34" t="str">
            <v>96ROCC1</v>
          </cell>
          <cell r="D34" t="str">
            <v>1-96 GAL ON CALL PICKUP</v>
          </cell>
          <cell r="E34">
            <v>11.85</v>
          </cell>
          <cell r="G34">
            <v>144.56</v>
          </cell>
          <cell r="H34">
            <v>88.960000000000008</v>
          </cell>
          <cell r="I34">
            <v>144.56</v>
          </cell>
          <cell r="J34">
            <v>100.08</v>
          </cell>
          <cell r="K34">
            <v>133.44</v>
          </cell>
          <cell r="L34">
            <v>122.32000000000001</v>
          </cell>
          <cell r="M34">
            <v>166.8</v>
          </cell>
          <cell r="N34">
            <v>225.15</v>
          </cell>
          <cell r="O34">
            <v>0</v>
          </cell>
          <cell r="P34">
            <v>0</v>
          </cell>
          <cell r="Q34">
            <v>11.85</v>
          </cell>
          <cell r="R34">
            <v>0</v>
          </cell>
          <cell r="S34">
            <v>1137.72</v>
          </cell>
          <cell r="U34">
            <v>12.19915611814346</v>
          </cell>
          <cell r="V34">
            <v>7.5071729957805919</v>
          </cell>
          <cell r="W34">
            <v>12.19915611814346</v>
          </cell>
          <cell r="X34">
            <v>8.4455696202531652</v>
          </cell>
          <cell r="Y34">
            <v>11.260759493670886</v>
          </cell>
          <cell r="Z34">
            <v>10.322362869198313</v>
          </cell>
          <cell r="AA34">
            <v>14.07594936708861</v>
          </cell>
          <cell r="AB34">
            <v>19</v>
          </cell>
          <cell r="AC34">
            <v>0</v>
          </cell>
          <cell r="AD34">
            <v>0</v>
          </cell>
          <cell r="AE34">
            <v>1</v>
          </cell>
          <cell r="AF34">
            <v>0</v>
          </cell>
          <cell r="AG34">
            <v>8.0008438818565413</v>
          </cell>
        </row>
        <row r="35">
          <cell r="C35" t="str">
            <v>EXPUR</v>
          </cell>
          <cell r="D35" t="str">
            <v>EXTRA PICKUP</v>
          </cell>
          <cell r="E35">
            <v>4.55</v>
          </cell>
          <cell r="G35">
            <v>102.24</v>
          </cell>
          <cell r="H35">
            <v>48.99</v>
          </cell>
          <cell r="I35">
            <v>34.08</v>
          </cell>
          <cell r="J35">
            <v>75.13</v>
          </cell>
          <cell r="K35">
            <v>166.14</v>
          </cell>
          <cell r="L35">
            <v>102.53</v>
          </cell>
          <cell r="M35">
            <v>287.55</v>
          </cell>
          <cell r="N35">
            <v>209.32</v>
          </cell>
          <cell r="O35">
            <v>0</v>
          </cell>
          <cell r="P35">
            <v>0</v>
          </cell>
          <cell r="Q35">
            <v>0</v>
          </cell>
          <cell r="R35">
            <v>0</v>
          </cell>
          <cell r="S35">
            <v>1025.98</v>
          </cell>
          <cell r="U35">
            <v>22.470329670329669</v>
          </cell>
          <cell r="V35">
            <v>10.767032967032968</v>
          </cell>
          <cell r="W35">
            <v>7.4901098901098901</v>
          </cell>
          <cell r="X35">
            <v>16.51208791208791</v>
          </cell>
          <cell r="Y35">
            <v>36.514285714285712</v>
          </cell>
          <cell r="Z35">
            <v>22.534065934065936</v>
          </cell>
          <cell r="AA35">
            <v>63.197802197802204</v>
          </cell>
          <cell r="AB35">
            <v>46.004395604395604</v>
          </cell>
          <cell r="AC35">
            <v>0</v>
          </cell>
          <cell r="AD35">
            <v>0</v>
          </cell>
          <cell r="AE35">
            <v>0</v>
          </cell>
          <cell r="AF35">
            <v>0</v>
          </cell>
          <cell r="AG35">
            <v>18.79084249084249</v>
          </cell>
          <cell r="AJ35">
            <v>0</v>
          </cell>
        </row>
        <row r="36">
          <cell r="C36" t="str">
            <v>EXTRAR</v>
          </cell>
          <cell r="D36" t="str">
            <v>EXTRA CAN/BAGS</v>
          </cell>
          <cell r="E36">
            <v>4.55</v>
          </cell>
          <cell r="G36">
            <v>962.76</v>
          </cell>
          <cell r="H36">
            <v>685.86</v>
          </cell>
          <cell r="I36">
            <v>511.2</v>
          </cell>
          <cell r="J36">
            <v>903.12</v>
          </cell>
          <cell r="K36">
            <v>766.8</v>
          </cell>
          <cell r="L36">
            <v>907.38</v>
          </cell>
          <cell r="M36">
            <v>1192.8</v>
          </cell>
          <cell r="N36">
            <v>1415.05</v>
          </cell>
          <cell r="O36">
            <v>27.3</v>
          </cell>
          <cell r="P36">
            <v>0</v>
          </cell>
          <cell r="Q36">
            <v>0</v>
          </cell>
          <cell r="R36">
            <v>0</v>
          </cell>
          <cell r="S36">
            <v>7372.27</v>
          </cell>
          <cell r="U36">
            <v>211.5956043956044</v>
          </cell>
          <cell r="V36">
            <v>150.73846153846154</v>
          </cell>
          <cell r="W36">
            <v>112.35164835164835</v>
          </cell>
          <cell r="X36">
            <v>198.48791208791209</v>
          </cell>
          <cell r="Y36">
            <v>168.52747252747253</v>
          </cell>
          <cell r="Z36">
            <v>199.42417582417582</v>
          </cell>
          <cell r="AA36">
            <v>262.15384615384613</v>
          </cell>
          <cell r="AB36">
            <v>311</v>
          </cell>
          <cell r="AC36">
            <v>6</v>
          </cell>
          <cell r="AD36">
            <v>0</v>
          </cell>
          <cell r="AE36">
            <v>0</v>
          </cell>
          <cell r="AF36">
            <v>0</v>
          </cell>
          <cell r="AG36">
            <v>135.02326007326008</v>
          </cell>
        </row>
        <row r="37">
          <cell r="C37" t="str">
            <v>OFOWR</v>
          </cell>
          <cell r="D37" t="str">
            <v>OVERFILL/OVERWEIGHT CHG</v>
          </cell>
          <cell r="E37">
            <v>4.26</v>
          </cell>
          <cell r="G37">
            <v>864.78</v>
          </cell>
          <cell r="H37">
            <v>532.5</v>
          </cell>
          <cell r="I37">
            <v>374.88</v>
          </cell>
          <cell r="J37">
            <v>498.42</v>
          </cell>
          <cell r="K37">
            <v>562.31999999999994</v>
          </cell>
          <cell r="L37">
            <v>647.52</v>
          </cell>
          <cell r="M37">
            <v>613.43999999999994</v>
          </cell>
          <cell r="N37">
            <v>878.15</v>
          </cell>
          <cell r="O37">
            <v>13.65</v>
          </cell>
          <cell r="P37">
            <v>0</v>
          </cell>
          <cell r="Q37">
            <v>-4.26</v>
          </cell>
          <cell r="R37">
            <v>0</v>
          </cell>
          <cell r="S37">
            <v>4981.3999999999987</v>
          </cell>
          <cell r="U37">
            <v>203</v>
          </cell>
          <cell r="V37">
            <v>125</v>
          </cell>
          <cell r="W37">
            <v>88</v>
          </cell>
          <cell r="X37">
            <v>117.00000000000001</v>
          </cell>
          <cell r="Y37">
            <v>132</v>
          </cell>
          <cell r="Z37">
            <v>152</v>
          </cell>
          <cell r="AA37">
            <v>144</v>
          </cell>
          <cell r="AB37">
            <v>206.13849765258217</v>
          </cell>
          <cell r="AC37">
            <v>3.2042253521126765</v>
          </cell>
          <cell r="AD37">
            <v>0</v>
          </cell>
          <cell r="AE37">
            <v>-1</v>
          </cell>
          <cell r="AF37">
            <v>0</v>
          </cell>
          <cell r="AG37">
            <v>97.445226917057894</v>
          </cell>
        </row>
        <row r="38">
          <cell r="C38" t="str">
            <v>SP</v>
          </cell>
          <cell r="D38" t="str">
            <v>SPECIAL PICKUP</v>
          </cell>
          <cell r="E38">
            <v>151.68</v>
          </cell>
          <cell r="G38">
            <v>0</v>
          </cell>
          <cell r="H38">
            <v>0</v>
          </cell>
          <cell r="I38">
            <v>0</v>
          </cell>
          <cell r="J38">
            <v>0</v>
          </cell>
          <cell r="K38">
            <v>0</v>
          </cell>
          <cell r="L38">
            <v>0</v>
          </cell>
          <cell r="M38">
            <v>150</v>
          </cell>
          <cell r="N38">
            <v>151.68</v>
          </cell>
          <cell r="O38">
            <v>0</v>
          </cell>
          <cell r="P38">
            <v>0</v>
          </cell>
          <cell r="Q38">
            <v>0</v>
          </cell>
          <cell r="R38">
            <v>0</v>
          </cell>
          <cell r="S38">
            <v>301.68</v>
          </cell>
          <cell r="U38">
            <v>0</v>
          </cell>
          <cell r="V38">
            <v>0</v>
          </cell>
          <cell r="W38">
            <v>0</v>
          </cell>
          <cell r="X38">
            <v>0</v>
          </cell>
          <cell r="Y38">
            <v>0</v>
          </cell>
          <cell r="Z38">
            <v>0</v>
          </cell>
          <cell r="AA38">
            <v>0.98892405063291133</v>
          </cell>
          <cell r="AB38">
            <v>1</v>
          </cell>
          <cell r="AC38">
            <v>0</v>
          </cell>
          <cell r="AD38">
            <v>0</v>
          </cell>
          <cell r="AE38">
            <v>0</v>
          </cell>
          <cell r="AF38">
            <v>0</v>
          </cell>
          <cell r="AG38">
            <v>0.16574367088607594</v>
          </cell>
        </row>
        <row r="39">
          <cell r="C39" t="str">
            <v>ADJOTHR</v>
          </cell>
          <cell r="D39" t="str">
            <v>ADJUSTMENT</v>
          </cell>
          <cell r="E39">
            <v>0</v>
          </cell>
          <cell r="G39">
            <v>-242.04</v>
          </cell>
          <cell r="H39">
            <v>0</v>
          </cell>
          <cell r="I39">
            <v>-3.13</v>
          </cell>
          <cell r="J39">
            <v>0</v>
          </cell>
          <cell r="K39">
            <v>0</v>
          </cell>
          <cell r="L39">
            <v>0</v>
          </cell>
          <cell r="M39">
            <v>0</v>
          </cell>
          <cell r="N39">
            <v>0</v>
          </cell>
          <cell r="O39">
            <v>0</v>
          </cell>
          <cell r="P39">
            <v>0</v>
          </cell>
          <cell r="Q39">
            <v>0</v>
          </cell>
          <cell r="R39">
            <v>-5.34</v>
          </cell>
          <cell r="S39">
            <v>-250.51</v>
          </cell>
          <cell r="U39">
            <v>0</v>
          </cell>
          <cell r="V39">
            <v>0</v>
          </cell>
          <cell r="W39">
            <v>0</v>
          </cell>
          <cell r="X39">
            <v>0</v>
          </cell>
          <cell r="Y39">
            <v>0</v>
          </cell>
          <cell r="Z39">
            <v>0</v>
          </cell>
          <cell r="AA39">
            <v>0</v>
          </cell>
          <cell r="AB39">
            <v>0</v>
          </cell>
          <cell r="AC39">
            <v>0</v>
          </cell>
          <cell r="AD39">
            <v>0</v>
          </cell>
          <cell r="AE39">
            <v>0</v>
          </cell>
          <cell r="AF39">
            <v>0</v>
          </cell>
          <cell r="AG39">
            <v>0</v>
          </cell>
        </row>
        <row r="40">
          <cell r="S40">
            <v>435881.58999999991</v>
          </cell>
          <cell r="AF40">
            <v>0</v>
          </cell>
        </row>
        <row r="44">
          <cell r="C44" t="str">
            <v>DRVNRE1RECY</v>
          </cell>
          <cell r="D44" t="str">
            <v>DRIVE IN UP TO 250 EOW-RE</v>
          </cell>
          <cell r="E44">
            <v>2.6256999999999997</v>
          </cell>
          <cell r="G44">
            <v>37.204999999999998</v>
          </cell>
          <cell r="H44">
            <v>39.954999999999998</v>
          </cell>
          <cell r="I44">
            <v>41.265000000000001</v>
          </cell>
          <cell r="J44">
            <v>41.92</v>
          </cell>
          <cell r="K44">
            <v>48.32</v>
          </cell>
          <cell r="L44">
            <v>44.54</v>
          </cell>
          <cell r="M44">
            <v>44.54</v>
          </cell>
          <cell r="N44">
            <v>50.435000000000002</v>
          </cell>
          <cell r="O44">
            <v>45.195</v>
          </cell>
          <cell r="P44">
            <v>0</v>
          </cell>
          <cell r="Q44">
            <v>0</v>
          </cell>
          <cell r="R44">
            <v>0</v>
          </cell>
          <cell r="S44">
            <v>393.375</v>
          </cell>
          <cell r="U44">
            <v>14.169554785390563</v>
          </cell>
          <cell r="V44">
            <v>15.21689454240774</v>
          </cell>
          <cell r="W44">
            <v>15.71580911756865</v>
          </cell>
          <cell r="X44">
            <v>15.965266405149105</v>
          </cell>
          <cell r="Y44">
            <v>18.402711657843625</v>
          </cell>
          <cell r="Z44">
            <v>16.963095555470925</v>
          </cell>
          <cell r="AA44">
            <v>16.963095555470925</v>
          </cell>
          <cell r="AB44">
            <v>19.208211143695017</v>
          </cell>
          <cell r="AC44">
            <v>17.21255284305138</v>
          </cell>
          <cell r="AD44">
            <v>0</v>
          </cell>
          <cell r="AE44">
            <v>0</v>
          </cell>
          <cell r="AF44">
            <v>0</v>
          </cell>
          <cell r="AG44">
            <v>12.484765967170661</v>
          </cell>
        </row>
        <row r="45">
          <cell r="C45" t="str">
            <v>DRVNRE1RECYMA</v>
          </cell>
          <cell r="D45" t="str">
            <v>DRIVE IN UP TO 250 EOW-RE</v>
          </cell>
          <cell r="E45">
            <v>2.6256999999999997</v>
          </cell>
          <cell r="G45">
            <v>36.82</v>
          </cell>
          <cell r="H45">
            <v>34.19</v>
          </cell>
          <cell r="I45">
            <v>34.19</v>
          </cell>
          <cell r="J45">
            <v>37.69</v>
          </cell>
          <cell r="K45">
            <v>39.450000000000003</v>
          </cell>
          <cell r="L45">
            <v>39.450000000000003</v>
          </cell>
          <cell r="M45">
            <v>39.450000000000003</v>
          </cell>
          <cell r="N45">
            <v>36.82</v>
          </cell>
          <cell r="O45">
            <v>0</v>
          </cell>
          <cell r="P45">
            <v>0</v>
          </cell>
          <cell r="Q45">
            <v>0</v>
          </cell>
          <cell r="R45">
            <v>0</v>
          </cell>
          <cell r="S45">
            <v>298.05999999999995</v>
          </cell>
          <cell r="U45">
            <v>14.02292721940816</v>
          </cell>
          <cell r="V45">
            <v>13.021289560879005</v>
          </cell>
          <cell r="W45">
            <v>13.021289560879005</v>
          </cell>
          <cell r="X45">
            <v>14.354267433446321</v>
          </cell>
          <cell r="Y45">
            <v>15.024564877937316</v>
          </cell>
          <cell r="Z45">
            <v>15.024564877937316</v>
          </cell>
          <cell r="AA45">
            <v>15.024564877937316</v>
          </cell>
          <cell r="AB45">
            <v>14.02292721940816</v>
          </cell>
          <cell r="AC45">
            <v>0</v>
          </cell>
          <cell r="AD45">
            <v>0</v>
          </cell>
          <cell r="AE45">
            <v>0</v>
          </cell>
          <cell r="AF45">
            <v>0</v>
          </cell>
          <cell r="AG45">
            <v>9.4596996356527168</v>
          </cell>
        </row>
        <row r="46">
          <cell r="C46" t="str">
            <v>DRVNRE2RECY</v>
          </cell>
          <cell r="D46" t="str">
            <v>DRIVE IN OVER 250 EOW-REC</v>
          </cell>
          <cell r="E46">
            <v>3.2984</v>
          </cell>
          <cell r="G46">
            <v>13.16</v>
          </cell>
          <cell r="H46">
            <v>13.16</v>
          </cell>
          <cell r="I46">
            <v>13.16</v>
          </cell>
          <cell r="J46">
            <v>13.16</v>
          </cell>
          <cell r="K46">
            <v>14.81</v>
          </cell>
          <cell r="L46">
            <v>16.45</v>
          </cell>
          <cell r="M46">
            <v>16.45</v>
          </cell>
          <cell r="N46">
            <v>16.45</v>
          </cell>
          <cell r="O46">
            <v>16.45</v>
          </cell>
          <cell r="P46">
            <v>0</v>
          </cell>
          <cell r="Q46">
            <v>0</v>
          </cell>
          <cell r="R46">
            <v>0</v>
          </cell>
          <cell r="S46">
            <v>133.25</v>
          </cell>
          <cell r="U46">
            <v>3.9898132427843804</v>
          </cell>
          <cell r="V46">
            <v>3.9898132427843804</v>
          </cell>
          <cell r="W46">
            <v>3.9898132427843804</v>
          </cell>
          <cell r="X46">
            <v>3.9898132427843804</v>
          </cell>
          <cell r="Y46">
            <v>4.4900557846228475</v>
          </cell>
          <cell r="Z46">
            <v>4.9872665534804748</v>
          </cell>
          <cell r="AA46">
            <v>4.9872665534804748</v>
          </cell>
          <cell r="AB46">
            <v>4.9872665534804748</v>
          </cell>
          <cell r="AC46">
            <v>4.9872665534804748</v>
          </cell>
          <cell r="AD46">
            <v>0</v>
          </cell>
          <cell r="AE46">
            <v>0</v>
          </cell>
          <cell r="AF46">
            <v>0</v>
          </cell>
          <cell r="AG46">
            <v>3.3665312474735223</v>
          </cell>
        </row>
        <row r="47">
          <cell r="C47" t="str">
            <v>RECYR</v>
          </cell>
          <cell r="D47" t="str">
            <v>RESIDENTIAL RECYCLE</v>
          </cell>
          <cell r="E47">
            <v>8.33</v>
          </cell>
          <cell r="G47">
            <v>18581.175000000003</v>
          </cell>
          <cell r="H47">
            <v>18199.449999999997</v>
          </cell>
          <cell r="I47">
            <v>18563.3</v>
          </cell>
          <cell r="J47">
            <v>18626.38</v>
          </cell>
          <cell r="K47">
            <v>18862.27</v>
          </cell>
          <cell r="L47">
            <v>19231.215</v>
          </cell>
          <cell r="M47">
            <v>19706.425000000003</v>
          </cell>
          <cell r="N47">
            <v>19825.805</v>
          </cell>
          <cell r="O47">
            <v>19774.165000000001</v>
          </cell>
          <cell r="P47">
            <v>6.25</v>
          </cell>
          <cell r="Q47">
            <v>22.92</v>
          </cell>
          <cell r="R47">
            <v>0</v>
          </cell>
          <cell r="S47">
            <v>171399.35500000004</v>
          </cell>
          <cell r="U47">
            <v>2230.633253301321</v>
          </cell>
          <cell r="V47">
            <v>2184.8079231692673</v>
          </cell>
          <cell r="W47">
            <v>2228.4873949579833</v>
          </cell>
          <cell r="X47">
            <v>2236.0600240096041</v>
          </cell>
          <cell r="Y47">
            <v>2264.3781512605042</v>
          </cell>
          <cell r="Z47">
            <v>2308.6692677070828</v>
          </cell>
          <cell r="AA47">
            <v>2365.7172869147662</v>
          </cell>
          <cell r="AB47">
            <v>2380.0486194477789</v>
          </cell>
          <cell r="AC47">
            <v>2373.8493397358943</v>
          </cell>
          <cell r="AD47">
            <v>0.75030012004801916</v>
          </cell>
          <cell r="AE47">
            <v>2.7515006002400964</v>
          </cell>
          <cell r="AF47">
            <v>0</v>
          </cell>
          <cell r="AG47">
            <v>1714.6794217687075</v>
          </cell>
        </row>
        <row r="48">
          <cell r="C48" t="str">
            <v>RECYONLY</v>
          </cell>
          <cell r="D48" t="str">
            <v>RECYCLE SERVICE ONLY</v>
          </cell>
          <cell r="E48">
            <v>8.83</v>
          </cell>
          <cell r="G48">
            <v>90.51</v>
          </cell>
          <cell r="H48">
            <v>88.3</v>
          </cell>
          <cell r="I48">
            <v>88.3</v>
          </cell>
          <cell r="J48">
            <v>88.3</v>
          </cell>
          <cell r="K48">
            <v>88.3</v>
          </cell>
          <cell r="L48">
            <v>88.3</v>
          </cell>
          <cell r="M48">
            <v>92.72</v>
          </cell>
          <cell r="N48">
            <v>104.19499999999999</v>
          </cell>
          <cell r="O48">
            <v>104.19499999999999</v>
          </cell>
          <cell r="P48">
            <v>0</v>
          </cell>
          <cell r="Q48">
            <v>0</v>
          </cell>
          <cell r="R48">
            <v>0</v>
          </cell>
          <cell r="S48">
            <v>833.11999999999989</v>
          </cell>
          <cell r="U48">
            <v>10.250283125707815</v>
          </cell>
          <cell r="V48">
            <v>10</v>
          </cell>
          <cell r="W48">
            <v>10</v>
          </cell>
          <cell r="X48">
            <v>10</v>
          </cell>
          <cell r="Y48">
            <v>10</v>
          </cell>
          <cell r="Z48">
            <v>10</v>
          </cell>
          <cell r="AA48">
            <v>10.500566251415629</v>
          </cell>
          <cell r="AB48">
            <v>11.800113250283125</v>
          </cell>
          <cell r="AC48">
            <v>11.800113250283125</v>
          </cell>
          <cell r="AD48">
            <v>0</v>
          </cell>
          <cell r="AE48">
            <v>0</v>
          </cell>
          <cell r="AF48">
            <v>0</v>
          </cell>
          <cell r="AG48">
            <v>7.8625896564741398</v>
          </cell>
        </row>
        <row r="49">
          <cell r="C49" t="str">
            <v>RECYCRMA</v>
          </cell>
          <cell r="D49" t="str">
            <v>RECYCLE MONTHLY ARREARS</v>
          </cell>
          <cell r="E49">
            <v>8.33</v>
          </cell>
          <cell r="G49">
            <v>1034.3</v>
          </cell>
          <cell r="H49">
            <v>999.6</v>
          </cell>
          <cell r="I49">
            <v>987.11</v>
          </cell>
          <cell r="J49">
            <v>994.05</v>
          </cell>
          <cell r="K49">
            <v>1024.5899999999999</v>
          </cell>
          <cell r="L49">
            <v>1053.7649999999999</v>
          </cell>
          <cell r="M49">
            <v>1084.2950000000001</v>
          </cell>
          <cell r="N49">
            <v>1082.9100000000001</v>
          </cell>
          <cell r="O49">
            <v>0</v>
          </cell>
          <cell r="P49">
            <v>0</v>
          </cell>
          <cell r="Q49">
            <v>0</v>
          </cell>
          <cell r="R49">
            <v>0</v>
          </cell>
          <cell r="S49">
            <v>8260.6200000000008</v>
          </cell>
          <cell r="U49">
            <v>124.16566626650659</v>
          </cell>
          <cell r="V49">
            <v>120</v>
          </cell>
          <cell r="W49">
            <v>118.50060024009603</v>
          </cell>
          <cell r="X49">
            <v>119.33373349339735</v>
          </cell>
          <cell r="Y49">
            <v>122.99999999999999</v>
          </cell>
          <cell r="Z49">
            <v>126.50240096038414</v>
          </cell>
          <cell r="AA49">
            <v>130.16746698679472</v>
          </cell>
          <cell r="AB49">
            <v>130.0012004801921</v>
          </cell>
          <cell r="AC49">
            <v>0</v>
          </cell>
          <cell r="AD49">
            <v>0</v>
          </cell>
          <cell r="AE49">
            <v>0</v>
          </cell>
          <cell r="AF49">
            <v>0</v>
          </cell>
          <cell r="AG49">
            <v>82.63925570228092</v>
          </cell>
        </row>
        <row r="50">
          <cell r="C50" t="str">
            <v>RECYRNB</v>
          </cell>
          <cell r="D50" t="str">
            <v>RECYCLE PROGRAM W/O BINS</v>
          </cell>
          <cell r="E50">
            <v>8.33</v>
          </cell>
          <cell r="G50">
            <v>16.66</v>
          </cell>
          <cell r="H50">
            <v>16.66</v>
          </cell>
          <cell r="I50">
            <v>16.66</v>
          </cell>
          <cell r="J50">
            <v>12.494999999999999</v>
          </cell>
          <cell r="K50">
            <v>12.494999999999999</v>
          </cell>
          <cell r="L50">
            <v>8.33</v>
          </cell>
          <cell r="M50">
            <v>8.33</v>
          </cell>
          <cell r="N50">
            <v>8.33</v>
          </cell>
          <cell r="O50">
            <v>8.33</v>
          </cell>
          <cell r="P50">
            <v>0</v>
          </cell>
          <cell r="Q50">
            <v>0</v>
          </cell>
          <cell r="R50">
            <v>0</v>
          </cell>
          <cell r="S50">
            <v>108.28999999999999</v>
          </cell>
          <cell r="U50">
            <v>2</v>
          </cell>
          <cell r="V50">
            <v>2</v>
          </cell>
          <cell r="W50">
            <v>2</v>
          </cell>
          <cell r="X50">
            <v>1.5</v>
          </cell>
          <cell r="Y50">
            <v>1.5</v>
          </cell>
          <cell r="Z50">
            <v>1</v>
          </cell>
          <cell r="AA50">
            <v>1</v>
          </cell>
          <cell r="AB50">
            <v>1</v>
          </cell>
          <cell r="AC50">
            <v>1</v>
          </cell>
          <cell r="AD50">
            <v>0</v>
          </cell>
          <cell r="AE50">
            <v>0</v>
          </cell>
          <cell r="AF50">
            <v>0</v>
          </cell>
          <cell r="AG50">
            <v>1.0833333333333333</v>
          </cell>
        </row>
        <row r="51">
          <cell r="C51" t="str">
            <v>WLKNRW2RECY</v>
          </cell>
          <cell r="D51" t="str">
            <v>WALK IN OVER 25 ADDITIONA</v>
          </cell>
          <cell r="E51">
            <v>0.34</v>
          </cell>
          <cell r="G51">
            <v>0.68</v>
          </cell>
          <cell r="H51">
            <v>16.66</v>
          </cell>
          <cell r="I51">
            <v>0</v>
          </cell>
          <cell r="J51">
            <v>16.66</v>
          </cell>
          <cell r="K51">
            <v>0</v>
          </cell>
          <cell r="L51">
            <v>16.66</v>
          </cell>
          <cell r="M51">
            <v>0</v>
          </cell>
          <cell r="N51">
            <v>16.66</v>
          </cell>
          <cell r="O51">
            <v>0</v>
          </cell>
          <cell r="P51">
            <v>0</v>
          </cell>
          <cell r="Q51">
            <v>0</v>
          </cell>
          <cell r="R51">
            <v>0</v>
          </cell>
          <cell r="S51">
            <v>67.319999999999993</v>
          </cell>
          <cell r="U51">
            <v>2</v>
          </cell>
          <cell r="V51">
            <v>49</v>
          </cell>
          <cell r="W51">
            <v>0</v>
          </cell>
          <cell r="X51">
            <v>49</v>
          </cell>
          <cell r="Y51">
            <v>0</v>
          </cell>
          <cell r="Z51">
            <v>49</v>
          </cell>
          <cell r="AA51">
            <v>0</v>
          </cell>
          <cell r="AB51">
            <v>49</v>
          </cell>
          <cell r="AC51">
            <v>0</v>
          </cell>
          <cell r="AD51">
            <v>0</v>
          </cell>
          <cell r="AE51">
            <v>0</v>
          </cell>
          <cell r="AF51">
            <v>0</v>
          </cell>
          <cell r="AG51">
            <v>16.5</v>
          </cell>
        </row>
        <row r="52">
          <cell r="C52" t="str">
            <v>WLKNRW2RECYMA</v>
          </cell>
          <cell r="D52" t="str">
            <v>WALK IN OVER 25 ADDITIONA</v>
          </cell>
          <cell r="E52">
            <v>0.34</v>
          </cell>
          <cell r="G52">
            <v>7.48</v>
          </cell>
          <cell r="H52">
            <v>7.48</v>
          </cell>
          <cell r="I52">
            <v>7.48</v>
          </cell>
          <cell r="J52">
            <v>7.48</v>
          </cell>
          <cell r="K52">
            <v>7.48</v>
          </cell>
          <cell r="L52">
            <v>7.48</v>
          </cell>
          <cell r="M52">
            <v>7.48</v>
          </cell>
          <cell r="N52">
            <v>7.48</v>
          </cell>
          <cell r="O52">
            <v>0</v>
          </cell>
          <cell r="P52">
            <v>0</v>
          </cell>
          <cell r="Q52">
            <v>0</v>
          </cell>
          <cell r="R52">
            <v>0</v>
          </cell>
          <cell r="S52">
            <v>59.840000000000018</v>
          </cell>
          <cell r="U52">
            <v>22</v>
          </cell>
          <cell r="V52">
            <v>22</v>
          </cell>
          <cell r="W52">
            <v>22</v>
          </cell>
          <cell r="X52">
            <v>22</v>
          </cell>
          <cell r="Y52">
            <v>22</v>
          </cell>
          <cell r="Z52">
            <v>22</v>
          </cell>
          <cell r="AA52">
            <v>22</v>
          </cell>
          <cell r="AB52">
            <v>22</v>
          </cell>
          <cell r="AC52">
            <v>0</v>
          </cell>
          <cell r="AD52">
            <v>0</v>
          </cell>
          <cell r="AE52">
            <v>0</v>
          </cell>
          <cell r="AF52">
            <v>0</v>
          </cell>
          <cell r="AG52">
            <v>14.666666666666666</v>
          </cell>
        </row>
        <row r="53">
          <cell r="C53" t="str">
            <v>WLKNRE1RECYMA</v>
          </cell>
          <cell r="D53" t="str">
            <v>WALK IN 5-25FT EOW-RECYCL</v>
          </cell>
          <cell r="E53">
            <v>1.2803</v>
          </cell>
          <cell r="G53">
            <v>2.52</v>
          </cell>
          <cell r="H53">
            <v>2.52</v>
          </cell>
          <cell r="I53">
            <v>2.52</v>
          </cell>
          <cell r="J53">
            <v>2.52</v>
          </cell>
          <cell r="K53">
            <v>2.52</v>
          </cell>
          <cell r="L53">
            <v>2.52</v>
          </cell>
          <cell r="M53">
            <v>2.52</v>
          </cell>
          <cell r="N53">
            <v>2.52</v>
          </cell>
          <cell r="O53">
            <v>0</v>
          </cell>
          <cell r="P53">
            <v>0</v>
          </cell>
          <cell r="Q53">
            <v>0</v>
          </cell>
          <cell r="R53">
            <v>0</v>
          </cell>
          <cell r="S53">
            <v>20.16</v>
          </cell>
          <cell r="U53">
            <v>1.9682886823400765</v>
          </cell>
          <cell r="V53">
            <v>1.9682886823400765</v>
          </cell>
          <cell r="W53">
            <v>1.9682886823400765</v>
          </cell>
          <cell r="X53">
            <v>1.9682886823400765</v>
          </cell>
          <cell r="Y53">
            <v>1.9682886823400765</v>
          </cell>
          <cell r="Z53">
            <v>1.9682886823400765</v>
          </cell>
          <cell r="AA53">
            <v>1.9682886823400765</v>
          </cell>
          <cell r="AB53">
            <v>1.9682886823400765</v>
          </cell>
          <cell r="AC53">
            <v>0</v>
          </cell>
          <cell r="AD53">
            <v>0</v>
          </cell>
          <cell r="AE53">
            <v>0</v>
          </cell>
          <cell r="AF53">
            <v>0</v>
          </cell>
          <cell r="AG53">
            <v>1.3121924548933845</v>
          </cell>
        </row>
        <row r="54">
          <cell r="U54">
            <v>0</v>
          </cell>
          <cell r="V54">
            <v>0</v>
          </cell>
          <cell r="W54">
            <v>0</v>
          </cell>
          <cell r="X54">
            <v>0</v>
          </cell>
          <cell r="Y54">
            <v>0</v>
          </cell>
          <cell r="Z54">
            <v>0</v>
          </cell>
          <cell r="AA54">
            <v>0</v>
          </cell>
          <cell r="AB54">
            <v>0</v>
          </cell>
          <cell r="AC54">
            <v>0</v>
          </cell>
          <cell r="AD54">
            <v>0</v>
          </cell>
          <cell r="AE54">
            <v>0</v>
          </cell>
          <cell r="AF54">
            <v>0</v>
          </cell>
          <cell r="AG54">
            <v>0</v>
          </cell>
        </row>
        <row r="55">
          <cell r="U55">
            <v>0</v>
          </cell>
          <cell r="V55">
            <v>0</v>
          </cell>
          <cell r="W55">
            <v>0</v>
          </cell>
          <cell r="X55">
            <v>0</v>
          </cell>
          <cell r="Y55">
            <v>0</v>
          </cell>
          <cell r="Z55">
            <v>0</v>
          </cell>
          <cell r="AA55">
            <v>0</v>
          </cell>
          <cell r="AB55">
            <v>0</v>
          </cell>
          <cell r="AC55">
            <v>0</v>
          </cell>
          <cell r="AD55">
            <v>0</v>
          </cell>
          <cell r="AE55">
            <v>0</v>
          </cell>
          <cell r="AF55">
            <v>0</v>
          </cell>
          <cell r="AG55">
            <v>0</v>
          </cell>
          <cell r="AJ55">
            <v>0</v>
          </cell>
        </row>
        <row r="56">
          <cell r="S56">
            <v>181573.39000000004</v>
          </cell>
          <cell r="AF56">
            <v>0</v>
          </cell>
        </row>
        <row r="61">
          <cell r="C61" t="str">
            <v>R1.5YDRENTM</v>
          </cell>
          <cell r="D61" t="str">
            <v>1.5YD CONTAINER RENT-MTH</v>
          </cell>
          <cell r="E61">
            <v>9.5399999999999991</v>
          </cell>
          <cell r="G61">
            <v>1018.55</v>
          </cell>
          <cell r="H61">
            <v>1007.43</v>
          </cell>
          <cell r="I61">
            <v>1005.2</v>
          </cell>
          <cell r="J61">
            <v>1018.55</v>
          </cell>
          <cell r="K61">
            <v>1007.42</v>
          </cell>
          <cell r="L61">
            <v>1007.24</v>
          </cell>
          <cell r="M61">
            <v>1016.33</v>
          </cell>
          <cell r="N61">
            <v>1017.6</v>
          </cell>
          <cell r="O61">
            <v>19.079999999999998</v>
          </cell>
          <cell r="P61">
            <v>9.5399999999999991</v>
          </cell>
          <cell r="Q61">
            <v>9.5399999999999991</v>
          </cell>
          <cell r="R61">
            <v>9.5399999999999991</v>
          </cell>
          <cell r="S61">
            <v>8146.02</v>
          </cell>
          <cell r="U61">
            <v>106.76624737945494</v>
          </cell>
          <cell r="V61">
            <v>105.60062893081762</v>
          </cell>
          <cell r="W61">
            <v>105.36687631027254</v>
          </cell>
          <cell r="X61">
            <v>106.76624737945494</v>
          </cell>
          <cell r="Y61">
            <v>105.59958071278827</v>
          </cell>
          <cell r="Z61">
            <v>105.58071278825997</v>
          </cell>
          <cell r="AA61">
            <v>106.53354297693922</v>
          </cell>
          <cell r="AB61">
            <v>106.66666666666669</v>
          </cell>
          <cell r="AC61">
            <v>2</v>
          </cell>
          <cell r="AD61">
            <v>1</v>
          </cell>
          <cell r="AE61">
            <v>1</v>
          </cell>
          <cell r="AF61">
            <v>1</v>
          </cell>
          <cell r="AG61">
            <v>71.15670859538784</v>
          </cell>
        </row>
        <row r="62">
          <cell r="C62" t="str">
            <v>R2YDRENTM</v>
          </cell>
          <cell r="D62" t="str">
            <v>2YD CONTAINER RENT-MTHLY</v>
          </cell>
          <cell r="E62">
            <v>13.77</v>
          </cell>
          <cell r="G62">
            <v>2658.99</v>
          </cell>
          <cell r="H62">
            <v>2674.14</v>
          </cell>
          <cell r="I62">
            <v>2673.69</v>
          </cell>
          <cell r="J62">
            <v>2650.14</v>
          </cell>
          <cell r="K62">
            <v>2645.68</v>
          </cell>
          <cell r="L62">
            <v>2680.71</v>
          </cell>
          <cell r="M62">
            <v>2716.82</v>
          </cell>
          <cell r="N62">
            <v>2769.15</v>
          </cell>
          <cell r="O62">
            <v>266.22000000000003</v>
          </cell>
          <cell r="P62">
            <v>151.47</v>
          </cell>
          <cell r="Q62">
            <v>151.47</v>
          </cell>
          <cell r="R62">
            <v>151.47</v>
          </cell>
          <cell r="S62">
            <v>22189.950000000004</v>
          </cell>
          <cell r="U62">
            <v>193.10021786492374</v>
          </cell>
          <cell r="V62">
            <v>194.2004357298475</v>
          </cell>
          <cell r="W62">
            <v>194.16775599128542</v>
          </cell>
          <cell r="X62">
            <v>192.45751633986927</v>
          </cell>
          <cell r="Y62">
            <v>192.13362381989833</v>
          </cell>
          <cell r="Z62">
            <v>194.67755991285404</v>
          </cell>
          <cell r="AA62">
            <v>197.29992737835877</v>
          </cell>
          <cell r="AB62">
            <v>201.10021786492376</v>
          </cell>
          <cell r="AC62">
            <v>19.333333333333336</v>
          </cell>
          <cell r="AD62">
            <v>11</v>
          </cell>
          <cell r="AE62">
            <v>11</v>
          </cell>
          <cell r="AF62">
            <v>11</v>
          </cell>
          <cell r="AG62">
            <v>134.2892156862745</v>
          </cell>
        </row>
        <row r="63">
          <cell r="C63" t="str">
            <v>R1YDRENTM</v>
          </cell>
          <cell r="D63" t="str">
            <v>1YD CONTAINER RENT-MTHLY</v>
          </cell>
          <cell r="E63">
            <v>8.4700000000000006</v>
          </cell>
          <cell r="G63">
            <v>59.29</v>
          </cell>
          <cell r="H63">
            <v>56.47</v>
          </cell>
          <cell r="I63">
            <v>50.82</v>
          </cell>
          <cell r="J63">
            <v>48.84</v>
          </cell>
          <cell r="K63">
            <v>42.35</v>
          </cell>
          <cell r="L63">
            <v>42.35</v>
          </cell>
          <cell r="M63">
            <v>42.35</v>
          </cell>
          <cell r="N63">
            <v>47.71</v>
          </cell>
          <cell r="O63">
            <v>0</v>
          </cell>
          <cell r="P63">
            <v>0</v>
          </cell>
          <cell r="Q63">
            <v>0</v>
          </cell>
          <cell r="R63">
            <v>0</v>
          </cell>
          <cell r="S63">
            <v>390.18</v>
          </cell>
          <cell r="U63">
            <v>6.9999999999999991</v>
          </cell>
          <cell r="V63">
            <v>6.6670602125147571</v>
          </cell>
          <cell r="W63">
            <v>6</v>
          </cell>
          <cell r="X63">
            <v>5.7662337662337659</v>
          </cell>
          <cell r="Y63">
            <v>5</v>
          </cell>
          <cell r="Z63">
            <v>5</v>
          </cell>
          <cell r="AA63">
            <v>5</v>
          </cell>
          <cell r="AB63">
            <v>5.6328217237308147</v>
          </cell>
          <cell r="AC63">
            <v>0</v>
          </cell>
          <cell r="AD63">
            <v>0</v>
          </cell>
          <cell r="AE63">
            <v>0</v>
          </cell>
          <cell r="AF63">
            <v>0</v>
          </cell>
          <cell r="AG63">
            <v>3.8388429752066116</v>
          </cell>
        </row>
        <row r="64">
          <cell r="C64" t="str">
            <v>R1.5YDRENTT</v>
          </cell>
          <cell r="D64" t="str">
            <v>1.5YD TEMP CONTAINER RENT</v>
          </cell>
          <cell r="E64">
            <v>15.77</v>
          </cell>
          <cell r="G64">
            <v>15.9</v>
          </cell>
          <cell r="H64">
            <v>15.9</v>
          </cell>
          <cell r="I64">
            <v>15.9</v>
          </cell>
          <cell r="J64">
            <v>23.9</v>
          </cell>
          <cell r="K64">
            <v>15.9</v>
          </cell>
          <cell r="L64">
            <v>26.67</v>
          </cell>
          <cell r="M64">
            <v>15.9</v>
          </cell>
          <cell r="N64">
            <v>18.55</v>
          </cell>
          <cell r="O64">
            <v>0</v>
          </cell>
          <cell r="P64">
            <v>0</v>
          </cell>
          <cell r="Q64">
            <v>0</v>
          </cell>
          <cell r="R64">
            <v>0</v>
          </cell>
          <cell r="S64">
            <v>148.62</v>
          </cell>
          <cell r="U64">
            <v>1.0082435003170578</v>
          </cell>
          <cell r="V64">
            <v>1.0082435003170578</v>
          </cell>
          <cell r="W64">
            <v>1.0082435003170578</v>
          </cell>
          <cell r="X64">
            <v>1.5155358275206088</v>
          </cell>
          <cell r="Y64">
            <v>1.0082435003170578</v>
          </cell>
          <cell r="Z64">
            <v>1.6911857958148384</v>
          </cell>
          <cell r="AA64">
            <v>1.0082435003170578</v>
          </cell>
          <cell r="AB64">
            <v>1.176284083703234</v>
          </cell>
          <cell r="AC64">
            <v>0</v>
          </cell>
          <cell r="AD64">
            <v>0</v>
          </cell>
          <cell r="AE64">
            <v>0</v>
          </cell>
          <cell r="AF64">
            <v>0</v>
          </cell>
          <cell r="AG64">
            <v>0.78535193405199744</v>
          </cell>
        </row>
        <row r="65">
          <cell r="C65" t="str">
            <v>R2YDRENTT</v>
          </cell>
          <cell r="D65" t="str">
            <v>2YD TEMP CONTAINER RENT</v>
          </cell>
          <cell r="E65">
            <v>20.63</v>
          </cell>
          <cell r="G65">
            <v>6.21</v>
          </cell>
          <cell r="H65">
            <v>0</v>
          </cell>
          <cell r="I65">
            <v>0</v>
          </cell>
          <cell r="J65">
            <v>0</v>
          </cell>
          <cell r="K65">
            <v>17.25</v>
          </cell>
          <cell r="L65">
            <v>4.83</v>
          </cell>
          <cell r="M65">
            <v>0</v>
          </cell>
          <cell r="N65">
            <v>6.9</v>
          </cell>
          <cell r="O65">
            <v>0</v>
          </cell>
          <cell r="P65">
            <v>0</v>
          </cell>
          <cell r="Q65">
            <v>0</v>
          </cell>
          <cell r="R65">
            <v>0</v>
          </cell>
          <cell r="S65">
            <v>35.19</v>
          </cell>
          <cell r="U65">
            <v>0.30101793504604946</v>
          </cell>
          <cell r="V65">
            <v>0</v>
          </cell>
          <cell r="W65">
            <v>0</v>
          </cell>
          <cell r="X65">
            <v>0</v>
          </cell>
          <cell r="Y65">
            <v>0.83616093068347075</v>
          </cell>
          <cell r="Z65">
            <v>0.23412506059137181</v>
          </cell>
          <cell r="AA65">
            <v>0</v>
          </cell>
          <cell r="AB65">
            <v>0.33446437227338832</v>
          </cell>
          <cell r="AC65">
            <v>0</v>
          </cell>
          <cell r="AD65">
            <v>0</v>
          </cell>
          <cell r="AE65">
            <v>0</v>
          </cell>
          <cell r="AF65">
            <v>0</v>
          </cell>
          <cell r="AG65">
            <v>0.14214735821619004</v>
          </cell>
        </row>
        <row r="66">
          <cell r="C66" t="str">
            <v>R1.5YDEK</v>
          </cell>
          <cell r="D66" t="str">
            <v>1.5 YD 1X EOW</v>
          </cell>
          <cell r="E66">
            <v>37.909899999999993</v>
          </cell>
          <cell r="G66">
            <v>2678.97</v>
          </cell>
          <cell r="H66">
            <v>2577.88</v>
          </cell>
          <cell r="I66">
            <v>2615.79</v>
          </cell>
          <cell r="J66">
            <v>2628.43</v>
          </cell>
          <cell r="K66">
            <v>2754.8</v>
          </cell>
          <cell r="L66">
            <v>2700.18</v>
          </cell>
          <cell r="M66">
            <v>2653.7</v>
          </cell>
          <cell r="N66">
            <v>2663.18</v>
          </cell>
          <cell r="O66">
            <v>84.36</v>
          </cell>
          <cell r="P66">
            <v>42.18</v>
          </cell>
          <cell r="Q66">
            <v>42.29</v>
          </cell>
          <cell r="R66">
            <v>42.29</v>
          </cell>
          <cell r="S66">
            <v>21484.050000000003</v>
          </cell>
          <cell r="U66">
            <v>70.666765145779863</v>
          </cell>
          <cell r="V66">
            <v>68.000179372670473</v>
          </cell>
          <cell r="W66">
            <v>69.000182010503863</v>
          </cell>
          <cell r="X66">
            <v>69.333604150894629</v>
          </cell>
          <cell r="Y66">
            <v>72.66703420478558</v>
          </cell>
          <cell r="Z66">
            <v>71.226249607622293</v>
          </cell>
          <cell r="AA66">
            <v>70.000184648337253</v>
          </cell>
          <cell r="AB66">
            <v>70.250251253630324</v>
          </cell>
          <cell r="AC66">
            <v>2.2252762471016809</v>
          </cell>
          <cell r="AD66">
            <v>1.1126381235508405</v>
          </cell>
          <cell r="AE66">
            <v>1.1155397402789247</v>
          </cell>
          <cell r="AF66">
            <v>1.1155397402789247</v>
          </cell>
          <cell r="AG66">
            <v>47.226120353786222</v>
          </cell>
        </row>
        <row r="67">
          <cell r="C67" t="str">
            <v>R1.5YDWK</v>
          </cell>
          <cell r="D67" t="str">
            <v>1.5 YD 1X WEEKLY</v>
          </cell>
          <cell r="E67">
            <v>75.645099999999999</v>
          </cell>
          <cell r="G67">
            <v>3086.52</v>
          </cell>
          <cell r="H67">
            <v>3026</v>
          </cell>
          <cell r="I67">
            <v>3007.09</v>
          </cell>
          <cell r="J67">
            <v>2927.66</v>
          </cell>
          <cell r="K67">
            <v>2640.18</v>
          </cell>
          <cell r="L67">
            <v>2704.49</v>
          </cell>
          <cell r="M67">
            <v>2859.58</v>
          </cell>
          <cell r="N67">
            <v>2995.74</v>
          </cell>
          <cell r="O67">
            <v>30.26</v>
          </cell>
          <cell r="P67">
            <v>0</v>
          </cell>
          <cell r="Q67">
            <v>0</v>
          </cell>
          <cell r="R67">
            <v>0</v>
          </cell>
          <cell r="S67">
            <v>23277.52</v>
          </cell>
          <cell r="U67">
            <v>40.802642867812985</v>
          </cell>
          <cell r="V67">
            <v>40.002591046875473</v>
          </cell>
          <cell r="W67">
            <v>39.752607901899793</v>
          </cell>
          <cell r="X67">
            <v>38.702572935986602</v>
          </cell>
          <cell r="Y67">
            <v>34.902194590264273</v>
          </cell>
          <cell r="Z67">
            <v>35.752348797212242</v>
          </cell>
          <cell r="AA67">
            <v>37.80258073556648</v>
          </cell>
          <cell r="AB67">
            <v>39.602565136406717</v>
          </cell>
          <cell r="AC67">
            <v>0.4000259104687548</v>
          </cell>
          <cell r="AD67">
            <v>0</v>
          </cell>
          <cell r="AE67">
            <v>0</v>
          </cell>
          <cell r="AF67">
            <v>0</v>
          </cell>
          <cell r="AG67">
            <v>25.643344160207775</v>
          </cell>
        </row>
        <row r="68">
          <cell r="C68" t="str">
            <v>R1YDEK</v>
          </cell>
          <cell r="D68" t="str">
            <v>1 YD 1X EOW</v>
          </cell>
          <cell r="E68">
            <v>34.698299999999996</v>
          </cell>
          <cell r="G68">
            <v>173.5</v>
          </cell>
          <cell r="H68">
            <v>164.83</v>
          </cell>
          <cell r="I68">
            <v>173.5</v>
          </cell>
          <cell r="J68">
            <v>138.80000000000001</v>
          </cell>
          <cell r="K68">
            <v>138.80000000000001</v>
          </cell>
          <cell r="L68">
            <v>138.80000000000001</v>
          </cell>
          <cell r="M68">
            <v>138.80000000000001</v>
          </cell>
          <cell r="N68">
            <v>156.15</v>
          </cell>
          <cell r="O68">
            <v>0</v>
          </cell>
          <cell r="P68">
            <v>0</v>
          </cell>
          <cell r="Q68">
            <v>0</v>
          </cell>
          <cell r="R68">
            <v>0</v>
          </cell>
          <cell r="S68">
            <v>1223.18</v>
          </cell>
          <cell r="U68">
            <v>5.0002449687736865</v>
          </cell>
          <cell r="V68">
            <v>4.750376819613642</v>
          </cell>
          <cell r="W68">
            <v>5.0002449687736865</v>
          </cell>
          <cell r="X68">
            <v>4.0001959750189497</v>
          </cell>
          <cell r="Y68">
            <v>4.0001959750189497</v>
          </cell>
          <cell r="Z68">
            <v>4.0001959750189497</v>
          </cell>
          <cell r="AA68">
            <v>4.0001959750189497</v>
          </cell>
          <cell r="AB68">
            <v>4.5002204718963181</v>
          </cell>
          <cell r="AC68">
            <v>0</v>
          </cell>
          <cell r="AD68">
            <v>0</v>
          </cell>
          <cell r="AE68">
            <v>0</v>
          </cell>
          <cell r="AF68">
            <v>0</v>
          </cell>
          <cell r="AG68">
            <v>2.9376559274277612</v>
          </cell>
        </row>
        <row r="69">
          <cell r="C69" t="str">
            <v>R1YDWK</v>
          </cell>
          <cell r="D69" t="str">
            <v>1 YD 1X WEEKLY</v>
          </cell>
          <cell r="E69">
            <v>69.236699999999999</v>
          </cell>
          <cell r="G69">
            <v>138.47999999999999</v>
          </cell>
          <cell r="H69">
            <v>138.47999999999999</v>
          </cell>
          <cell r="I69">
            <v>69.239999999999995</v>
          </cell>
          <cell r="J69">
            <v>69.239999999999995</v>
          </cell>
          <cell r="K69">
            <v>69.239999999999995</v>
          </cell>
          <cell r="L69">
            <v>69.239999999999995</v>
          </cell>
          <cell r="M69">
            <v>69.239999999999995</v>
          </cell>
          <cell r="N69">
            <v>138.47999999999999</v>
          </cell>
          <cell r="O69">
            <v>0</v>
          </cell>
          <cell r="P69">
            <v>0</v>
          </cell>
          <cell r="Q69">
            <v>0</v>
          </cell>
          <cell r="R69">
            <v>0</v>
          </cell>
          <cell r="S69">
            <v>761.64</v>
          </cell>
          <cell r="U69">
            <v>2.0000953251671438</v>
          </cell>
          <cell r="V69">
            <v>2.0000953251671438</v>
          </cell>
          <cell r="W69">
            <v>1.0000476625835719</v>
          </cell>
          <cell r="X69">
            <v>1.0000476625835719</v>
          </cell>
          <cell r="Y69">
            <v>1.0000476625835719</v>
          </cell>
          <cell r="Z69">
            <v>1.0000476625835719</v>
          </cell>
          <cell r="AA69">
            <v>1.0000476625835719</v>
          </cell>
          <cell r="AB69">
            <v>2.0000953251671438</v>
          </cell>
          <cell r="AC69">
            <v>0</v>
          </cell>
          <cell r="AD69">
            <v>0</v>
          </cell>
          <cell r="AE69">
            <v>0</v>
          </cell>
          <cell r="AF69">
            <v>0</v>
          </cell>
          <cell r="AG69">
            <v>0.91671035736827433</v>
          </cell>
        </row>
        <row r="70">
          <cell r="C70" t="str">
            <v>R2YDEK</v>
          </cell>
          <cell r="D70" t="str">
            <v>2 YD 1X EOW</v>
          </cell>
          <cell r="E70">
            <v>49.606199999999994</v>
          </cell>
          <cell r="G70">
            <v>2910.45</v>
          </cell>
          <cell r="H70">
            <v>2976.6</v>
          </cell>
          <cell r="I70">
            <v>2964.9</v>
          </cell>
          <cell r="J70">
            <v>2968.34</v>
          </cell>
          <cell r="K70">
            <v>3254.43</v>
          </cell>
          <cell r="L70">
            <v>3249.47</v>
          </cell>
          <cell r="M70">
            <v>3026.22</v>
          </cell>
          <cell r="N70">
            <v>2902.19</v>
          </cell>
          <cell r="O70">
            <v>111.5</v>
          </cell>
          <cell r="P70">
            <v>0</v>
          </cell>
          <cell r="Q70">
            <v>0</v>
          </cell>
          <cell r="R70">
            <v>0</v>
          </cell>
          <cell r="S70">
            <v>24364.1</v>
          </cell>
          <cell r="U70">
            <v>58.671093532663257</v>
          </cell>
          <cell r="V70">
            <v>60.004596199668597</v>
          </cell>
          <cell r="W70">
            <v>59.76873858509623</v>
          </cell>
          <cell r="X70">
            <v>59.838084755534602</v>
          </cell>
          <cell r="Y70">
            <v>65.605307401090997</v>
          </cell>
          <cell r="Z70">
            <v>65.505319899528686</v>
          </cell>
          <cell r="AA70">
            <v>61.004874390701168</v>
          </cell>
          <cell r="AB70">
            <v>58.504582088529261</v>
          </cell>
          <cell r="AC70">
            <v>2.247702908104229</v>
          </cell>
          <cell r="AD70">
            <v>0</v>
          </cell>
          <cell r="AE70">
            <v>0</v>
          </cell>
          <cell r="AF70">
            <v>0</v>
          </cell>
          <cell r="AG70">
            <v>40.929191646743085</v>
          </cell>
        </row>
        <row r="71">
          <cell r="C71" t="str">
            <v>R2YDWK</v>
          </cell>
          <cell r="D71" t="str">
            <v>2 YD 1X WEEKLY</v>
          </cell>
          <cell r="E71">
            <v>98.983800000000002</v>
          </cell>
          <cell r="G71">
            <v>18553.12</v>
          </cell>
          <cell r="H71">
            <v>18448.97</v>
          </cell>
          <cell r="I71">
            <v>18547.939999999999</v>
          </cell>
          <cell r="J71">
            <v>18112.439999999999</v>
          </cell>
          <cell r="K71">
            <v>17196.87</v>
          </cell>
          <cell r="L71">
            <v>17226.55</v>
          </cell>
          <cell r="M71">
            <v>18180.080000000002</v>
          </cell>
          <cell r="N71">
            <v>19257.080000000002</v>
          </cell>
          <cell r="O71">
            <v>1920.53</v>
          </cell>
          <cell r="P71">
            <v>1223.6400000000001</v>
          </cell>
          <cell r="Q71">
            <v>1226.94</v>
          </cell>
          <cell r="R71">
            <v>1226.94</v>
          </cell>
          <cell r="S71">
            <v>151121.1</v>
          </cell>
          <cell r="U71">
            <v>187.43592385824749</v>
          </cell>
          <cell r="V71">
            <v>186.38373147929258</v>
          </cell>
          <cell r="W71">
            <v>187.38359206253952</v>
          </cell>
          <cell r="X71">
            <v>182.98388221102846</v>
          </cell>
          <cell r="Y71">
            <v>173.73418680632588</v>
          </cell>
          <cell r="Z71">
            <v>174.03403385200406</v>
          </cell>
          <cell r="AA71">
            <v>183.66722635421152</v>
          </cell>
          <cell r="AB71">
            <v>194.54779468963611</v>
          </cell>
          <cell r="AC71">
            <v>19.402467878582151</v>
          </cell>
          <cell r="AD71">
            <v>12.362022876470697</v>
          </cell>
          <cell r="AE71">
            <v>12.395361665242191</v>
          </cell>
          <cell r="AF71">
            <v>12.395361665242191</v>
          </cell>
          <cell r="AG71">
            <v>127.2271321165686</v>
          </cell>
        </row>
        <row r="72">
          <cell r="C72" t="str">
            <v>CDELC</v>
          </cell>
          <cell r="D72" t="str">
            <v>CONTAINER DELIVERY CHARGE</v>
          </cell>
          <cell r="E72">
            <v>27</v>
          </cell>
          <cell r="G72">
            <v>54</v>
          </cell>
          <cell r="H72">
            <v>54</v>
          </cell>
          <cell r="I72">
            <v>0</v>
          </cell>
          <cell r="J72">
            <v>81</v>
          </cell>
          <cell r="K72">
            <v>189</v>
          </cell>
          <cell r="L72">
            <v>162</v>
          </cell>
          <cell r="M72">
            <v>189</v>
          </cell>
          <cell r="N72">
            <v>216</v>
          </cell>
          <cell r="O72">
            <v>0</v>
          </cell>
          <cell r="P72">
            <v>0</v>
          </cell>
          <cell r="Q72">
            <v>0</v>
          </cell>
          <cell r="R72">
            <v>0</v>
          </cell>
          <cell r="S72">
            <v>945</v>
          </cell>
          <cell r="U72">
            <v>2</v>
          </cell>
          <cell r="V72">
            <v>2</v>
          </cell>
          <cell r="W72">
            <v>0</v>
          </cell>
          <cell r="X72">
            <v>3</v>
          </cell>
          <cell r="Y72">
            <v>7</v>
          </cell>
          <cell r="Z72">
            <v>6</v>
          </cell>
          <cell r="AA72">
            <v>7</v>
          </cell>
          <cell r="AB72">
            <v>8</v>
          </cell>
          <cell r="AC72">
            <v>0</v>
          </cell>
          <cell r="AD72">
            <v>0</v>
          </cell>
          <cell r="AE72">
            <v>0</v>
          </cell>
          <cell r="AF72">
            <v>0</v>
          </cell>
          <cell r="AG72">
            <v>2.9166666666666665</v>
          </cell>
        </row>
        <row r="73">
          <cell r="C73" t="str">
            <v>COMCAN</v>
          </cell>
          <cell r="D73" t="str">
            <v>COMMERCIAL CAN EXTRA</v>
          </cell>
          <cell r="E73">
            <v>4.5</v>
          </cell>
          <cell r="G73">
            <v>108</v>
          </cell>
          <cell r="H73">
            <v>117</v>
          </cell>
          <cell r="I73">
            <v>76.5</v>
          </cell>
          <cell r="J73">
            <v>36</v>
          </cell>
          <cell r="K73">
            <v>0</v>
          </cell>
          <cell r="L73">
            <v>252</v>
          </cell>
          <cell r="M73">
            <v>441</v>
          </cell>
          <cell r="N73">
            <v>301.5</v>
          </cell>
          <cell r="O73">
            <v>0</v>
          </cell>
          <cell r="P73">
            <v>0</v>
          </cell>
          <cell r="Q73">
            <v>0</v>
          </cell>
          <cell r="R73">
            <v>0</v>
          </cell>
          <cell r="S73">
            <v>1332</v>
          </cell>
          <cell r="U73">
            <v>24</v>
          </cell>
          <cell r="V73">
            <v>26</v>
          </cell>
          <cell r="W73">
            <v>17</v>
          </cell>
          <cell r="X73">
            <v>8</v>
          </cell>
          <cell r="Y73">
            <v>0</v>
          </cell>
          <cell r="Z73">
            <v>56</v>
          </cell>
          <cell r="AA73">
            <v>98</v>
          </cell>
          <cell r="AB73">
            <v>67</v>
          </cell>
          <cell r="AC73">
            <v>0</v>
          </cell>
          <cell r="AD73">
            <v>0</v>
          </cell>
          <cell r="AE73">
            <v>0</v>
          </cell>
          <cell r="AF73">
            <v>0</v>
          </cell>
          <cell r="AG73">
            <v>24.666666666666668</v>
          </cell>
        </row>
        <row r="74">
          <cell r="C74" t="str">
            <v>R1YDPU</v>
          </cell>
          <cell r="D74" t="str">
            <v>1YD CONTAINER PICKUP</v>
          </cell>
          <cell r="E74">
            <v>15.99</v>
          </cell>
          <cell r="G74">
            <v>0</v>
          </cell>
          <cell r="H74">
            <v>0</v>
          </cell>
          <cell r="I74">
            <v>0</v>
          </cell>
          <cell r="J74">
            <v>15.99</v>
          </cell>
          <cell r="K74">
            <v>0</v>
          </cell>
          <cell r="L74">
            <v>0</v>
          </cell>
          <cell r="M74">
            <v>0</v>
          </cell>
          <cell r="N74">
            <v>0</v>
          </cell>
          <cell r="O74">
            <v>0</v>
          </cell>
          <cell r="P74">
            <v>0</v>
          </cell>
          <cell r="Q74">
            <v>0</v>
          </cell>
          <cell r="R74">
            <v>0</v>
          </cell>
          <cell r="S74">
            <v>15.99</v>
          </cell>
          <cell r="U74">
            <v>0</v>
          </cell>
          <cell r="V74">
            <v>0</v>
          </cell>
          <cell r="W74">
            <v>0</v>
          </cell>
          <cell r="X74">
            <v>1</v>
          </cell>
          <cell r="Y74">
            <v>0</v>
          </cell>
          <cell r="Z74">
            <v>0</v>
          </cell>
          <cell r="AA74">
            <v>0</v>
          </cell>
          <cell r="AB74">
            <v>0</v>
          </cell>
          <cell r="AC74">
            <v>0</v>
          </cell>
          <cell r="AD74">
            <v>0</v>
          </cell>
          <cell r="AE74">
            <v>0</v>
          </cell>
          <cell r="AF74">
            <v>0</v>
          </cell>
          <cell r="AG74">
            <v>8.3333333333333329E-2</v>
          </cell>
        </row>
        <row r="75">
          <cell r="C75" t="str">
            <v>R1.5YDRENTTM</v>
          </cell>
          <cell r="D75" t="str">
            <v>1.5 YD TEMP CONT RENT MON</v>
          </cell>
          <cell r="E75">
            <v>15.77</v>
          </cell>
          <cell r="G75">
            <v>15.77</v>
          </cell>
          <cell r="H75">
            <v>14.19</v>
          </cell>
          <cell r="I75">
            <v>0</v>
          </cell>
          <cell r="J75">
            <v>0</v>
          </cell>
          <cell r="K75">
            <v>15.77</v>
          </cell>
          <cell r="L75">
            <v>15.77</v>
          </cell>
          <cell r="M75">
            <v>31.54</v>
          </cell>
          <cell r="N75">
            <v>31.54</v>
          </cell>
          <cell r="O75">
            <v>5.26</v>
          </cell>
          <cell r="P75">
            <v>0</v>
          </cell>
          <cell r="Q75">
            <v>0</v>
          </cell>
          <cell r="R75">
            <v>0</v>
          </cell>
          <cell r="S75">
            <v>129.83999999999997</v>
          </cell>
          <cell r="U75">
            <v>1</v>
          </cell>
          <cell r="V75">
            <v>0.89980976537729862</v>
          </cell>
          <cell r="W75">
            <v>0</v>
          </cell>
          <cell r="X75">
            <v>0</v>
          </cell>
          <cell r="Y75">
            <v>1</v>
          </cell>
          <cell r="Z75">
            <v>1</v>
          </cell>
          <cell r="AA75">
            <v>2</v>
          </cell>
          <cell r="AB75">
            <v>2</v>
          </cell>
          <cell r="AC75">
            <v>0.33354470513633483</v>
          </cell>
          <cell r="AD75">
            <v>0</v>
          </cell>
          <cell r="AE75">
            <v>0</v>
          </cell>
          <cell r="AF75">
            <v>0</v>
          </cell>
          <cell r="AG75">
            <v>0.68611287254280284</v>
          </cell>
        </row>
        <row r="76">
          <cell r="C76" t="str">
            <v>R2YDRENTTM</v>
          </cell>
          <cell r="D76" t="str">
            <v>2 YD TEMP CONT RENT MONTH</v>
          </cell>
          <cell r="E76">
            <v>20.63</v>
          </cell>
          <cell r="G76">
            <v>41.26</v>
          </cell>
          <cell r="H76">
            <v>41.26</v>
          </cell>
          <cell r="I76">
            <v>41.26</v>
          </cell>
          <cell r="J76">
            <v>41.26</v>
          </cell>
          <cell r="K76">
            <v>41.26</v>
          </cell>
          <cell r="L76">
            <v>61.89</v>
          </cell>
          <cell r="M76">
            <v>51.58</v>
          </cell>
          <cell r="N76">
            <v>41.26</v>
          </cell>
          <cell r="O76">
            <v>0</v>
          </cell>
          <cell r="P76">
            <v>0</v>
          </cell>
          <cell r="Q76">
            <v>0</v>
          </cell>
          <cell r="R76">
            <v>0</v>
          </cell>
          <cell r="S76">
            <v>361.03</v>
          </cell>
          <cell r="U76">
            <v>2</v>
          </cell>
          <cell r="V76">
            <v>2</v>
          </cell>
          <cell r="W76">
            <v>2</v>
          </cell>
          <cell r="X76">
            <v>2</v>
          </cell>
          <cell r="Y76">
            <v>2</v>
          </cell>
          <cell r="Z76">
            <v>3</v>
          </cell>
          <cell r="AA76">
            <v>2.5002423654871548</v>
          </cell>
          <cell r="AB76">
            <v>2</v>
          </cell>
          <cell r="AC76">
            <v>0</v>
          </cell>
          <cell r="AD76">
            <v>0</v>
          </cell>
          <cell r="AE76">
            <v>0</v>
          </cell>
          <cell r="AF76">
            <v>0</v>
          </cell>
          <cell r="AG76">
            <v>1.4583535304572628</v>
          </cell>
        </row>
        <row r="77">
          <cell r="C77" t="str">
            <v>UNLOCKREF</v>
          </cell>
          <cell r="D77" t="str">
            <v>UNLOCK / UNLATCH REFUSE</v>
          </cell>
          <cell r="E77">
            <v>2.5299999999999998</v>
          </cell>
          <cell r="G77">
            <v>263.12</v>
          </cell>
          <cell r="H77">
            <v>303.60000000000002</v>
          </cell>
          <cell r="I77">
            <v>326.37</v>
          </cell>
          <cell r="J77">
            <v>339.02</v>
          </cell>
          <cell r="K77">
            <v>278.28999999999996</v>
          </cell>
          <cell r="L77">
            <v>283.36</v>
          </cell>
          <cell r="M77">
            <v>275.78000000000003</v>
          </cell>
          <cell r="N77">
            <v>290.95</v>
          </cell>
          <cell r="O77">
            <v>0</v>
          </cell>
          <cell r="P77">
            <v>0</v>
          </cell>
          <cell r="Q77">
            <v>0</v>
          </cell>
          <cell r="R77">
            <v>0</v>
          </cell>
          <cell r="S77">
            <v>2360.4900000000002</v>
          </cell>
          <cell r="U77">
            <v>104.00000000000001</v>
          </cell>
          <cell r="V77">
            <v>120.00000000000001</v>
          </cell>
          <cell r="W77">
            <v>129</v>
          </cell>
          <cell r="X77">
            <v>134</v>
          </cell>
          <cell r="Y77">
            <v>109.99604743083003</v>
          </cell>
          <cell r="Z77">
            <v>112.00000000000001</v>
          </cell>
          <cell r="AA77">
            <v>109.00395256916998</v>
          </cell>
          <cell r="AB77">
            <v>115</v>
          </cell>
          <cell r="AC77">
            <v>0</v>
          </cell>
          <cell r="AD77">
            <v>0</v>
          </cell>
          <cell r="AE77">
            <v>0</v>
          </cell>
          <cell r="AF77">
            <v>0</v>
          </cell>
          <cell r="AG77">
            <v>77.75</v>
          </cell>
        </row>
        <row r="78">
          <cell r="C78" t="str">
            <v>CEXYD</v>
          </cell>
          <cell r="D78" t="str">
            <v>CMML EXTRA YARDAGE</v>
          </cell>
          <cell r="E78">
            <v>14.81</v>
          </cell>
          <cell r="G78">
            <v>1555.05</v>
          </cell>
          <cell r="H78">
            <v>1066.32</v>
          </cell>
          <cell r="I78">
            <v>1318.09</v>
          </cell>
          <cell r="J78">
            <v>1007.08</v>
          </cell>
          <cell r="K78">
            <v>503.54</v>
          </cell>
          <cell r="L78">
            <v>399.87</v>
          </cell>
          <cell r="M78">
            <v>1021.89</v>
          </cell>
          <cell r="N78">
            <v>1613.66</v>
          </cell>
          <cell r="O78">
            <v>29.62</v>
          </cell>
          <cell r="P78">
            <v>16.16</v>
          </cell>
          <cell r="Q78">
            <v>0</v>
          </cell>
          <cell r="R78">
            <v>0</v>
          </cell>
          <cell r="S78">
            <v>8531.2800000000007</v>
          </cell>
          <cell r="U78">
            <v>105</v>
          </cell>
          <cell r="V78">
            <v>72</v>
          </cell>
          <cell r="W78">
            <v>88.999999999999986</v>
          </cell>
          <cell r="X78">
            <v>68</v>
          </cell>
          <cell r="Y78">
            <v>34</v>
          </cell>
          <cell r="Z78">
            <v>27</v>
          </cell>
          <cell r="AA78">
            <v>69</v>
          </cell>
          <cell r="AB78">
            <v>108.95746117488184</v>
          </cell>
          <cell r="AC78">
            <v>2</v>
          </cell>
          <cell r="AD78">
            <v>1.0911546252532072</v>
          </cell>
          <cell r="AE78">
            <v>0</v>
          </cell>
          <cell r="AF78">
            <v>0</v>
          </cell>
          <cell r="AG78">
            <v>48.004051316677923</v>
          </cell>
        </row>
        <row r="79">
          <cell r="C79" t="str">
            <v>R2YDPU</v>
          </cell>
          <cell r="D79" t="str">
            <v>2YD CONTAINER PICKUP</v>
          </cell>
          <cell r="E79">
            <v>22.86</v>
          </cell>
          <cell r="G79">
            <v>114.3</v>
          </cell>
          <cell r="H79">
            <v>91.44</v>
          </cell>
          <cell r="I79">
            <v>68.58</v>
          </cell>
          <cell r="J79">
            <v>45.72</v>
          </cell>
          <cell r="K79">
            <v>22.86</v>
          </cell>
          <cell r="L79">
            <v>137.16</v>
          </cell>
          <cell r="M79">
            <v>182.88</v>
          </cell>
          <cell r="N79">
            <v>137.16</v>
          </cell>
          <cell r="O79">
            <v>48.55</v>
          </cell>
          <cell r="P79">
            <v>25.76</v>
          </cell>
          <cell r="Q79">
            <v>0</v>
          </cell>
          <cell r="R79">
            <v>0</v>
          </cell>
          <cell r="S79">
            <v>874.40999999999985</v>
          </cell>
          <cell r="U79">
            <v>5</v>
          </cell>
          <cell r="V79">
            <v>4</v>
          </cell>
          <cell r="W79">
            <v>3</v>
          </cell>
          <cell r="X79">
            <v>2</v>
          </cell>
          <cell r="Y79">
            <v>1</v>
          </cell>
          <cell r="Z79">
            <v>6</v>
          </cell>
          <cell r="AA79">
            <v>8</v>
          </cell>
          <cell r="AB79">
            <v>6</v>
          </cell>
          <cell r="AC79">
            <v>2.1237970253718284</v>
          </cell>
          <cell r="AD79">
            <v>1.1268591426071741</v>
          </cell>
          <cell r="AE79">
            <v>0</v>
          </cell>
          <cell r="AF79">
            <v>0</v>
          </cell>
          <cell r="AG79">
            <v>3.1875546806649169</v>
          </cell>
          <cell r="AJ79">
            <v>13.510901405521116</v>
          </cell>
        </row>
        <row r="80">
          <cell r="C80" t="str">
            <v>R1.5YDPU</v>
          </cell>
          <cell r="D80" t="str">
            <v>1.5YD CONTAINER PICKUP</v>
          </cell>
          <cell r="E80">
            <v>17.47</v>
          </cell>
          <cell r="G80">
            <v>17.47</v>
          </cell>
          <cell r="H80">
            <v>17.47</v>
          </cell>
          <cell r="I80">
            <v>0</v>
          </cell>
          <cell r="J80">
            <v>0</v>
          </cell>
          <cell r="K80">
            <v>17.47</v>
          </cell>
          <cell r="L80">
            <v>0</v>
          </cell>
          <cell r="M80">
            <v>34.94</v>
          </cell>
          <cell r="N80">
            <v>104.82</v>
          </cell>
          <cell r="O80">
            <v>0</v>
          </cell>
          <cell r="P80">
            <v>0</v>
          </cell>
          <cell r="Q80">
            <v>0</v>
          </cell>
          <cell r="R80">
            <v>0</v>
          </cell>
          <cell r="S80">
            <v>192.17</v>
          </cell>
          <cell r="U80">
            <v>1</v>
          </cell>
          <cell r="V80">
            <v>1</v>
          </cell>
          <cell r="W80">
            <v>0</v>
          </cell>
          <cell r="X80">
            <v>0</v>
          </cell>
          <cell r="Y80">
            <v>1</v>
          </cell>
          <cell r="Z80">
            <v>0</v>
          </cell>
          <cell r="AA80">
            <v>2</v>
          </cell>
          <cell r="AB80">
            <v>6</v>
          </cell>
          <cell r="AC80">
            <v>0</v>
          </cell>
          <cell r="AD80">
            <v>0</v>
          </cell>
          <cell r="AE80">
            <v>0</v>
          </cell>
          <cell r="AF80">
            <v>0</v>
          </cell>
          <cell r="AG80">
            <v>0.91666666666666663</v>
          </cell>
          <cell r="AJ80">
            <v>0</v>
          </cell>
        </row>
        <row r="81">
          <cell r="C81" t="str">
            <v>ROLLOUTOC</v>
          </cell>
          <cell r="D81" t="str">
            <v>ROLL OUT</v>
          </cell>
          <cell r="E81">
            <v>3.6</v>
          </cell>
          <cell r="G81">
            <v>835.2</v>
          </cell>
          <cell r="H81">
            <v>741.6</v>
          </cell>
          <cell r="I81">
            <v>864</v>
          </cell>
          <cell r="J81">
            <v>684</v>
          </cell>
          <cell r="K81">
            <v>525.6</v>
          </cell>
          <cell r="L81">
            <v>511.2</v>
          </cell>
          <cell r="M81">
            <v>572.4</v>
          </cell>
          <cell r="N81">
            <v>677.12</v>
          </cell>
          <cell r="O81">
            <v>108</v>
          </cell>
          <cell r="P81">
            <v>0</v>
          </cell>
          <cell r="Q81">
            <v>0</v>
          </cell>
          <cell r="R81">
            <v>0</v>
          </cell>
          <cell r="S81">
            <v>5519.12</v>
          </cell>
          <cell r="U81">
            <v>232</v>
          </cell>
          <cell r="V81">
            <v>206</v>
          </cell>
          <cell r="W81">
            <v>240</v>
          </cell>
          <cell r="X81">
            <v>190</v>
          </cell>
          <cell r="Y81">
            <v>146</v>
          </cell>
          <cell r="Z81">
            <v>142</v>
          </cell>
          <cell r="AA81">
            <v>159</v>
          </cell>
          <cell r="AB81">
            <v>188.08888888888887</v>
          </cell>
          <cell r="AC81">
            <v>30</v>
          </cell>
          <cell r="AD81">
            <v>0</v>
          </cell>
          <cell r="AE81">
            <v>0</v>
          </cell>
          <cell r="AF81">
            <v>0</v>
          </cell>
          <cell r="AG81">
            <v>127.75740740740741</v>
          </cell>
        </row>
        <row r="82">
          <cell r="C82" t="str">
            <v>CLSECOL</v>
          </cell>
          <cell r="D82" t="str">
            <v>LOOSE MATERIAL-COLLECTOR</v>
          </cell>
          <cell r="E82">
            <v>25.81</v>
          </cell>
          <cell r="G82">
            <v>0</v>
          </cell>
          <cell r="H82">
            <v>0</v>
          </cell>
          <cell r="I82">
            <v>31.87</v>
          </cell>
          <cell r="J82">
            <v>0</v>
          </cell>
          <cell r="K82">
            <v>0</v>
          </cell>
          <cell r="L82">
            <v>0</v>
          </cell>
          <cell r="M82">
            <v>0</v>
          </cell>
          <cell r="N82">
            <v>0</v>
          </cell>
          <cell r="O82">
            <v>0</v>
          </cell>
          <cell r="P82">
            <v>0</v>
          </cell>
          <cell r="Q82">
            <v>0</v>
          </cell>
          <cell r="R82">
            <v>0</v>
          </cell>
          <cell r="S82">
            <v>31.87</v>
          </cell>
          <cell r="U82">
            <v>0</v>
          </cell>
          <cell r="V82">
            <v>0</v>
          </cell>
          <cell r="W82">
            <v>1.2347927160015499</v>
          </cell>
          <cell r="X82">
            <v>0</v>
          </cell>
          <cell r="Y82">
            <v>0</v>
          </cell>
          <cell r="Z82">
            <v>0</v>
          </cell>
          <cell r="AA82">
            <v>0</v>
          </cell>
          <cell r="AB82">
            <v>0</v>
          </cell>
          <cell r="AC82">
            <v>0</v>
          </cell>
          <cell r="AD82">
            <v>0</v>
          </cell>
          <cell r="AE82">
            <v>0</v>
          </cell>
          <cell r="AF82">
            <v>0</v>
          </cell>
          <cell r="AG82">
            <v>0.10289939300012917</v>
          </cell>
        </row>
        <row r="84">
          <cell r="S84">
            <v>273434.74999999994</v>
          </cell>
          <cell r="AF84">
            <v>13.510901405521116</v>
          </cell>
        </row>
        <row r="90">
          <cell r="C90" t="str">
            <v>ROHAUL10</v>
          </cell>
          <cell r="D90" t="str">
            <v>10YD ROLL OFF HAUL</v>
          </cell>
          <cell r="E90">
            <v>83.93</v>
          </cell>
          <cell r="G90">
            <v>83.93</v>
          </cell>
          <cell r="H90">
            <v>83.93</v>
          </cell>
          <cell r="I90">
            <v>83.93</v>
          </cell>
          <cell r="J90">
            <v>83.93</v>
          </cell>
          <cell r="K90">
            <v>83.93</v>
          </cell>
          <cell r="L90">
            <v>0</v>
          </cell>
          <cell r="M90">
            <v>0</v>
          </cell>
          <cell r="N90">
            <v>83.93</v>
          </cell>
          <cell r="O90">
            <v>83.93</v>
          </cell>
          <cell r="P90">
            <v>0</v>
          </cell>
          <cell r="Q90">
            <v>0</v>
          </cell>
          <cell r="R90">
            <v>0</v>
          </cell>
          <cell r="S90">
            <v>587.51</v>
          </cell>
          <cell r="U90">
            <v>1</v>
          </cell>
          <cell r="V90">
            <v>1</v>
          </cell>
          <cell r="W90">
            <v>1</v>
          </cell>
          <cell r="X90">
            <v>1</v>
          </cell>
          <cell r="Y90">
            <v>1</v>
          </cell>
          <cell r="Z90">
            <v>0</v>
          </cell>
          <cell r="AA90">
            <v>0</v>
          </cell>
          <cell r="AB90">
            <v>1</v>
          </cell>
          <cell r="AC90">
            <v>1</v>
          </cell>
          <cell r="AD90">
            <v>0</v>
          </cell>
          <cell r="AE90">
            <v>0</v>
          </cell>
          <cell r="AF90">
            <v>0</v>
          </cell>
          <cell r="AG90">
            <v>0.58333333333333337</v>
          </cell>
        </row>
        <row r="91">
          <cell r="C91" t="str">
            <v>ROHAUL20</v>
          </cell>
          <cell r="D91" t="str">
            <v>20YD ROLL OFF-HAUL</v>
          </cell>
          <cell r="E91">
            <v>97.48</v>
          </cell>
          <cell r="G91">
            <v>974.8</v>
          </cell>
          <cell r="H91">
            <v>389.92</v>
          </cell>
          <cell r="I91">
            <v>97.48</v>
          </cell>
          <cell r="J91">
            <v>389.92</v>
          </cell>
          <cell r="K91">
            <v>779.84</v>
          </cell>
          <cell r="L91">
            <v>974.8</v>
          </cell>
          <cell r="M91">
            <v>487.4</v>
          </cell>
          <cell r="N91">
            <v>487.4</v>
          </cell>
          <cell r="O91">
            <v>194.96</v>
          </cell>
          <cell r="P91">
            <v>0</v>
          </cell>
          <cell r="Q91">
            <v>0</v>
          </cell>
          <cell r="R91">
            <v>0</v>
          </cell>
          <cell r="S91">
            <v>4776.5200000000004</v>
          </cell>
          <cell r="U91">
            <v>10</v>
          </cell>
          <cell r="V91">
            <v>4</v>
          </cell>
          <cell r="W91">
            <v>1</v>
          </cell>
          <cell r="X91">
            <v>4</v>
          </cell>
          <cell r="Y91">
            <v>8</v>
          </cell>
          <cell r="Z91">
            <v>10</v>
          </cell>
          <cell r="AA91">
            <v>5</v>
          </cell>
          <cell r="AB91">
            <v>5</v>
          </cell>
          <cell r="AC91">
            <v>2</v>
          </cell>
          <cell r="AD91">
            <v>0</v>
          </cell>
          <cell r="AE91">
            <v>0</v>
          </cell>
          <cell r="AF91">
            <v>0</v>
          </cell>
          <cell r="AG91">
            <v>4.083333333333333</v>
          </cell>
        </row>
        <row r="92">
          <cell r="C92" t="str">
            <v>ROHAUL30</v>
          </cell>
          <cell r="D92" t="str">
            <v>30YD ROLL OFF-HAUL</v>
          </cell>
          <cell r="E92">
            <v>126.4</v>
          </cell>
          <cell r="G92">
            <v>126.4</v>
          </cell>
          <cell r="H92">
            <v>0</v>
          </cell>
          <cell r="I92">
            <v>0</v>
          </cell>
          <cell r="J92">
            <v>126.4</v>
          </cell>
          <cell r="K92">
            <v>0</v>
          </cell>
          <cell r="L92">
            <v>0</v>
          </cell>
          <cell r="M92">
            <v>126.4</v>
          </cell>
          <cell r="N92">
            <v>0</v>
          </cell>
          <cell r="O92">
            <v>126.4</v>
          </cell>
          <cell r="P92">
            <v>0</v>
          </cell>
          <cell r="Q92">
            <v>0</v>
          </cell>
          <cell r="R92">
            <v>0</v>
          </cell>
          <cell r="S92">
            <v>505.6</v>
          </cell>
          <cell r="U92">
            <v>1</v>
          </cell>
          <cell r="V92">
            <v>0</v>
          </cell>
          <cell r="W92">
            <v>0</v>
          </cell>
          <cell r="X92">
            <v>1</v>
          </cell>
          <cell r="Y92">
            <v>0</v>
          </cell>
          <cell r="Z92">
            <v>0</v>
          </cell>
          <cell r="AA92">
            <v>1</v>
          </cell>
          <cell r="AB92">
            <v>0</v>
          </cell>
          <cell r="AC92">
            <v>1</v>
          </cell>
          <cell r="AD92">
            <v>0</v>
          </cell>
          <cell r="AE92">
            <v>0</v>
          </cell>
          <cell r="AF92">
            <v>0</v>
          </cell>
          <cell r="AG92">
            <v>0.33333333333333331</v>
          </cell>
        </row>
        <row r="93">
          <cell r="C93" t="str">
            <v>ROHAUL40</v>
          </cell>
          <cell r="D93" t="str">
            <v>40YD ROLL OFF-HAUL</v>
          </cell>
          <cell r="E93">
            <v>165.74</v>
          </cell>
          <cell r="G93">
            <v>165.74</v>
          </cell>
          <cell r="H93">
            <v>0</v>
          </cell>
          <cell r="I93">
            <v>0</v>
          </cell>
          <cell r="J93">
            <v>165.74</v>
          </cell>
          <cell r="K93">
            <v>165.74</v>
          </cell>
          <cell r="L93">
            <v>0</v>
          </cell>
          <cell r="M93">
            <v>497.22</v>
          </cell>
          <cell r="N93">
            <v>165.74</v>
          </cell>
          <cell r="O93">
            <v>0</v>
          </cell>
          <cell r="P93">
            <v>0</v>
          </cell>
          <cell r="Q93">
            <v>0</v>
          </cell>
          <cell r="R93">
            <v>0</v>
          </cell>
          <cell r="S93">
            <v>1160.18</v>
          </cell>
          <cell r="U93">
            <v>1</v>
          </cell>
          <cell r="V93">
            <v>0</v>
          </cell>
          <cell r="W93">
            <v>0</v>
          </cell>
          <cell r="X93">
            <v>1</v>
          </cell>
          <cell r="Y93">
            <v>1</v>
          </cell>
          <cell r="Z93">
            <v>0</v>
          </cell>
          <cell r="AA93">
            <v>3</v>
          </cell>
          <cell r="AB93">
            <v>1</v>
          </cell>
          <cell r="AC93">
            <v>0</v>
          </cell>
          <cell r="AD93">
            <v>0</v>
          </cell>
          <cell r="AE93">
            <v>0</v>
          </cell>
          <cell r="AF93">
            <v>0</v>
          </cell>
          <cell r="AG93">
            <v>0.58333333333333337</v>
          </cell>
        </row>
        <row r="94">
          <cell r="C94" t="str">
            <v>CPHAUL15</v>
          </cell>
          <cell r="D94" t="str">
            <v>15YD COMPACTOR-HAUL</v>
          </cell>
          <cell r="E94">
            <v>146.16999999999999</v>
          </cell>
          <cell r="G94">
            <v>292.33999999999997</v>
          </cell>
          <cell r="H94">
            <v>146.16999999999999</v>
          </cell>
          <cell r="I94">
            <v>146.16999999999999</v>
          </cell>
          <cell r="J94">
            <v>292.33999999999997</v>
          </cell>
          <cell r="K94">
            <v>146.16999999999999</v>
          </cell>
          <cell r="L94">
            <v>0</v>
          </cell>
          <cell r="M94">
            <v>146.16999999999999</v>
          </cell>
          <cell r="N94">
            <v>292.33999999999997</v>
          </cell>
          <cell r="O94">
            <v>292.33999999999997</v>
          </cell>
          <cell r="P94">
            <v>0</v>
          </cell>
          <cell r="Q94">
            <v>0</v>
          </cell>
          <cell r="R94">
            <v>0</v>
          </cell>
          <cell r="S94">
            <v>1754.0399999999997</v>
          </cell>
          <cell r="U94">
            <v>2</v>
          </cell>
          <cell r="V94">
            <v>1</v>
          </cell>
          <cell r="W94">
            <v>1</v>
          </cell>
          <cell r="X94">
            <v>2</v>
          </cell>
          <cell r="Y94">
            <v>1</v>
          </cell>
          <cell r="Z94">
            <v>0</v>
          </cell>
          <cell r="AA94">
            <v>1</v>
          </cell>
          <cell r="AB94">
            <v>2</v>
          </cell>
          <cell r="AC94">
            <v>2</v>
          </cell>
          <cell r="AD94">
            <v>0</v>
          </cell>
          <cell r="AE94">
            <v>0</v>
          </cell>
          <cell r="AF94">
            <v>0</v>
          </cell>
          <cell r="AG94">
            <v>1</v>
          </cell>
        </row>
        <row r="95">
          <cell r="C95" t="str">
            <v>CPHAUL20</v>
          </cell>
          <cell r="D95" t="str">
            <v>20YD COMPACTOR-HAUL</v>
          </cell>
          <cell r="E95">
            <v>155.93</v>
          </cell>
          <cell r="G95">
            <v>467.79</v>
          </cell>
          <cell r="H95">
            <v>467.79</v>
          </cell>
          <cell r="I95">
            <v>311.86</v>
          </cell>
          <cell r="J95">
            <v>623.72</v>
          </cell>
          <cell r="K95">
            <v>623.72</v>
          </cell>
          <cell r="L95">
            <v>935.58</v>
          </cell>
          <cell r="M95">
            <v>467.79</v>
          </cell>
          <cell r="N95">
            <v>311.86</v>
          </cell>
          <cell r="O95">
            <v>467.79</v>
          </cell>
          <cell r="P95">
            <v>156.35</v>
          </cell>
          <cell r="Q95">
            <v>0</v>
          </cell>
          <cell r="R95">
            <v>156.35</v>
          </cell>
          <cell r="S95">
            <v>4990.6000000000004</v>
          </cell>
          <cell r="U95">
            <v>3</v>
          </cell>
          <cell r="V95">
            <v>3</v>
          </cell>
          <cell r="W95">
            <v>2</v>
          </cell>
          <cell r="X95">
            <v>4</v>
          </cell>
          <cell r="Y95">
            <v>4</v>
          </cell>
          <cell r="Z95">
            <v>6</v>
          </cell>
          <cell r="AA95">
            <v>3</v>
          </cell>
          <cell r="AB95">
            <v>2</v>
          </cell>
          <cell r="AC95">
            <v>3</v>
          </cell>
          <cell r="AD95">
            <v>1.0026935163214261</v>
          </cell>
          <cell r="AE95">
            <v>0</v>
          </cell>
          <cell r="AF95">
            <v>1.0026935163214261</v>
          </cell>
          <cell r="AG95">
            <v>2.6671155860535709</v>
          </cell>
        </row>
        <row r="96">
          <cell r="C96" t="str">
            <v>CPHAUL25</v>
          </cell>
          <cell r="D96" t="str">
            <v>25YD COMPACTOR-HAUL</v>
          </cell>
          <cell r="E96">
            <v>170.69</v>
          </cell>
          <cell r="G96">
            <v>512.07000000000005</v>
          </cell>
          <cell r="H96">
            <v>341.38</v>
          </cell>
          <cell r="I96">
            <v>341.38</v>
          </cell>
          <cell r="J96">
            <v>512.07000000000005</v>
          </cell>
          <cell r="K96">
            <v>170.69</v>
          </cell>
          <cell r="L96">
            <v>0</v>
          </cell>
          <cell r="M96">
            <v>512.07000000000005</v>
          </cell>
          <cell r="N96">
            <v>512.07000000000005</v>
          </cell>
          <cell r="O96">
            <v>512.07000000000005</v>
          </cell>
          <cell r="P96">
            <v>342.32</v>
          </cell>
          <cell r="Q96">
            <v>341.85</v>
          </cell>
          <cell r="R96">
            <v>0</v>
          </cell>
          <cell r="S96">
            <v>4097.9700000000012</v>
          </cell>
          <cell r="U96">
            <v>3.0000000000000004</v>
          </cell>
          <cell r="V96">
            <v>2</v>
          </cell>
          <cell r="W96">
            <v>2</v>
          </cell>
          <cell r="X96">
            <v>3.0000000000000004</v>
          </cell>
          <cell r="Y96">
            <v>1</v>
          </cell>
          <cell r="Z96">
            <v>0</v>
          </cell>
          <cell r="AA96">
            <v>3.0000000000000004</v>
          </cell>
          <cell r="AB96">
            <v>3.0000000000000004</v>
          </cell>
          <cell r="AC96">
            <v>3.0000000000000004</v>
          </cell>
          <cell r="AD96">
            <v>2.0055070595816979</v>
          </cell>
          <cell r="AE96">
            <v>2.0027535297908492</v>
          </cell>
          <cell r="AF96">
            <v>0</v>
          </cell>
          <cell r="AG96">
            <v>2.0006883824477124</v>
          </cell>
        </row>
        <row r="97">
          <cell r="C97" t="str">
            <v>CPHAUL30</v>
          </cell>
          <cell r="D97" t="str">
            <v>30YD COMPACTOR-HAUL</v>
          </cell>
          <cell r="E97">
            <v>194.6</v>
          </cell>
          <cell r="G97">
            <v>194.6</v>
          </cell>
          <cell r="H97">
            <v>194.6</v>
          </cell>
          <cell r="I97">
            <v>389.2</v>
          </cell>
          <cell r="J97">
            <v>194.6</v>
          </cell>
          <cell r="K97">
            <v>194.6</v>
          </cell>
          <cell r="L97">
            <v>194.6</v>
          </cell>
          <cell r="M97">
            <v>194.6</v>
          </cell>
          <cell r="N97">
            <v>194.6</v>
          </cell>
          <cell r="O97">
            <v>194.6</v>
          </cell>
          <cell r="P97">
            <v>0</v>
          </cell>
          <cell r="Q97">
            <v>0</v>
          </cell>
          <cell r="R97">
            <v>195.13</v>
          </cell>
          <cell r="S97">
            <v>2141.1299999999997</v>
          </cell>
          <cell r="U97">
            <v>1</v>
          </cell>
          <cell r="V97">
            <v>1</v>
          </cell>
          <cell r="W97">
            <v>2</v>
          </cell>
          <cell r="X97">
            <v>1</v>
          </cell>
          <cell r="Y97">
            <v>1</v>
          </cell>
          <cell r="Z97">
            <v>1</v>
          </cell>
          <cell r="AA97">
            <v>1</v>
          </cell>
          <cell r="AB97">
            <v>1</v>
          </cell>
          <cell r="AC97">
            <v>1</v>
          </cell>
          <cell r="AD97">
            <v>0</v>
          </cell>
          <cell r="AE97">
            <v>0</v>
          </cell>
          <cell r="AF97">
            <v>1.0027235354573485</v>
          </cell>
          <cell r="AG97">
            <v>0.91689362795477913</v>
          </cell>
        </row>
        <row r="98">
          <cell r="C98" t="str">
            <v>CPHAUL35</v>
          </cell>
          <cell r="D98" t="str">
            <v>35YD COMPACTOR-HAUL</v>
          </cell>
          <cell r="E98">
            <v>224.09</v>
          </cell>
          <cell r="G98">
            <v>418.69</v>
          </cell>
          <cell r="H98">
            <v>448.18</v>
          </cell>
          <cell r="I98">
            <v>448.18</v>
          </cell>
          <cell r="J98">
            <v>672.27</v>
          </cell>
          <cell r="K98">
            <v>448.18</v>
          </cell>
          <cell r="L98">
            <v>448.18</v>
          </cell>
          <cell r="M98">
            <v>448.18</v>
          </cell>
          <cell r="N98">
            <v>448.18</v>
          </cell>
          <cell r="O98">
            <v>448.18</v>
          </cell>
          <cell r="P98">
            <v>0</v>
          </cell>
          <cell r="Q98">
            <v>0</v>
          </cell>
          <cell r="R98">
            <v>0</v>
          </cell>
          <cell r="S98">
            <v>4228.2199999999993</v>
          </cell>
          <cell r="U98">
            <v>1.8684010888482305</v>
          </cell>
          <cell r="V98">
            <v>2</v>
          </cell>
          <cell r="W98">
            <v>2</v>
          </cell>
          <cell r="X98">
            <v>3</v>
          </cell>
          <cell r="Y98">
            <v>2</v>
          </cell>
          <cell r="Z98">
            <v>2</v>
          </cell>
          <cell r="AA98">
            <v>2</v>
          </cell>
          <cell r="AB98">
            <v>2</v>
          </cell>
          <cell r="AC98">
            <v>2</v>
          </cell>
          <cell r="AD98">
            <v>0</v>
          </cell>
          <cell r="AE98">
            <v>0</v>
          </cell>
          <cell r="AF98">
            <v>0</v>
          </cell>
          <cell r="AG98">
            <v>1.5723667574040192</v>
          </cell>
        </row>
        <row r="99">
          <cell r="C99" t="str">
            <v>ROHAUL20T</v>
          </cell>
          <cell r="D99" t="str">
            <v>20YD ROLL OFF TEMP HAUL</v>
          </cell>
          <cell r="E99">
            <v>97.48</v>
          </cell>
          <cell r="G99">
            <v>1169.76</v>
          </cell>
          <cell r="H99">
            <v>1949.6</v>
          </cell>
          <cell r="I99">
            <v>1072.28</v>
          </cell>
          <cell r="J99">
            <v>1462.2</v>
          </cell>
          <cell r="K99">
            <v>1267.24</v>
          </cell>
          <cell r="L99">
            <v>682.36</v>
          </cell>
          <cell r="M99">
            <v>1169.76</v>
          </cell>
          <cell r="N99">
            <v>1267.24</v>
          </cell>
          <cell r="O99">
            <v>682.36</v>
          </cell>
          <cell r="P99">
            <v>0</v>
          </cell>
          <cell r="Q99">
            <v>0</v>
          </cell>
          <cell r="R99">
            <v>0</v>
          </cell>
          <cell r="S99">
            <v>10722.8</v>
          </cell>
          <cell r="U99">
            <v>12</v>
          </cell>
          <cell r="V99">
            <v>20</v>
          </cell>
          <cell r="W99">
            <v>11</v>
          </cell>
          <cell r="X99">
            <v>15</v>
          </cell>
          <cell r="Y99">
            <v>13</v>
          </cell>
          <cell r="Z99">
            <v>7</v>
          </cell>
          <cell r="AA99">
            <v>12</v>
          </cell>
          <cell r="AB99">
            <v>13</v>
          </cell>
          <cell r="AC99">
            <v>7</v>
          </cell>
          <cell r="AD99">
            <v>0</v>
          </cell>
          <cell r="AE99">
            <v>0</v>
          </cell>
          <cell r="AF99">
            <v>0</v>
          </cell>
          <cell r="AG99">
            <v>9.1666666666666661</v>
          </cell>
        </row>
        <row r="100">
          <cell r="C100" t="str">
            <v>ROHAUL40T</v>
          </cell>
          <cell r="D100" t="str">
            <v>40YD ROLL OFF TEMP HAUL</v>
          </cell>
          <cell r="E100">
            <v>165.74</v>
          </cell>
          <cell r="G100">
            <v>994.44</v>
          </cell>
          <cell r="H100">
            <v>0</v>
          </cell>
          <cell r="I100">
            <v>497.22</v>
          </cell>
          <cell r="J100">
            <v>662.96</v>
          </cell>
          <cell r="K100">
            <v>662.96</v>
          </cell>
          <cell r="L100">
            <v>331.48</v>
          </cell>
          <cell r="M100">
            <v>497.22</v>
          </cell>
          <cell r="N100">
            <v>828.7</v>
          </cell>
          <cell r="O100">
            <v>165.74</v>
          </cell>
          <cell r="P100">
            <v>166.19</v>
          </cell>
          <cell r="Q100">
            <v>0</v>
          </cell>
          <cell r="R100">
            <v>0</v>
          </cell>
          <cell r="S100">
            <v>4806.9099999999989</v>
          </cell>
          <cell r="U100">
            <v>6</v>
          </cell>
          <cell r="V100">
            <v>0</v>
          </cell>
          <cell r="W100">
            <v>3</v>
          </cell>
          <cell r="X100">
            <v>4</v>
          </cell>
          <cell r="Y100">
            <v>4</v>
          </cell>
          <cell r="Z100">
            <v>2</v>
          </cell>
          <cell r="AA100">
            <v>3</v>
          </cell>
          <cell r="AB100">
            <v>5</v>
          </cell>
          <cell r="AC100">
            <v>1</v>
          </cell>
          <cell r="AD100">
            <v>1.0027150959333895</v>
          </cell>
          <cell r="AE100">
            <v>0</v>
          </cell>
          <cell r="AF100">
            <v>0</v>
          </cell>
          <cell r="AG100">
            <v>2.4168929246611159</v>
          </cell>
        </row>
        <row r="101">
          <cell r="C101" t="str">
            <v>RORENT10D</v>
          </cell>
          <cell r="D101" t="str">
            <v>10YD ROLL OFF DAILY RENT</v>
          </cell>
          <cell r="E101">
            <v>139.5</v>
          </cell>
          <cell r="G101">
            <v>74.400000000000006</v>
          </cell>
          <cell r="H101">
            <v>37.200000000000003</v>
          </cell>
          <cell r="I101">
            <v>0</v>
          </cell>
          <cell r="J101">
            <v>69.75</v>
          </cell>
          <cell r="K101">
            <v>27.9</v>
          </cell>
          <cell r="L101">
            <v>79.05</v>
          </cell>
          <cell r="M101">
            <v>93</v>
          </cell>
          <cell r="N101">
            <v>69.75</v>
          </cell>
          <cell r="O101">
            <v>27.9</v>
          </cell>
          <cell r="P101">
            <v>0</v>
          </cell>
          <cell r="Q101">
            <v>0</v>
          </cell>
          <cell r="R101">
            <v>0</v>
          </cell>
          <cell r="S101">
            <v>478.95</v>
          </cell>
          <cell r="U101">
            <v>0.53333333333333333</v>
          </cell>
          <cell r="V101">
            <v>0.26666666666666666</v>
          </cell>
          <cell r="W101">
            <v>0</v>
          </cell>
          <cell r="X101">
            <v>0.5</v>
          </cell>
          <cell r="Y101">
            <v>0.19999999999999998</v>
          </cell>
          <cell r="Z101">
            <v>0.56666666666666665</v>
          </cell>
          <cell r="AA101">
            <v>0.66666666666666663</v>
          </cell>
          <cell r="AB101">
            <v>0.5</v>
          </cell>
          <cell r="AC101">
            <v>0.19999999999999998</v>
          </cell>
          <cell r="AD101">
            <v>0</v>
          </cell>
          <cell r="AE101">
            <v>0</v>
          </cell>
          <cell r="AF101">
            <v>0</v>
          </cell>
          <cell r="AG101">
            <v>0.28611111111111109</v>
          </cell>
        </row>
        <row r="102">
          <cell r="C102" t="str">
            <v>RORENT20D</v>
          </cell>
          <cell r="D102" t="str">
            <v>20YD ROLL OFF-DAILY RENT</v>
          </cell>
          <cell r="E102">
            <v>180.29999999999998</v>
          </cell>
          <cell r="G102">
            <v>2109.5100000000002</v>
          </cell>
          <cell r="H102">
            <v>2163.6</v>
          </cell>
          <cell r="I102">
            <v>1358.26</v>
          </cell>
          <cell r="J102">
            <v>1572.88</v>
          </cell>
          <cell r="K102">
            <v>1448.4099999999999</v>
          </cell>
          <cell r="L102">
            <v>1270.82</v>
          </cell>
          <cell r="M102">
            <v>1412.35</v>
          </cell>
          <cell r="N102">
            <v>1117.8699999999999</v>
          </cell>
          <cell r="O102">
            <v>336.56</v>
          </cell>
          <cell r="P102">
            <v>0</v>
          </cell>
          <cell r="Q102">
            <v>0</v>
          </cell>
          <cell r="R102">
            <v>0</v>
          </cell>
          <cell r="S102">
            <v>12790.26</v>
          </cell>
          <cell r="U102">
            <v>11.700000000000003</v>
          </cell>
          <cell r="V102">
            <v>12</v>
          </cell>
          <cell r="W102">
            <v>7.5333333333333341</v>
          </cell>
          <cell r="X102">
            <v>8.7236827509706067</v>
          </cell>
          <cell r="Y102">
            <v>8.0333333333333332</v>
          </cell>
          <cell r="Z102">
            <v>7.0483638380476989</v>
          </cell>
          <cell r="AA102">
            <v>7.8333333333333339</v>
          </cell>
          <cell r="AB102">
            <v>6.2000554631170273</v>
          </cell>
          <cell r="AC102">
            <v>1.8666666666666669</v>
          </cell>
          <cell r="AD102">
            <v>0</v>
          </cell>
          <cell r="AE102">
            <v>0</v>
          </cell>
          <cell r="AF102">
            <v>0</v>
          </cell>
          <cell r="AG102">
            <v>5.911564059900166</v>
          </cell>
        </row>
        <row r="103">
          <cell r="C103" t="str">
            <v>RORENT40D</v>
          </cell>
          <cell r="D103" t="str">
            <v>40YD ROLL OFF-DAILY RENT</v>
          </cell>
          <cell r="E103">
            <v>283.8</v>
          </cell>
          <cell r="G103">
            <v>614.9</v>
          </cell>
          <cell r="H103">
            <v>662.2</v>
          </cell>
          <cell r="I103">
            <v>747.33999999999992</v>
          </cell>
          <cell r="J103">
            <v>406.17</v>
          </cell>
          <cell r="K103">
            <v>444.62</v>
          </cell>
          <cell r="L103">
            <v>727.2</v>
          </cell>
          <cell r="M103">
            <v>312.18</v>
          </cell>
          <cell r="N103">
            <v>605.44000000000005</v>
          </cell>
          <cell r="O103">
            <v>198.66</v>
          </cell>
          <cell r="P103">
            <v>9.4600000000000009</v>
          </cell>
          <cell r="Q103">
            <v>0</v>
          </cell>
          <cell r="R103">
            <v>0</v>
          </cell>
          <cell r="S103">
            <v>4728.1699999999992</v>
          </cell>
          <cell r="U103">
            <v>2.1666666666666665</v>
          </cell>
          <cell r="V103">
            <v>2.3333333333333335</v>
          </cell>
          <cell r="W103">
            <v>2.6333333333333329</v>
          </cell>
          <cell r="X103">
            <v>1.431183932346723</v>
          </cell>
          <cell r="Y103">
            <v>1.5666666666666667</v>
          </cell>
          <cell r="Z103">
            <v>2.5623678646934462</v>
          </cell>
          <cell r="AA103">
            <v>1.1000000000000001</v>
          </cell>
          <cell r="AB103">
            <v>2.1333333333333333</v>
          </cell>
          <cell r="AC103">
            <v>0.7</v>
          </cell>
          <cell r="AD103">
            <v>3.3333333333333333E-2</v>
          </cell>
          <cell r="AE103">
            <v>0</v>
          </cell>
          <cell r="AF103">
            <v>0</v>
          </cell>
          <cell r="AG103">
            <v>1.3883515386422365</v>
          </cell>
        </row>
        <row r="104">
          <cell r="C104" t="str">
            <v>RORENT10M</v>
          </cell>
          <cell r="D104" t="str">
            <v>10YD ROLL OFF MTHLY RENT</v>
          </cell>
          <cell r="E104">
            <v>83.93</v>
          </cell>
          <cell r="G104">
            <v>83.93</v>
          </cell>
          <cell r="H104">
            <v>83.93</v>
          </cell>
          <cell r="I104">
            <v>83.93</v>
          </cell>
          <cell r="J104">
            <v>83.93</v>
          </cell>
          <cell r="K104">
            <v>83.93</v>
          </cell>
          <cell r="L104">
            <v>83.93</v>
          </cell>
          <cell r="M104">
            <v>83.93</v>
          </cell>
          <cell r="N104">
            <v>83.93</v>
          </cell>
          <cell r="O104">
            <v>83.93</v>
          </cell>
          <cell r="P104">
            <v>0</v>
          </cell>
          <cell r="Q104">
            <v>0</v>
          </cell>
          <cell r="R104">
            <v>0</v>
          </cell>
          <cell r="S104">
            <v>755.37000000000012</v>
          </cell>
          <cell r="U104">
            <v>1</v>
          </cell>
          <cell r="V104">
            <v>1</v>
          </cell>
          <cell r="W104">
            <v>1</v>
          </cell>
          <cell r="X104">
            <v>1</v>
          </cell>
          <cell r="Y104">
            <v>1</v>
          </cell>
          <cell r="Z104">
            <v>1</v>
          </cell>
          <cell r="AA104">
            <v>1</v>
          </cell>
          <cell r="AB104">
            <v>1</v>
          </cell>
          <cell r="AC104">
            <v>1</v>
          </cell>
          <cell r="AD104">
            <v>0</v>
          </cell>
          <cell r="AE104">
            <v>0</v>
          </cell>
          <cell r="AF104">
            <v>0</v>
          </cell>
          <cell r="AG104">
            <v>0.75</v>
          </cell>
        </row>
        <row r="105">
          <cell r="C105" t="str">
            <v>RORENT20M</v>
          </cell>
          <cell r="D105" t="str">
            <v>20YD ROLL OFF-MNTHLY RENT</v>
          </cell>
          <cell r="E105">
            <v>97.48</v>
          </cell>
          <cell r="G105">
            <v>263.2</v>
          </cell>
          <cell r="H105">
            <v>292.44</v>
          </cell>
          <cell r="I105">
            <v>292.44</v>
          </cell>
          <cell r="J105">
            <v>292.44</v>
          </cell>
          <cell r="K105">
            <v>292.44</v>
          </cell>
          <cell r="L105">
            <v>292.44</v>
          </cell>
          <cell r="M105">
            <v>292.44</v>
          </cell>
          <cell r="N105">
            <v>292.44</v>
          </cell>
          <cell r="O105">
            <v>13</v>
          </cell>
          <cell r="P105">
            <v>0</v>
          </cell>
          <cell r="Q105">
            <v>0</v>
          </cell>
          <cell r="R105">
            <v>0</v>
          </cell>
          <cell r="S105">
            <v>2323.2800000000002</v>
          </cell>
          <cell r="U105">
            <v>2.7000410340582683</v>
          </cell>
          <cell r="V105">
            <v>3</v>
          </cell>
          <cell r="W105">
            <v>3</v>
          </cell>
          <cell r="X105">
            <v>3</v>
          </cell>
          <cell r="Y105">
            <v>3</v>
          </cell>
          <cell r="Z105">
            <v>3</v>
          </cell>
          <cell r="AA105">
            <v>3</v>
          </cell>
          <cell r="AB105">
            <v>3</v>
          </cell>
          <cell r="AC105">
            <v>0.1333606893721789</v>
          </cell>
          <cell r="AD105">
            <v>0</v>
          </cell>
          <cell r="AE105">
            <v>0</v>
          </cell>
          <cell r="AF105">
            <v>0</v>
          </cell>
          <cell r="AG105">
            <v>1.9861168102858704</v>
          </cell>
        </row>
        <row r="106">
          <cell r="C106" t="str">
            <v>RORENT40M</v>
          </cell>
          <cell r="D106" t="str">
            <v>40YD ROLL OFF-MNTHLY RENT</v>
          </cell>
          <cell r="E106">
            <v>165.74</v>
          </cell>
          <cell r="G106">
            <v>165.74</v>
          </cell>
          <cell r="H106">
            <v>165.74</v>
          </cell>
          <cell r="I106">
            <v>165.74</v>
          </cell>
          <cell r="J106">
            <v>165.74</v>
          </cell>
          <cell r="K106">
            <v>165.74</v>
          </cell>
          <cell r="L106">
            <v>165.74</v>
          </cell>
          <cell r="M106">
            <v>165.74</v>
          </cell>
          <cell r="N106">
            <v>165.74</v>
          </cell>
          <cell r="O106">
            <v>0</v>
          </cell>
          <cell r="P106">
            <v>0</v>
          </cell>
          <cell r="Q106">
            <v>0</v>
          </cell>
          <cell r="R106">
            <v>0</v>
          </cell>
          <cell r="S106">
            <v>1325.92</v>
          </cell>
          <cell r="U106">
            <v>1</v>
          </cell>
          <cell r="V106">
            <v>1</v>
          </cell>
          <cell r="W106">
            <v>1</v>
          </cell>
          <cell r="X106">
            <v>1</v>
          </cell>
          <cell r="Y106">
            <v>1</v>
          </cell>
          <cell r="Z106">
            <v>1</v>
          </cell>
          <cell r="AA106">
            <v>1</v>
          </cell>
          <cell r="AB106">
            <v>1</v>
          </cell>
          <cell r="AC106">
            <v>0</v>
          </cell>
          <cell r="AD106">
            <v>0</v>
          </cell>
          <cell r="AE106">
            <v>0</v>
          </cell>
          <cell r="AF106">
            <v>0</v>
          </cell>
          <cell r="AG106">
            <v>0.66666666666666663</v>
          </cell>
        </row>
        <row r="107">
          <cell r="C107" t="str">
            <v>ROLID</v>
          </cell>
          <cell r="D107" t="str">
            <v>ROLL OFF-LID</v>
          </cell>
          <cell r="E107">
            <v>14.56</v>
          </cell>
          <cell r="G107">
            <v>78.19</v>
          </cell>
          <cell r="H107">
            <v>66.570000000000007</v>
          </cell>
          <cell r="I107">
            <v>58.24</v>
          </cell>
          <cell r="J107">
            <v>58.24</v>
          </cell>
          <cell r="K107">
            <v>58.24</v>
          </cell>
          <cell r="L107">
            <v>58.24</v>
          </cell>
          <cell r="M107">
            <v>51.519999999999996</v>
          </cell>
          <cell r="N107">
            <v>43.68</v>
          </cell>
          <cell r="O107">
            <v>0</v>
          </cell>
          <cell r="P107">
            <v>0</v>
          </cell>
          <cell r="Q107">
            <v>0</v>
          </cell>
          <cell r="R107">
            <v>0</v>
          </cell>
          <cell r="S107">
            <v>472.92</v>
          </cell>
          <cell r="U107">
            <v>5.3701923076923075</v>
          </cell>
          <cell r="V107">
            <v>4.572115384615385</v>
          </cell>
          <cell r="W107">
            <v>4</v>
          </cell>
          <cell r="X107">
            <v>4</v>
          </cell>
          <cell r="Y107">
            <v>4</v>
          </cell>
          <cell r="Z107">
            <v>4</v>
          </cell>
          <cell r="AA107">
            <v>3.5384615384615379</v>
          </cell>
          <cell r="AB107">
            <v>3</v>
          </cell>
          <cell r="AC107">
            <v>0</v>
          </cell>
          <cell r="AD107">
            <v>0</v>
          </cell>
          <cell r="AE107">
            <v>0</v>
          </cell>
          <cell r="AF107">
            <v>0</v>
          </cell>
          <cell r="AG107">
            <v>2.7067307692307687</v>
          </cell>
        </row>
        <row r="108">
          <cell r="C108" t="str">
            <v>RODEL</v>
          </cell>
          <cell r="D108" t="str">
            <v>ROLL OFF-DELIVERY</v>
          </cell>
          <cell r="E108">
            <v>77.959999999999994</v>
          </cell>
          <cell r="G108">
            <v>467.76</v>
          </cell>
          <cell r="H108">
            <v>623.67999999999995</v>
          </cell>
          <cell r="I108">
            <v>233.88</v>
          </cell>
          <cell r="J108">
            <v>857.56</v>
          </cell>
          <cell r="K108">
            <v>545.72</v>
          </cell>
          <cell r="L108">
            <v>857.56</v>
          </cell>
          <cell r="M108">
            <v>1013.48</v>
          </cell>
          <cell r="N108">
            <v>857.56</v>
          </cell>
          <cell r="O108">
            <v>623.67999999999995</v>
          </cell>
          <cell r="P108">
            <v>0</v>
          </cell>
          <cell r="Q108">
            <v>0</v>
          </cell>
          <cell r="R108">
            <v>0</v>
          </cell>
          <cell r="S108">
            <v>6080.880000000001</v>
          </cell>
          <cell r="U108">
            <v>6</v>
          </cell>
          <cell r="V108">
            <v>8</v>
          </cell>
          <cell r="W108">
            <v>3</v>
          </cell>
          <cell r="X108">
            <v>11</v>
          </cell>
          <cell r="Y108">
            <v>7.0000000000000009</v>
          </cell>
          <cell r="Z108">
            <v>11</v>
          </cell>
          <cell r="AA108">
            <v>13.000000000000002</v>
          </cell>
          <cell r="AB108">
            <v>11</v>
          </cell>
          <cell r="AC108">
            <v>8</v>
          </cell>
          <cell r="AD108">
            <v>0</v>
          </cell>
          <cell r="AE108">
            <v>0</v>
          </cell>
          <cell r="AF108">
            <v>0</v>
          </cell>
          <cell r="AG108">
            <v>6.5</v>
          </cell>
        </row>
        <row r="109">
          <cell r="C109" t="str">
            <v>ROMILE</v>
          </cell>
          <cell r="D109" t="str">
            <v>ROLL OFF-MILEAGE</v>
          </cell>
          <cell r="E109">
            <v>2.4300000000000002</v>
          </cell>
          <cell r="G109">
            <v>145.80000000000001</v>
          </cell>
          <cell r="H109">
            <v>128.79</v>
          </cell>
          <cell r="I109">
            <v>48.6</v>
          </cell>
          <cell r="J109">
            <v>174.96</v>
          </cell>
          <cell r="K109">
            <v>1606.23</v>
          </cell>
          <cell r="L109">
            <v>1241.73</v>
          </cell>
          <cell r="M109">
            <v>1671.84</v>
          </cell>
          <cell r="N109">
            <v>1720.44</v>
          </cell>
          <cell r="O109">
            <v>1010.88</v>
          </cell>
          <cell r="P109">
            <v>178.12</v>
          </cell>
          <cell r="Q109">
            <v>117.12</v>
          </cell>
          <cell r="R109">
            <v>78.08</v>
          </cell>
          <cell r="S109">
            <v>8122.5899999999992</v>
          </cell>
          <cell r="U109">
            <v>60</v>
          </cell>
          <cell r="V109">
            <v>52.999999999999993</v>
          </cell>
          <cell r="W109">
            <v>20</v>
          </cell>
          <cell r="X109">
            <v>72</v>
          </cell>
          <cell r="Y109">
            <v>661</v>
          </cell>
          <cell r="Z109">
            <v>511</v>
          </cell>
          <cell r="AA109">
            <v>687.99999999999989</v>
          </cell>
          <cell r="AB109">
            <v>708</v>
          </cell>
          <cell r="AC109">
            <v>415.99999999999994</v>
          </cell>
          <cell r="AD109">
            <v>73.300411522633738</v>
          </cell>
          <cell r="AE109">
            <v>48.197530864197532</v>
          </cell>
          <cell r="AF109">
            <v>32.13168724279835</v>
          </cell>
          <cell r="AG109">
            <v>278.55246913580248</v>
          </cell>
        </row>
        <row r="110">
          <cell r="C110" t="str">
            <v>ROHAUL10T</v>
          </cell>
          <cell r="D110" t="str">
            <v>ROHAUL10T</v>
          </cell>
          <cell r="E110">
            <v>83.93</v>
          </cell>
          <cell r="G110">
            <v>251.79</v>
          </cell>
          <cell r="H110">
            <v>83.93</v>
          </cell>
          <cell r="I110">
            <v>0</v>
          </cell>
          <cell r="J110">
            <v>83.93</v>
          </cell>
          <cell r="K110">
            <v>83.93</v>
          </cell>
          <cell r="L110">
            <v>251.79</v>
          </cell>
          <cell r="M110">
            <v>335.72</v>
          </cell>
          <cell r="N110">
            <v>167.86</v>
          </cell>
          <cell r="O110">
            <v>83.93</v>
          </cell>
          <cell r="P110">
            <v>0</v>
          </cell>
          <cell r="Q110">
            <v>0</v>
          </cell>
          <cell r="R110">
            <v>0</v>
          </cell>
          <cell r="S110">
            <v>1342.8800000000003</v>
          </cell>
          <cell r="U110">
            <v>2.9999999999999996</v>
          </cell>
          <cell r="V110">
            <v>1</v>
          </cell>
          <cell r="W110">
            <v>0</v>
          </cell>
          <cell r="X110">
            <v>1</v>
          </cell>
          <cell r="Y110">
            <v>1</v>
          </cell>
          <cell r="Z110">
            <v>2.9999999999999996</v>
          </cell>
          <cell r="AA110">
            <v>4</v>
          </cell>
          <cell r="AB110">
            <v>2</v>
          </cell>
          <cell r="AC110">
            <v>1</v>
          </cell>
          <cell r="AD110">
            <v>0</v>
          </cell>
          <cell r="AE110">
            <v>0</v>
          </cell>
          <cell r="AF110">
            <v>0</v>
          </cell>
          <cell r="AG110">
            <v>1.3333333333333333</v>
          </cell>
        </row>
        <row r="111">
          <cell r="C111" t="str">
            <v>SP</v>
          </cell>
          <cell r="D111" t="str">
            <v>SPECIAL PICKUP</v>
          </cell>
          <cell r="E111">
            <v>151.68</v>
          </cell>
          <cell r="G111">
            <v>151.68</v>
          </cell>
          <cell r="H111">
            <v>0</v>
          </cell>
          <cell r="I111">
            <v>0</v>
          </cell>
          <cell r="J111">
            <v>0</v>
          </cell>
          <cell r="K111">
            <v>0</v>
          </cell>
          <cell r="L111">
            <v>0</v>
          </cell>
          <cell r="M111">
            <v>0</v>
          </cell>
          <cell r="N111">
            <v>0</v>
          </cell>
          <cell r="O111">
            <v>0</v>
          </cell>
          <cell r="P111">
            <v>0</v>
          </cell>
          <cell r="Q111">
            <v>0</v>
          </cell>
          <cell r="R111">
            <v>0</v>
          </cell>
          <cell r="S111">
            <v>151.68</v>
          </cell>
          <cell r="U111">
            <v>1</v>
          </cell>
          <cell r="V111">
            <v>0</v>
          </cell>
          <cell r="W111">
            <v>0</v>
          </cell>
          <cell r="X111">
            <v>0</v>
          </cell>
          <cell r="Y111">
            <v>0</v>
          </cell>
          <cell r="Z111">
            <v>0</v>
          </cell>
          <cell r="AA111">
            <v>0</v>
          </cell>
          <cell r="AB111">
            <v>0</v>
          </cell>
          <cell r="AC111">
            <v>0</v>
          </cell>
          <cell r="AD111">
            <v>0</v>
          </cell>
          <cell r="AE111">
            <v>0</v>
          </cell>
          <cell r="AF111">
            <v>0</v>
          </cell>
          <cell r="AG111">
            <v>8.3333333333333329E-2</v>
          </cell>
        </row>
        <row r="112">
          <cell r="AJ112">
            <v>0</v>
          </cell>
        </row>
        <row r="113">
          <cell r="S113">
            <v>78344.37999999999</v>
          </cell>
          <cell r="AF113">
            <v>0</v>
          </cell>
        </row>
        <row r="116">
          <cell r="C116" t="str">
            <v>DISPOLY-TON</v>
          </cell>
          <cell r="D116" t="str">
            <v>OLYMPIC LANDFILL PER TON</v>
          </cell>
          <cell r="E116">
            <v>80</v>
          </cell>
          <cell r="G116">
            <v>13019.2</v>
          </cell>
          <cell r="H116">
            <v>8606.84</v>
          </cell>
          <cell r="I116">
            <v>8116</v>
          </cell>
          <cell r="J116">
            <v>11558.04</v>
          </cell>
          <cell r="K116">
            <v>179.2</v>
          </cell>
          <cell r="L116">
            <v>0</v>
          </cell>
          <cell r="M116">
            <v>0</v>
          </cell>
          <cell r="N116">
            <v>0</v>
          </cell>
          <cell r="O116">
            <v>0</v>
          </cell>
          <cell r="P116">
            <v>0</v>
          </cell>
          <cell r="Q116">
            <v>0</v>
          </cell>
          <cell r="R116">
            <v>0</v>
          </cell>
          <cell r="S116">
            <v>41479.279999999999</v>
          </cell>
          <cell r="U116">
            <v>162.74</v>
          </cell>
          <cell r="V116">
            <v>107.5855</v>
          </cell>
          <cell r="W116">
            <v>101.45</v>
          </cell>
          <cell r="X116">
            <v>144.47550000000001</v>
          </cell>
          <cell r="Y116">
            <v>2.2399999999999998</v>
          </cell>
          <cell r="Z116">
            <v>0</v>
          </cell>
          <cell r="AA116">
            <v>0</v>
          </cell>
          <cell r="AB116">
            <v>0</v>
          </cell>
          <cell r="AC116">
            <v>0</v>
          </cell>
          <cell r="AD116">
            <v>0</v>
          </cell>
          <cell r="AE116">
            <v>0</v>
          </cell>
          <cell r="AF116">
            <v>0</v>
          </cell>
          <cell r="AG116">
            <v>43.207583333333332</v>
          </cell>
        </row>
        <row r="117">
          <cell r="C117" t="str">
            <v>DISPMC-TON</v>
          </cell>
          <cell r="D117" t="str">
            <v>MC LANDFILL PER TON</v>
          </cell>
          <cell r="E117">
            <v>102.31</v>
          </cell>
          <cell r="G117">
            <v>0</v>
          </cell>
          <cell r="H117">
            <v>0</v>
          </cell>
          <cell r="I117">
            <v>0</v>
          </cell>
          <cell r="J117">
            <v>0</v>
          </cell>
          <cell r="K117">
            <v>11149.77</v>
          </cell>
          <cell r="L117">
            <v>9508.7199999999993</v>
          </cell>
          <cell r="M117">
            <v>9878.06</v>
          </cell>
          <cell r="N117">
            <v>10398.83</v>
          </cell>
          <cell r="O117">
            <v>8516.52</v>
          </cell>
          <cell r="P117">
            <v>1424.16</v>
          </cell>
          <cell r="Q117">
            <v>506.44</v>
          </cell>
          <cell r="R117">
            <v>566.79999999999995</v>
          </cell>
          <cell r="S117">
            <v>51949.3</v>
          </cell>
          <cell r="U117">
            <v>0</v>
          </cell>
          <cell r="V117">
            <v>0</v>
          </cell>
          <cell r="W117">
            <v>0</v>
          </cell>
          <cell r="X117">
            <v>0</v>
          </cell>
          <cell r="Y117">
            <v>108.98025608444922</v>
          </cell>
          <cell r="Z117">
            <v>92.940279542566699</v>
          </cell>
          <cell r="AA117">
            <v>96.550288339360762</v>
          </cell>
          <cell r="AB117">
            <v>101.64040660736975</v>
          </cell>
          <cell r="AC117">
            <v>83.242302805199884</v>
          </cell>
          <cell r="AD117">
            <v>13.920046916234973</v>
          </cell>
          <cell r="AE117">
            <v>4.9500537581859057</v>
          </cell>
          <cell r="AF117">
            <v>5.5400254129606097</v>
          </cell>
          <cell r="AG117">
            <v>42.313638288860652</v>
          </cell>
        </row>
        <row r="118">
          <cell r="C118" t="str">
            <v>DISPMCMISC</v>
          </cell>
          <cell r="D118" t="str">
            <v>DISPOSAL MISCELLANOUS</v>
          </cell>
          <cell r="E118">
            <v>0</v>
          </cell>
          <cell r="G118">
            <v>0</v>
          </cell>
          <cell r="H118">
            <v>0</v>
          </cell>
          <cell r="I118">
            <v>0</v>
          </cell>
          <cell r="J118">
            <v>0</v>
          </cell>
          <cell r="K118">
            <v>102.26</v>
          </cell>
          <cell r="L118">
            <v>33.24</v>
          </cell>
          <cell r="M118">
            <v>254.8</v>
          </cell>
          <cell r="N118">
            <v>0</v>
          </cell>
          <cell r="O118">
            <v>0</v>
          </cell>
          <cell r="P118">
            <v>11.08</v>
          </cell>
          <cell r="Q118">
            <v>0</v>
          </cell>
          <cell r="R118">
            <v>0</v>
          </cell>
          <cell r="S118">
            <v>401.38</v>
          </cell>
          <cell r="U118">
            <v>0</v>
          </cell>
          <cell r="V118">
            <v>0</v>
          </cell>
          <cell r="W118">
            <v>0</v>
          </cell>
          <cell r="X118">
            <v>0</v>
          </cell>
          <cell r="Y118">
            <v>0</v>
          </cell>
          <cell r="Z118">
            <v>0</v>
          </cell>
          <cell r="AA118">
            <v>0</v>
          </cell>
          <cell r="AB118">
            <v>0</v>
          </cell>
          <cell r="AC118">
            <v>0</v>
          </cell>
          <cell r="AD118">
            <v>0</v>
          </cell>
          <cell r="AE118">
            <v>0</v>
          </cell>
          <cell r="AF118">
            <v>0</v>
          </cell>
          <cell r="AG118">
            <v>0</v>
          </cell>
        </row>
        <row r="119">
          <cell r="S119">
            <v>93829.96</v>
          </cell>
        </row>
      </sheetData>
      <sheetData sheetId="11">
        <row r="19">
          <cell r="AL19">
            <v>1.9999148011933658</v>
          </cell>
        </row>
        <row r="20">
          <cell r="AL20">
            <v>0</v>
          </cell>
        </row>
        <row r="23">
          <cell r="AH23">
            <v>1.9999148011933658</v>
          </cell>
        </row>
        <row r="49">
          <cell r="AH49">
            <v>18.533333333333331</v>
          </cell>
          <cell r="AL49">
            <v>19.733333333333331</v>
          </cell>
        </row>
      </sheetData>
      <sheetData sheetId="12"/>
      <sheetData sheetId="13">
        <row r="8">
          <cell r="B8">
            <v>2931.870000000004</v>
          </cell>
        </row>
        <row r="9">
          <cell r="B9">
            <v>425.79999999999995</v>
          </cell>
        </row>
        <row r="10">
          <cell r="B10">
            <v>476.1311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nsolidated IS"/>
      <sheetName val="Ratios"/>
      <sheetName val="Restating Adj Expl"/>
      <sheetName val="Aug Av. Fuel Price"/>
      <sheetName val="Pro forma Adj"/>
      <sheetName val="LG Total Regulated"/>
      <sheetName val="LG Public - BRG"/>
      <sheetName val="Revenue Summary"/>
      <sheetName val="Region OH"/>
      <sheetName val="70255 JE Query"/>
      <sheetName val="Bud Capital Input 2021"/>
      <sheetName val="2149_BS 08.2020"/>
      <sheetName val="2149_BS 08-2019"/>
    </sheetNames>
    <sheetDataSet>
      <sheetData sheetId="0"/>
      <sheetData sheetId="1">
        <row r="31">
          <cell r="A31">
            <v>57147</v>
          </cell>
        </row>
      </sheetData>
      <sheetData sheetId="2"/>
      <sheetData sheetId="3"/>
      <sheetData sheetId="4">
        <row r="15">
          <cell r="E15">
            <v>44074</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JE Query"/>
      <sheetName val="JE Lookup"/>
      <sheetName val="ControlPanel"/>
    </sheetNames>
    <sheetDataSet>
      <sheetData sheetId="0"/>
      <sheetData sheetId="1"/>
      <sheetData sheetId="2">
        <row r="1">
          <cell r="B1" t="str">
            <v>OK!: ReportRange Formula OK [jAction{}]</v>
          </cell>
        </row>
        <row r="7">
          <cell r="N7" t="str">
            <v>wci_corp</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sheetData sheetId="1"/>
      <sheetData sheetId="2" refreshError="1"/>
      <sheetData sheetId="3">
        <row r="5">
          <cell r="D5">
            <v>10.71</v>
          </cell>
        </row>
      </sheetData>
      <sheetData sheetId="4">
        <row r="6">
          <cell r="F6" t="str">
            <v>Time Series</v>
          </cell>
        </row>
      </sheetData>
      <sheetData sheetId="5">
        <row r="4">
          <cell r="B4" t="str">
            <v>P&amp;L Trend</v>
          </cell>
          <cell r="D4" t="str">
            <v>(no extension)</v>
          </cell>
          <cell r="AA4" t="str">
            <v>XLS</v>
          </cell>
        </row>
        <row r="5">
          <cell r="B5" t="str">
            <v>Ereports</v>
          </cell>
          <cell r="AA5" t="str">
            <v>XLS5</v>
          </cell>
        </row>
        <row r="6">
          <cell r="B6" t="str">
            <v>Ereports</v>
          </cell>
          <cell r="D6" t="str">
            <v>(XLS file format only)</v>
          </cell>
          <cell r="AA6" t="str">
            <v>CSV</v>
          </cell>
        </row>
        <row r="7">
          <cell r="AA7" t="str">
            <v>PRN</v>
          </cell>
        </row>
        <row r="8">
          <cell r="D8" t="str">
            <v>Source Tab Name:</v>
          </cell>
          <cell r="AA8" t="str">
            <v>WK1</v>
          </cell>
        </row>
        <row r="9">
          <cell r="B9" t="b">
            <v>1</v>
          </cell>
          <cell r="D9" t="str">
            <v>Target Tab Name:</v>
          </cell>
          <cell r="AA9" t="str">
            <v>WK4</v>
          </cell>
        </row>
        <row r="10">
          <cell r="B10" t="b">
            <v>0</v>
          </cell>
          <cell r="D10" t="str">
            <v>Retain Excel Formulas:</v>
          </cell>
          <cell r="AA10" t="str">
            <v>HTML</v>
          </cell>
        </row>
        <row r="11">
          <cell r="B11" t="b">
            <v>0</v>
          </cell>
          <cell r="D11" t="str">
            <v>Protect with Password:</v>
          </cell>
        </row>
        <row r="12">
          <cell r="D12" t="str">
            <v>Password:</v>
          </cell>
        </row>
        <row r="13">
          <cell r="D13" t="str">
            <v>Top Left Cell to Lock:</v>
          </cell>
        </row>
        <row r="14">
          <cell r="D14" t="str">
            <v>Bottom Right Cell to Lock:</v>
          </cell>
        </row>
        <row r="17">
          <cell r="D17" t="str">
            <v>Column with Delete Chars:</v>
          </cell>
        </row>
        <row r="18">
          <cell r="B18" t="str">
            <v>brentd@wcnx.org</v>
          </cell>
        </row>
        <row r="19">
          <cell r="B19" t="b">
            <v>1</v>
          </cell>
        </row>
        <row r="20">
          <cell r="B20" t="b">
            <v>0</v>
          </cell>
          <cell r="D20" t="str">
            <v>Columns to Delete:</v>
          </cell>
        </row>
        <row r="26">
          <cell r="B26" t="str">
            <v>C</v>
          </cell>
        </row>
        <row r="31">
          <cell r="D31" t="str">
            <v>Rows to Delete:</v>
          </cell>
        </row>
      </sheetData>
      <sheetData sheetId="6" refreshError="1"/>
      <sheetData sheetId="7">
        <row r="11">
          <cell r="D11">
            <v>47001</v>
          </cell>
          <cell r="F11">
            <v>1843.92</v>
          </cell>
          <cell r="G11">
            <v>5768.4</v>
          </cell>
          <cell r="H11">
            <v>6357.6</v>
          </cell>
          <cell r="I11">
            <v>4940.2700000000004</v>
          </cell>
          <cell r="J11">
            <v>4133.1400000000003</v>
          </cell>
          <cell r="K11">
            <v>434.11</v>
          </cell>
          <cell r="L11">
            <v>2232.0700000000002</v>
          </cell>
          <cell r="M11">
            <v>3534.05</v>
          </cell>
          <cell r="N11">
            <v>14494.59</v>
          </cell>
          <cell r="O11">
            <v>13165.37</v>
          </cell>
          <cell r="P11">
            <v>8843.58</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
          <cell r="M5">
            <v>377.85749999999996</v>
          </cell>
          <cell r="N5">
            <v>0</v>
          </cell>
          <cell r="O5">
            <v>54.297499999999999</v>
          </cell>
          <cell r="P5">
            <v>0</v>
          </cell>
          <cell r="Q5">
            <v>432.15499999999997</v>
          </cell>
        </row>
        <row r="7">
          <cell r="M7">
            <v>266.24026680599997</v>
          </cell>
          <cell r="N7">
            <v>17.5</v>
          </cell>
          <cell r="O7">
            <v>0</v>
          </cell>
          <cell r="P7">
            <v>0</v>
          </cell>
          <cell r="Q7">
            <v>283.74026680599997</v>
          </cell>
        </row>
        <row r="8">
          <cell r="M8">
            <v>164.6875</v>
          </cell>
          <cell r="N8">
            <v>0</v>
          </cell>
          <cell r="O8">
            <v>24.5275</v>
          </cell>
          <cell r="P8">
            <v>0</v>
          </cell>
          <cell r="Q8">
            <v>189.215</v>
          </cell>
        </row>
        <row r="9">
          <cell r="M9">
            <v>0</v>
          </cell>
          <cell r="N9">
            <v>0</v>
          </cell>
          <cell r="O9">
            <v>5.6075000000000008</v>
          </cell>
          <cell r="P9">
            <v>0</v>
          </cell>
          <cell r="Q9">
            <v>5.6075000000000008</v>
          </cell>
        </row>
        <row r="11">
          <cell r="M11">
            <v>0</v>
          </cell>
          <cell r="N11">
            <v>0</v>
          </cell>
          <cell r="O11">
            <v>0</v>
          </cell>
          <cell r="P11">
            <v>60.440000000000005</v>
          </cell>
          <cell r="Q11">
            <v>60.440000000000005</v>
          </cell>
        </row>
        <row r="12">
          <cell r="M12">
            <v>0</v>
          </cell>
          <cell r="N12">
            <v>34.928066693999995</v>
          </cell>
          <cell r="O12">
            <v>0</v>
          </cell>
          <cell r="P12">
            <v>0</v>
          </cell>
          <cell r="Q12">
            <v>34.928066693999995</v>
          </cell>
        </row>
        <row r="14">
          <cell r="M14">
            <v>0</v>
          </cell>
          <cell r="N14">
            <v>49.905000000000001</v>
          </cell>
          <cell r="O14">
            <v>0</v>
          </cell>
          <cell r="P14">
            <v>0</v>
          </cell>
        </row>
        <row r="15">
          <cell r="M15">
            <v>27.714262171816895</v>
          </cell>
          <cell r="N15">
            <v>4.0249850207409015</v>
          </cell>
          <cell r="O15">
            <v>4.5007528074421996</v>
          </cell>
          <cell r="P15">
            <v>0</v>
          </cell>
        </row>
        <row r="17">
          <cell r="Q17">
            <v>1092.2308335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efreshError="1">
        <row r="107">
          <cell r="L107">
            <v>1755086.2007667283</v>
          </cell>
        </row>
        <row r="214">
          <cell r="L214">
            <v>861493.18580596044</v>
          </cell>
        </row>
        <row r="278">
          <cell r="L278">
            <v>840474.49671344017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3">
          <cell r="L23">
            <v>2329.3388396454475</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nputs"/>
      <sheetName val="AllocationMethods"/>
      <sheetName val="Gen'l Info"/>
      <sheetName val="AccrualExpense"/>
      <sheetName val="AccrualRevenue"/>
      <sheetName val="TypeSUMM"/>
      <sheetName val="ServiceSUMM"/>
      <sheetName val="SUMM"/>
      <sheetName val="Rev Summary"/>
      <sheetName val="Dir_Costs"/>
      <sheetName val="G and A Costs"/>
      <sheetName val="Itemize"/>
      <sheetName val="Cust_Count1"/>
      <sheetName val="Cust_Count2"/>
      <sheetName val="DropBoxPullsbyType"/>
      <sheetName val="Rev_Breakdown"/>
      <sheetName val="Truck Hours"/>
      <sheetName val="NoDB_TkHr"/>
      <sheetName val="Labor Hours"/>
      <sheetName val="NoDB_LbrHr"/>
      <sheetName val="Container Breakdown"/>
      <sheetName val="Cart Breakdown"/>
      <sheetName val="Gross Yardage Worksheet"/>
      <sheetName val="RecycleContainerYds"/>
      <sheetName val="CartYardage"/>
      <sheetName val="TonnageAllocation"/>
      <sheetName val="ContainerTonsAllocation"/>
      <sheetName val="CanCartTonsAllocate"/>
      <sheetName val="TONWKSHT"/>
      <sheetName val="TONWKSHT_DropBox"/>
      <sheetName val="PrintInstructions"/>
      <sheetName val="grphResiCust"/>
      <sheetName val="grhpMFcancarts"/>
      <sheetName val="grphCMcancarts"/>
      <sheetName val="grphJuris1ResiCrt"/>
      <sheetName val="grphJuris2ResiCrt"/>
      <sheetName val="grphJuris3ResiCrt"/>
      <sheetName val="grphJuris4ResiCrt"/>
      <sheetName val="Juris5ResiCrt"/>
      <sheetName val="Juris1MFcancarts"/>
      <sheetName val="Juris2MFcancarts"/>
      <sheetName val="Juris3MFcancarts"/>
      <sheetName val="Juris4MFcancarts"/>
      <sheetName val="Juris5MFcancarts"/>
      <sheetName val="Juris1CMcarts"/>
      <sheetName val="Juris2CMcarts"/>
      <sheetName val="Juris3CMcarts"/>
      <sheetName val="Juris4CMcarts"/>
      <sheetName val="Juris5CMcarts"/>
      <sheetName val="grphCollect_TkHr"/>
      <sheetName val="grphRecycleRevPerCust"/>
      <sheetName val="grphDirCst per TkHr"/>
      <sheetName val="grphCompareDirCostPerTrkHr "/>
      <sheetName val="grphG_A CostperTkHr"/>
      <sheetName val="grphDBxDirCst per Pull"/>
      <sheetName val="grphDBxTkHrs per Pull"/>
      <sheetName val="grphLbr Csts per TkHr"/>
      <sheetName val="Grph AdminSal per TkHr"/>
      <sheetName val="Program data"/>
      <sheetName val="Census Data"/>
      <sheetName val="Financial Data"/>
    </sheetNames>
    <sheetDataSet>
      <sheetData sheetId="0">
        <row r="3">
          <cell r="C3">
            <v>2010</v>
          </cell>
        </row>
        <row r="4">
          <cell r="C4" t="str">
            <v>Clackamas County</v>
          </cell>
        </row>
        <row r="5">
          <cell r="C5" t="str">
            <v>Arrow</v>
          </cell>
        </row>
        <row r="6">
          <cell r="C6" t="str">
            <v>American</v>
          </cell>
        </row>
        <row r="7">
          <cell r="C7" t="str">
            <v>Other</v>
          </cell>
        </row>
        <row r="8">
          <cell r="C8" t="str">
            <v>Other</v>
          </cell>
        </row>
      </sheetData>
      <sheetData sheetId="1"/>
      <sheetData sheetId="2"/>
      <sheetData sheetId="3"/>
      <sheetData sheetId="4"/>
      <sheetData sheetId="5"/>
      <sheetData sheetId="6"/>
      <sheetData sheetId="7"/>
      <sheetData sheetId="8"/>
      <sheetData sheetId="9"/>
      <sheetData sheetId="10"/>
      <sheetData sheetId="11"/>
      <sheetData sheetId="12">
        <row r="7">
          <cell r="C7">
            <v>155</v>
          </cell>
        </row>
        <row r="30">
          <cell r="C30">
            <v>459.2632034958001</v>
          </cell>
          <cell r="D30">
            <v>1119.4009262496004</v>
          </cell>
          <cell r="E30">
            <v>16017.642352085402</v>
          </cell>
          <cell r="F30">
            <v>0</v>
          </cell>
          <cell r="G30">
            <v>0</v>
          </cell>
        </row>
        <row r="60">
          <cell r="C60" t="e">
            <v>#REF!</v>
          </cell>
          <cell r="D60" t="e">
            <v>#REF!</v>
          </cell>
          <cell r="E60" t="e">
            <v>#REF!</v>
          </cell>
          <cell r="F60" t="e">
            <v>#REF!</v>
          </cell>
          <cell r="G60" t="e">
            <v>#REF!</v>
          </cell>
        </row>
      </sheetData>
      <sheetData sheetId="13">
        <row r="15">
          <cell r="E15">
            <v>3586.96</v>
          </cell>
        </row>
        <row r="28">
          <cell r="E28">
            <v>5</v>
          </cell>
          <cell r="F28">
            <v>2</v>
          </cell>
          <cell r="G28">
            <v>2125.58</v>
          </cell>
        </row>
        <row r="39">
          <cell r="E39">
            <v>0.02</v>
          </cell>
          <cell r="F39">
            <v>0.05</v>
          </cell>
          <cell r="G39">
            <v>0.93</v>
          </cell>
          <cell r="H39">
            <v>0</v>
          </cell>
          <cell r="I39">
            <v>0</v>
          </cell>
        </row>
      </sheetData>
      <sheetData sheetId="14"/>
      <sheetData sheetId="15"/>
      <sheetData sheetId="16"/>
      <sheetData sheetId="17"/>
      <sheetData sheetId="18"/>
      <sheetData sheetId="19"/>
      <sheetData sheetId="20"/>
      <sheetData sheetId="21"/>
      <sheetData sheetId="22">
        <row r="16">
          <cell r="L16">
            <v>3586.96</v>
          </cell>
          <cell r="X16">
            <v>0</v>
          </cell>
        </row>
        <row r="33">
          <cell r="L33">
            <v>3476.46</v>
          </cell>
          <cell r="X33">
            <v>546</v>
          </cell>
        </row>
        <row r="51">
          <cell r="L51">
            <v>256944.47999999998</v>
          </cell>
          <cell r="X51">
            <v>126700.08</v>
          </cell>
        </row>
        <row r="68">
          <cell r="L68">
            <v>0</v>
          </cell>
          <cell r="X68">
            <v>0</v>
          </cell>
        </row>
        <row r="85">
          <cell r="L85">
            <v>0</v>
          </cell>
          <cell r="X85">
            <v>0</v>
          </cell>
        </row>
      </sheetData>
      <sheetData sheetId="23"/>
      <sheetData sheetId="24"/>
      <sheetData sheetId="25"/>
      <sheetData sheetId="26"/>
      <sheetData sheetId="27">
        <row r="3">
          <cell r="E3">
            <v>0</v>
          </cell>
        </row>
      </sheetData>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ather Garland" refreshedDate="44264.714441435186" createdVersion="6" refreshedVersion="6" minRefreshableVersion="3" recordCount="288">
  <cacheSource type="worksheet">
    <worksheetSource ref="B19:N307" sheet="COVID EXPENSES"/>
  </cacheSource>
  <cacheFields count="13">
    <cacheField name="Full Account" numFmtId="0">
      <sharedItems count="30">
        <s v="52140-2149-000-19"/>
        <s v="50065-2149-000-19"/>
        <s v="52065-2149-000-19"/>
        <s v="57147-2149-000-19"/>
        <s v="70336-2149-000-19"/>
        <s v="50036-2149-000-19"/>
        <s v="50050-2149-000-19"/>
        <s v="52036-2149-000-19"/>
        <s v="52050-2149-000-19"/>
        <s v="56036-2149-000-19"/>
        <s v="56050-2149-000-19"/>
        <s v="70036-2149-000-19"/>
        <s v="70050-2149-000-19"/>
        <s v="52120-2149-000-19"/>
        <s v="52125-2149-000-19"/>
        <s v="52144-2149-000-19"/>
        <s v="70255-2149-000-19"/>
        <s v="50086-2149-000-19"/>
        <s v="50036-2149-201-19"/>
        <s v="52036-2149-201-19"/>
        <s v="52036-2149-320-19"/>
        <s v="50020-2149-000-19"/>
        <s v="52020-2149-000-19"/>
        <s v="57125-2149-000-19"/>
        <s v="70320-2149-000-19"/>
        <s v="70165-2149-000-19"/>
        <s v="52165-2149-000-19"/>
        <s v="70105-2149-000-19"/>
        <s v="70210-2149-000-19"/>
        <s v="52086-2149-000-19"/>
      </sharedItems>
    </cacheField>
    <cacheField name="Date" numFmtId="14">
      <sharedItems containsSemiMixedTypes="0" containsNonDate="0" containsDate="1" containsString="0" minDate="2020-03-31T00:00:00" maxDate="2021-03-01T00:00:00"/>
    </cacheField>
    <cacheField name="Amount USD" numFmtId="40">
      <sharedItems containsSemiMixedTypes="0" containsString="0" containsNumber="1" minValue="-9639.2099999999991" maxValue="16400"/>
    </cacheField>
    <cacheField name="Amount CAD" numFmtId="40">
      <sharedItems containsSemiMixedTypes="0" containsString="0" containsNumber="1" containsInteger="1" minValue="0" maxValue="0"/>
    </cacheField>
    <cacheField name="Nat Currency" numFmtId="40">
      <sharedItems/>
    </cacheField>
    <cacheField name="Journal Control Num" numFmtId="0">
      <sharedItems/>
    </cacheField>
    <cacheField name="Psted*" numFmtId="0">
      <sharedItems/>
    </cacheField>
    <cacheField name="Journal Description" numFmtId="0">
      <sharedItems/>
    </cacheField>
    <cacheField name="User" numFmtId="0">
      <sharedItems/>
    </cacheField>
    <cacheField name="R/Type" numFmtId="0">
      <sharedItems/>
    </cacheField>
    <cacheField name="Vendor Code" numFmtId="0">
      <sharedItems containsBlank="1"/>
    </cacheField>
    <cacheField name="One Time Vendor" numFmtId="0">
      <sharedItems containsBlank="1"/>
    </cacheField>
    <cacheField name="Further Description" numFmtId="0">
      <sharedItems count="86">
        <s v="BRIDGESTONE AMER TIRE~BOBBY BRIDGESTONE"/>
        <s v="B2:2020-8:ER Wages"/>
        <s v="FRED-MEYER #0603~CHAD WHITE"/>
        <s v="WM SUPERCENTER #2121~CHAD WHITE"/>
        <s v="2020-03 - Covid19 Bonus Accrual"/>
        <s v="WESTERN CASCADE CONTAINER~JOSH GALLOWAY"/>
        <s v="COSTCO BUS CENTER 767~RACHEAL GALLOWAY"/>
        <s v="PO 00362: SWS EQUIPMENT: PCard: FINGER P"/>
        <s v="PO 00364: MCNEILUS: PCard: (2) COMPLETE"/>
        <s v="PO 00383: FASTENAL: PCard: (4) CASES OF"/>
        <s v="(10) NEW WHEELS_x000a_(9) RECON WHEELS"/>
        <s v="PO 00355: NAPA: PCard: 10 BOXES OF DEF F"/>
        <s v="PO 00417: ROBERT SHARP: PCard: WEB ALERT"/>
        <s v="AMZN MKTP US UR5372353~LYNSIE BRESSLER"/>
        <s v="Reclasss Parts expense from subcode 19"/>
        <s v="Reclasss Tires expense from subcode 19"/>
        <s v="SOLID WASTE SYSTEMS"/>
        <s v="GCR TIRES &amp; SERVICE"/>
        <s v="B2:2020-08:CV19 Bonus"/>
        <s v="B2:2020-08:ER Wages"/>
        <s v="B2:2020-09:CV19 Bonus"/>
        <s v="AMAZON.COM 7544H8V73 AMZN~LYNSIE BRESSLE"/>
        <s v="FASTENAL COMPANY 01WATUM~RACHEAL GALLOWA"/>
        <s v="2020-04 - Covid19 Bonus Accrual"/>
        <s v="2020-04 Reclass Covid"/>
        <s v="ROBERTSHARP~RACHEAL GALLOWAY"/>
        <s v="PO 00500: ONE CALL NOW: PCard: COVID 19"/>
        <s v="B2:2020-10:ER Wages"/>
        <s v="B2:2020-10:Expense Reimbursement"/>
        <s v="ONE CALL NOW~RACHEAL GALLOWAY"/>
        <s v="B2:2020-10:CV19 Bonus"/>
        <s v="B2:2020-11:CV19 Bonus"/>
        <s v="B2:2020-12:CV19 Bonus"/>
        <s v="B2:2020-11:Expense Reimbursement"/>
        <s v="B2:2020-12:Expense Reimbursement"/>
        <s v="2020-05 Reclass Internet Reimb."/>
        <s v="2020-05 - Covid19 Bonus Accrual"/>
        <s v="2020-05 - Reverse Covid19 Bonus Accrual"/>
        <s v="B2:2020-13:Expense Reimbursement"/>
        <s v="B2:2020-14:ER Wages"/>
        <s v="B2:2020-14:Expense Reimbursement"/>
        <s v="Covid-19 reclass 05/20"/>
        <s v="EJS GLASS CO~JOSH GALLOWAY"/>
        <s v="BUILDERSFIRSTSOURCE64381~JOSH GALLOWAY"/>
        <s v="TOZIER BROTHERS HARDWARE~JOSH GALLOWAY"/>
        <s v="B2:2020-15:ER Wages"/>
        <s v="B2:2020-15:Expense Reimbursement"/>
        <s v="B2:2020-16:Expense Reimbursement"/>
        <s v="PO 00865: CLASSIC INDUSTRIAL: PCard: NEC"/>
        <s v="B2:2020-17:ER Wages"/>
        <s v="B2:2020-17:Expense Reimbursement"/>
        <s v="B2:2020-18:ER Wages"/>
        <s v="B2:2020-18:Expense Reimbursement"/>
        <s v="(2) HAND HELD RADIOS WITH CHARGERS_x000a_(1)"/>
        <s v="WHISLER COMMUNICATIONS"/>
        <s v="B2:2020-19:Expense Reimbursement"/>
        <s v="B2:2020-20:Expense Reimbursement"/>
        <s v="B2:2020-21:Expense Reimbursement"/>
        <s v="B2:2020-22:Expense Reimbursement"/>
        <s v="B2:2020-23:Expense Reimbursement"/>
        <s v="NECK GAITER"/>
        <s v="CLASSIC INDUSTRIAL SUPPLIES INC"/>
        <s v="WAL-MART #2121~CHAD WHITE"/>
        <s v="B2:2020-24:ER Wages"/>
        <s v="B2:2020-24:Expense Reimbursement"/>
        <s v="B2:2020-25:ER Wages"/>
        <s v="B2:2020-25:Expense Reimbursement"/>
        <s v="B2:Medicare_ThankYou"/>
        <s v="B2:OASDI_ThankYou"/>
        <s v="B2: ThankYou Bonus"/>
        <s v="B2:FUI_ThankYou"/>
        <s v="B2:SUI_ThankYou"/>
        <s v="B2:Washington Paid Family &amp; Medical Leav"/>
        <s v="SMARTSIGN~RACHEAL GALLOWAY"/>
        <s v="B2:2020-26:ER Wages"/>
        <s v="B2:2020-26:Expense Reimbursement"/>
        <s v="B2:2020-27:ER Wages"/>
        <s v="B2:2020-27:Expense Reimbursement"/>
        <s v="B2:2021-1:ER Wages"/>
        <s v="B2:2021-01:ER Wages"/>
        <s v="B2:2021-01:Expense Reimbursement"/>
        <s v="B2:2021-02:ER Wages"/>
        <s v="B2:2021-02:Expense Reimbursement"/>
        <s v="B2:2021-03:Expense Reimbursement"/>
        <s v="B2:2021-04:Expense Reimbursement"/>
        <s v="50% B2:2021-04:Expense Reimbursemen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8">
  <r>
    <x v="0"/>
    <d v="2020-03-31T00:00:00"/>
    <n v="6592.63"/>
    <n v="0"/>
    <s v="USD"/>
    <s v="JRNLWA00406577"/>
    <s v="P"/>
    <s v="2020-03 Pcard Actuals"/>
    <s v="LaurenTi"/>
    <s v="0/JE IC"/>
    <m/>
    <m/>
    <x v="0"/>
  </r>
  <r>
    <x v="1"/>
    <d v="2020-03-31T00:00:00"/>
    <n v="353.92"/>
    <n v="0"/>
    <s v="USD"/>
    <s v="JRNLWA00406591"/>
    <s v="P"/>
    <s v="2020-03 B2 Hourly In progress"/>
    <s v="LaurenTi"/>
    <s v="0/JE IC"/>
    <m/>
    <m/>
    <x v="1"/>
  </r>
  <r>
    <x v="2"/>
    <d v="2020-03-31T00:00:00"/>
    <n v="163.6"/>
    <n v="0"/>
    <s v="USD"/>
    <s v="JRNLWA00406591"/>
    <s v="P"/>
    <s v="2020-03 B2 Hourly In progress"/>
    <s v="LaurenTi"/>
    <s v="0/JE IC"/>
    <m/>
    <m/>
    <x v="1"/>
  </r>
  <r>
    <x v="3"/>
    <d v="2020-03-31T00:00:00"/>
    <n v="17.27"/>
    <n v="0"/>
    <s v="USD"/>
    <s v="JRNLWA00406648"/>
    <s v="P"/>
    <s v="Pcard Activity - March"/>
    <s v="HeatherWe"/>
    <s v="0/JE IC"/>
    <m/>
    <m/>
    <x v="2"/>
  </r>
  <r>
    <x v="4"/>
    <d v="2020-03-31T00:00:00"/>
    <n v="17.32"/>
    <n v="0"/>
    <s v="USD"/>
    <s v="JRNLWA00406648"/>
    <s v="P"/>
    <s v="Pcard Activity - March"/>
    <s v="HeatherWe"/>
    <s v="0/JE IC"/>
    <m/>
    <m/>
    <x v="3"/>
  </r>
  <r>
    <x v="5"/>
    <d v="2020-03-31T00:00:00"/>
    <n v="2638.32"/>
    <n v="0"/>
    <s v="USD"/>
    <s v="JRNLWA00407351"/>
    <s v="P"/>
    <s v="2020-03 - Covid19 Bonus Accrua"/>
    <s v="HeatherWe"/>
    <s v="0/JE IC"/>
    <m/>
    <m/>
    <x v="4"/>
  </r>
  <r>
    <x v="6"/>
    <d v="2020-03-31T00:00:00"/>
    <n v="201.83"/>
    <n v="0"/>
    <s v="USD"/>
    <s v="JRNLWA00407351"/>
    <s v="P"/>
    <s v="2020-03 - Covid19 Bonus Accrua"/>
    <s v="HeatherWe"/>
    <s v="0/JE IC"/>
    <m/>
    <m/>
    <x v="4"/>
  </r>
  <r>
    <x v="7"/>
    <d v="2020-03-31T00:00:00"/>
    <n v="668.58"/>
    <n v="0"/>
    <s v="USD"/>
    <s v="JRNLWA00407351"/>
    <s v="P"/>
    <s v="2020-03 - Covid19 Bonus Accrua"/>
    <s v="HeatherWe"/>
    <s v="0/JE IC"/>
    <m/>
    <m/>
    <x v="4"/>
  </r>
  <r>
    <x v="8"/>
    <d v="2020-03-31T00:00:00"/>
    <n v="51.15"/>
    <n v="0"/>
    <s v="USD"/>
    <s v="JRNLWA00407351"/>
    <s v="P"/>
    <s v="2020-03 - Covid19 Bonus Accrua"/>
    <s v="HeatherWe"/>
    <s v="0/JE IC"/>
    <m/>
    <m/>
    <x v="4"/>
  </r>
  <r>
    <x v="9"/>
    <d v="2020-03-31T00:00:00"/>
    <n v="175"/>
    <n v="0"/>
    <s v="USD"/>
    <s v="JRNLWA00407351"/>
    <s v="P"/>
    <s v="2020-03 - Covid19 Bonus Accrua"/>
    <s v="HeatherWe"/>
    <s v="0/JE IC"/>
    <m/>
    <m/>
    <x v="4"/>
  </r>
  <r>
    <x v="10"/>
    <d v="2020-03-31T00:00:00"/>
    <n v="13.39"/>
    <n v="0"/>
    <s v="USD"/>
    <s v="JRNLWA00407351"/>
    <s v="P"/>
    <s v="2020-03 - Covid19 Bonus Accrua"/>
    <s v="HeatherWe"/>
    <s v="0/JE IC"/>
    <m/>
    <m/>
    <x v="4"/>
  </r>
  <r>
    <x v="11"/>
    <d v="2020-03-31T00:00:00"/>
    <n v="624.66"/>
    <n v="0"/>
    <s v="USD"/>
    <s v="JRNLWA00407351"/>
    <s v="P"/>
    <s v="2020-03 - Covid19 Bonus Accrua"/>
    <s v="HeatherWe"/>
    <s v="0/JE IC"/>
    <m/>
    <m/>
    <x v="4"/>
  </r>
  <r>
    <x v="12"/>
    <d v="2020-03-31T00:00:00"/>
    <n v="47.79"/>
    <n v="0"/>
    <s v="USD"/>
    <s v="JRNLWA00407351"/>
    <s v="P"/>
    <s v="2020-03 - Covid19 Bonus Accrua"/>
    <s v="HeatherWe"/>
    <s v="0/JE IC"/>
    <m/>
    <m/>
    <x v="4"/>
  </r>
  <r>
    <x v="13"/>
    <d v="2020-03-31T00:00:00"/>
    <n v="198.47"/>
    <n v="0"/>
    <s v="USD"/>
    <s v="JRNLWA00407592"/>
    <s v="P"/>
    <s v="2020-03 - PCard Accrual"/>
    <s v="LesleyG"/>
    <s v="1/JE STD"/>
    <m/>
    <m/>
    <x v="5"/>
  </r>
  <r>
    <x v="4"/>
    <d v="2020-03-31T00:00:00"/>
    <n v="278.25"/>
    <n v="0"/>
    <s v="USD"/>
    <s v="JRNLWA00407592"/>
    <s v="P"/>
    <s v="2020-03 - PCard Accrual"/>
    <s v="LesleyG"/>
    <s v="1/JE STD"/>
    <m/>
    <m/>
    <x v="6"/>
  </r>
  <r>
    <x v="13"/>
    <d v="2020-03-31T00:00:00"/>
    <n v="879.79"/>
    <n v="0"/>
    <s v="USD"/>
    <s v="JRNLWA00407593"/>
    <s v="P"/>
    <s v="2020-03 PO Log Accrual"/>
    <s v="LesleyG"/>
    <s v="1/JE STD"/>
    <m/>
    <m/>
    <x v="7"/>
  </r>
  <r>
    <x v="13"/>
    <d v="2020-03-31T00:00:00"/>
    <n v="1663.39"/>
    <n v="0"/>
    <s v="USD"/>
    <s v="JRNLWA00407593"/>
    <s v="P"/>
    <s v="2020-03 PO Log Accrual"/>
    <s v="LesleyG"/>
    <s v="1/JE STD"/>
    <m/>
    <m/>
    <x v="8"/>
  </r>
  <r>
    <x v="14"/>
    <d v="2020-03-31T00:00:00"/>
    <n v="1154.8"/>
    <n v="0"/>
    <s v="USD"/>
    <s v="JRNLWA00407593"/>
    <s v="P"/>
    <s v="2020-03 PO Log Accrual"/>
    <s v="LesleyG"/>
    <s v="1/JE STD"/>
    <m/>
    <m/>
    <x v="9"/>
  </r>
  <r>
    <x v="0"/>
    <d v="2020-03-31T00:00:00"/>
    <n v="3046.58"/>
    <n v="0"/>
    <s v="USD"/>
    <s v="JRNLWA00407593"/>
    <s v="P"/>
    <s v="2020-03 PO Log Accrual"/>
    <s v="LesleyG"/>
    <s v="1/JE STD"/>
    <m/>
    <m/>
    <x v="10"/>
  </r>
  <r>
    <x v="15"/>
    <d v="2020-03-31T00:00:00"/>
    <n v="136"/>
    <n v="0"/>
    <s v="USD"/>
    <s v="JRNLWA00407593"/>
    <s v="P"/>
    <s v="2020-03 PO Log Accrual"/>
    <s v="LesleyG"/>
    <s v="1/JE STD"/>
    <m/>
    <m/>
    <x v="11"/>
  </r>
  <r>
    <x v="16"/>
    <d v="2020-03-31T00:00:00"/>
    <n v="79"/>
    <n v="0"/>
    <s v="USD"/>
    <s v="JRNLWA00407593"/>
    <s v="P"/>
    <s v="2020-03 PO Log Accrual"/>
    <s v="LesleyG"/>
    <s v="1/JE STD"/>
    <m/>
    <m/>
    <x v="12"/>
  </r>
  <r>
    <x v="17"/>
    <d v="2020-03-31T00:00:00"/>
    <n v="422.25"/>
    <n v="0"/>
    <s v="USD"/>
    <s v="JRNLWA00407647"/>
    <s v="P"/>
    <s v="2020-03 Pcard Accrual"/>
    <s v="HeatherH"/>
    <s v="0/JE IC"/>
    <m/>
    <m/>
    <x v="13"/>
  </r>
  <r>
    <x v="13"/>
    <d v="2020-03-31T00:00:00"/>
    <n v="-2741.65"/>
    <n v="0"/>
    <s v="USD"/>
    <s v="JRNLWA00407669"/>
    <s v="P"/>
    <s v="Misc4 2020-03 - ReClass Parts/"/>
    <s v="HeatherH"/>
    <s v="0/JE IC"/>
    <m/>
    <m/>
    <x v="14"/>
  </r>
  <r>
    <x v="0"/>
    <d v="2020-03-31T00:00:00"/>
    <n v="-9639.2099999999991"/>
    <n v="0"/>
    <s v="USD"/>
    <s v="JRNLWA00407669"/>
    <s v="P"/>
    <s v="Misc4 2020-03 - ReClass Parts/"/>
    <s v="HeatherH"/>
    <s v="0/JE IC"/>
    <m/>
    <m/>
    <x v="15"/>
  </r>
  <r>
    <x v="13"/>
    <d v="2020-04-20T00:00:00"/>
    <n v="879.79"/>
    <n v="0"/>
    <s v="USD"/>
    <s v="JRNLWA00407974"/>
    <s v="P"/>
    <s v="From Voucher Posting."/>
    <s v="JudyA"/>
    <s v="0/JE IC"/>
    <s v="VUS000011134"/>
    <s v="SOLID WASTE SYSTEMS"/>
    <x v="16"/>
  </r>
  <r>
    <x v="0"/>
    <d v="2020-04-28T00:00:00"/>
    <n v="3046.58"/>
    <n v="0"/>
    <s v="USD"/>
    <s v="JRNLWA00408087"/>
    <s v="P"/>
    <s v="From Voucher Posting."/>
    <s v="asnell"/>
    <s v="0/JE IC"/>
    <s v="VUS000009248"/>
    <m/>
    <x v="17"/>
  </r>
  <r>
    <x v="1"/>
    <d v="2020-04-30T00:00:00"/>
    <n v="-353.92"/>
    <n v="0"/>
    <s v="USD"/>
    <s v="JRNLWA00406605"/>
    <s v="P"/>
    <s v="2020-03 B2 Hourly In progress"/>
    <s v="LaurenTi"/>
    <s v="0/JE IC"/>
    <m/>
    <m/>
    <x v="1"/>
  </r>
  <r>
    <x v="2"/>
    <d v="2020-04-30T00:00:00"/>
    <n v="-163.6"/>
    <n v="0"/>
    <s v="USD"/>
    <s v="JRNLWA00406605"/>
    <s v="P"/>
    <s v="2020-03 B2 Hourly In progress"/>
    <s v="LaurenTi"/>
    <s v="0/JE IC"/>
    <m/>
    <m/>
    <x v="1"/>
  </r>
  <r>
    <x v="5"/>
    <d v="2020-04-30T00:00:00"/>
    <n v="-2638.32"/>
    <n v="0"/>
    <s v="USD"/>
    <s v="JRNLWA00407426"/>
    <s v="P"/>
    <s v="2020-03 - Covid19 Bonus Accrua"/>
    <s v="HeatherH"/>
    <s v="0/JE IC"/>
    <m/>
    <m/>
    <x v="4"/>
  </r>
  <r>
    <x v="6"/>
    <d v="2020-04-30T00:00:00"/>
    <n v="-201.83"/>
    <n v="0"/>
    <s v="USD"/>
    <s v="JRNLWA00407426"/>
    <s v="P"/>
    <s v="2020-03 - Covid19 Bonus Accrua"/>
    <s v="HeatherH"/>
    <s v="0/JE IC"/>
    <m/>
    <m/>
    <x v="4"/>
  </r>
  <r>
    <x v="7"/>
    <d v="2020-04-30T00:00:00"/>
    <n v="-668.58"/>
    <n v="0"/>
    <s v="USD"/>
    <s v="JRNLWA00407426"/>
    <s v="P"/>
    <s v="2020-03 - Covid19 Bonus Accrua"/>
    <s v="HeatherH"/>
    <s v="0/JE IC"/>
    <m/>
    <m/>
    <x v="4"/>
  </r>
  <r>
    <x v="8"/>
    <d v="2020-04-30T00:00:00"/>
    <n v="-51.15"/>
    <n v="0"/>
    <s v="USD"/>
    <s v="JRNLWA00407426"/>
    <s v="P"/>
    <s v="2020-03 - Covid19 Bonus Accrua"/>
    <s v="HeatherH"/>
    <s v="0/JE IC"/>
    <m/>
    <m/>
    <x v="4"/>
  </r>
  <r>
    <x v="9"/>
    <d v="2020-04-30T00:00:00"/>
    <n v="-175"/>
    <n v="0"/>
    <s v="USD"/>
    <s v="JRNLWA00407426"/>
    <s v="P"/>
    <s v="2020-03 - Covid19 Bonus Accrua"/>
    <s v="HeatherH"/>
    <s v="0/JE IC"/>
    <m/>
    <m/>
    <x v="4"/>
  </r>
  <r>
    <x v="10"/>
    <d v="2020-04-30T00:00:00"/>
    <n v="-13.39"/>
    <n v="0"/>
    <s v="USD"/>
    <s v="JRNLWA00407426"/>
    <s v="P"/>
    <s v="2020-03 - Covid19 Bonus Accrua"/>
    <s v="HeatherH"/>
    <s v="0/JE IC"/>
    <m/>
    <m/>
    <x v="4"/>
  </r>
  <r>
    <x v="11"/>
    <d v="2020-04-30T00:00:00"/>
    <n v="-624.66"/>
    <n v="0"/>
    <s v="USD"/>
    <s v="JRNLWA00407426"/>
    <s v="P"/>
    <s v="2020-03 - Covid19 Bonus Accrua"/>
    <s v="HeatherH"/>
    <s v="0/JE IC"/>
    <m/>
    <m/>
    <x v="4"/>
  </r>
  <r>
    <x v="12"/>
    <d v="2020-04-30T00:00:00"/>
    <n v="-47.79"/>
    <n v="0"/>
    <s v="USD"/>
    <s v="JRNLWA00407426"/>
    <s v="P"/>
    <s v="2020-03 - Covid19 Bonus Accrua"/>
    <s v="HeatherH"/>
    <s v="0/JE IC"/>
    <m/>
    <m/>
    <x v="4"/>
  </r>
  <r>
    <x v="13"/>
    <d v="2020-04-30T00:00:00"/>
    <n v="-198.47"/>
    <n v="0"/>
    <s v="USD"/>
    <s v="JRNLWA00407723"/>
    <s v="P"/>
    <s v="2020-03 - PCard Accrual"/>
    <s v="LesleyG"/>
    <s v="0/REVERSE"/>
    <m/>
    <m/>
    <x v="5"/>
  </r>
  <r>
    <x v="4"/>
    <d v="2020-04-30T00:00:00"/>
    <n v="-278.25"/>
    <n v="0"/>
    <s v="USD"/>
    <s v="JRNLWA00407723"/>
    <s v="P"/>
    <s v="2020-03 - PCard Accrual"/>
    <s v="LesleyG"/>
    <s v="0/REVERSE"/>
    <m/>
    <m/>
    <x v="6"/>
  </r>
  <r>
    <x v="13"/>
    <d v="2020-04-30T00:00:00"/>
    <n v="-879.79"/>
    <n v="0"/>
    <s v="USD"/>
    <s v="JRNLWA00407724"/>
    <s v="P"/>
    <s v="2020-03 PO Log Accrual"/>
    <s v="LesleyG"/>
    <s v="0/REVERSE"/>
    <m/>
    <m/>
    <x v="7"/>
  </r>
  <r>
    <x v="13"/>
    <d v="2020-04-30T00:00:00"/>
    <n v="-1663.39"/>
    <n v="0"/>
    <s v="USD"/>
    <s v="JRNLWA00407724"/>
    <s v="P"/>
    <s v="2020-03 PO Log Accrual"/>
    <s v="LesleyG"/>
    <s v="0/REVERSE"/>
    <m/>
    <m/>
    <x v="8"/>
  </r>
  <r>
    <x v="14"/>
    <d v="2020-04-30T00:00:00"/>
    <n v="-1154.8"/>
    <n v="0"/>
    <s v="USD"/>
    <s v="JRNLWA00407724"/>
    <s v="P"/>
    <s v="2020-03 PO Log Accrual"/>
    <s v="LesleyG"/>
    <s v="0/REVERSE"/>
    <m/>
    <m/>
    <x v="9"/>
  </r>
  <r>
    <x v="0"/>
    <d v="2020-04-30T00:00:00"/>
    <n v="-3046.58"/>
    <n v="0"/>
    <s v="USD"/>
    <s v="JRNLWA00407724"/>
    <s v="P"/>
    <s v="2020-03 PO Log Accrual"/>
    <s v="LesleyG"/>
    <s v="0/REVERSE"/>
    <m/>
    <m/>
    <x v="10"/>
  </r>
  <r>
    <x v="15"/>
    <d v="2020-04-30T00:00:00"/>
    <n v="-136"/>
    <n v="0"/>
    <s v="USD"/>
    <s v="JRNLWA00407724"/>
    <s v="P"/>
    <s v="2020-03 PO Log Accrual"/>
    <s v="LesleyG"/>
    <s v="0/REVERSE"/>
    <m/>
    <m/>
    <x v="11"/>
  </r>
  <r>
    <x v="16"/>
    <d v="2020-04-30T00:00:00"/>
    <n v="-79"/>
    <n v="0"/>
    <s v="USD"/>
    <s v="JRNLWA00407724"/>
    <s v="P"/>
    <s v="2020-03 PO Log Accrual"/>
    <s v="LesleyG"/>
    <s v="0/REVERSE"/>
    <m/>
    <m/>
    <x v="12"/>
  </r>
  <r>
    <x v="17"/>
    <d v="2020-04-30T00:00:00"/>
    <n v="-422.25"/>
    <n v="0"/>
    <s v="USD"/>
    <s v="JRNLWA00407746"/>
    <s v="P"/>
    <s v="2020-03 Pcard Accrual"/>
    <s v="HeatherH"/>
    <s v="0/JE IC"/>
    <m/>
    <m/>
    <x v="13"/>
  </r>
  <r>
    <x v="13"/>
    <d v="2020-04-30T00:00:00"/>
    <n v="2741.65"/>
    <n v="0"/>
    <s v="USD"/>
    <s v="JRNLWA00407752"/>
    <s v="P"/>
    <s v="Misc4 2020-03 - ReClass Parts/"/>
    <s v="HeatherH"/>
    <s v="0/JE IC"/>
    <m/>
    <m/>
    <x v="14"/>
  </r>
  <r>
    <x v="0"/>
    <d v="2020-04-30T00:00:00"/>
    <n v="9639.2099999999991"/>
    <n v="0"/>
    <s v="USD"/>
    <s v="JRNLWA00407752"/>
    <s v="P"/>
    <s v="Misc4 2020-03 - ReClass Parts/"/>
    <s v="HeatherH"/>
    <s v="0/JE IC"/>
    <m/>
    <m/>
    <x v="15"/>
  </r>
  <r>
    <x v="18"/>
    <d v="2020-04-30T00:00:00"/>
    <n v="3714.72"/>
    <n v="0"/>
    <s v="USD"/>
    <s v="JRNLWA00407951"/>
    <s v="P"/>
    <s v="B2 4/1/20-4/14/20"/>
    <s v="JacobMas"/>
    <s v="0/JE IC"/>
    <m/>
    <m/>
    <x v="18"/>
  </r>
  <r>
    <x v="1"/>
    <d v="2020-04-30T00:00:00"/>
    <n v="353.92"/>
    <n v="0"/>
    <s v="USD"/>
    <s v="JRNLWA00407951"/>
    <s v="P"/>
    <s v="B2 4/1/20-4/14/20"/>
    <s v="JacobMas"/>
    <s v="0/JE IC"/>
    <m/>
    <m/>
    <x v="19"/>
  </r>
  <r>
    <x v="19"/>
    <d v="2020-04-30T00:00:00"/>
    <n v="171.84"/>
    <n v="0"/>
    <s v="USD"/>
    <s v="JRNLWA00407951"/>
    <s v="P"/>
    <s v="B2 4/1/20-4/14/20"/>
    <s v="JacobMas"/>
    <s v="0/JE IC"/>
    <m/>
    <m/>
    <x v="18"/>
  </r>
  <r>
    <x v="20"/>
    <d v="2020-04-30T00:00:00"/>
    <n v="778.24"/>
    <n v="0"/>
    <s v="USD"/>
    <s v="JRNLWA00407951"/>
    <s v="P"/>
    <s v="B2 4/1/20-4/14/20"/>
    <s v="JacobMas"/>
    <s v="0/JE IC"/>
    <m/>
    <m/>
    <x v="18"/>
  </r>
  <r>
    <x v="2"/>
    <d v="2020-04-30T00:00:00"/>
    <n v="163.6"/>
    <n v="0"/>
    <s v="USD"/>
    <s v="JRNLWA00407951"/>
    <s v="P"/>
    <s v="B2 4/1/20-4/14/20"/>
    <s v="JacobMas"/>
    <s v="0/JE IC"/>
    <m/>
    <m/>
    <x v="19"/>
  </r>
  <r>
    <x v="9"/>
    <d v="2020-04-30T00:00:00"/>
    <n v="250"/>
    <n v="0"/>
    <s v="USD"/>
    <s v="JRNLWA00407951"/>
    <s v="P"/>
    <s v="B2 4/1/20-4/14/20"/>
    <s v="JacobMas"/>
    <s v="0/JE IC"/>
    <m/>
    <m/>
    <x v="18"/>
  </r>
  <r>
    <x v="11"/>
    <d v="2020-04-30T00:00:00"/>
    <n v="250"/>
    <n v="0"/>
    <s v="USD"/>
    <s v="JRNLWA00407951"/>
    <s v="P"/>
    <s v="B2 4/1/20-4/14/20"/>
    <s v="JacobMas"/>
    <s v="0/JE IC"/>
    <m/>
    <m/>
    <x v="18"/>
  </r>
  <r>
    <x v="11"/>
    <d v="2020-04-30T00:00:00"/>
    <n v="642.36"/>
    <n v="0"/>
    <s v="USD"/>
    <s v="JRNLWA00407951"/>
    <s v="P"/>
    <s v="B2 4/1/20-4/14/20"/>
    <s v="JacobMas"/>
    <s v="0/JE IC"/>
    <m/>
    <m/>
    <x v="18"/>
  </r>
  <r>
    <x v="21"/>
    <d v="2020-04-30T00:00:00"/>
    <n v="-353.92"/>
    <n v="0"/>
    <s v="USD"/>
    <s v="JRNLWA00408128"/>
    <s v="P"/>
    <s v="Recode ER wages to Labor"/>
    <s v="HelenaK"/>
    <s v="0/JE IC"/>
    <m/>
    <m/>
    <x v="1"/>
  </r>
  <r>
    <x v="21"/>
    <d v="2020-04-30T00:00:00"/>
    <n v="353.92"/>
    <n v="0"/>
    <s v="USD"/>
    <s v="JRNLWA00408128"/>
    <s v="P"/>
    <s v="Recode ER wages to Labor"/>
    <s v="HelenaK"/>
    <s v="0/JE IC"/>
    <m/>
    <m/>
    <x v="1"/>
  </r>
  <r>
    <x v="21"/>
    <d v="2020-04-30T00:00:00"/>
    <n v="353.92"/>
    <n v="0"/>
    <s v="USD"/>
    <s v="JRNLWA00408128"/>
    <s v="P"/>
    <s v="Recode ER wages to Labor"/>
    <s v="HelenaK"/>
    <s v="0/JE IC"/>
    <m/>
    <m/>
    <x v="19"/>
  </r>
  <r>
    <x v="1"/>
    <d v="2020-04-30T00:00:00"/>
    <n v="-353.92"/>
    <n v="0"/>
    <s v="USD"/>
    <s v="JRNLWA00408128"/>
    <s v="P"/>
    <s v="Recode ER wages to Labor"/>
    <s v="HelenaK"/>
    <s v="0/JE IC"/>
    <m/>
    <m/>
    <x v="1"/>
  </r>
  <r>
    <x v="1"/>
    <d v="2020-04-30T00:00:00"/>
    <n v="-353.92"/>
    <n v="0"/>
    <s v="USD"/>
    <s v="JRNLWA00408128"/>
    <s v="P"/>
    <s v="Recode ER wages to Labor"/>
    <s v="HelenaK"/>
    <s v="0/JE IC"/>
    <m/>
    <m/>
    <x v="19"/>
  </r>
  <r>
    <x v="1"/>
    <d v="2020-04-30T00:00:00"/>
    <n v="353.92"/>
    <n v="0"/>
    <s v="USD"/>
    <s v="JRNLWA00408128"/>
    <s v="P"/>
    <s v="Recode ER wages to Labor"/>
    <s v="HelenaK"/>
    <s v="0/JE IC"/>
    <m/>
    <m/>
    <x v="1"/>
  </r>
  <r>
    <x v="22"/>
    <d v="2020-04-30T00:00:00"/>
    <n v="-163.6"/>
    <n v="0"/>
    <s v="USD"/>
    <s v="JRNLWA00408128"/>
    <s v="P"/>
    <s v="Recode ER wages to Labor"/>
    <s v="HelenaK"/>
    <s v="0/JE IC"/>
    <m/>
    <m/>
    <x v="1"/>
  </r>
  <r>
    <x v="22"/>
    <d v="2020-04-30T00:00:00"/>
    <n v="163.6"/>
    <n v="0"/>
    <s v="USD"/>
    <s v="JRNLWA00408128"/>
    <s v="P"/>
    <s v="Recode ER wages to Labor"/>
    <s v="HelenaK"/>
    <s v="0/JE IC"/>
    <m/>
    <m/>
    <x v="1"/>
  </r>
  <r>
    <x v="22"/>
    <d v="2020-04-30T00:00:00"/>
    <n v="163.6"/>
    <n v="0"/>
    <s v="USD"/>
    <s v="JRNLWA00408128"/>
    <s v="P"/>
    <s v="Recode ER wages to Labor"/>
    <s v="HelenaK"/>
    <s v="0/JE IC"/>
    <m/>
    <m/>
    <x v="19"/>
  </r>
  <r>
    <x v="2"/>
    <d v="2020-04-30T00:00:00"/>
    <n v="163.6"/>
    <n v="0"/>
    <s v="USD"/>
    <s v="JRNLWA00408128"/>
    <s v="P"/>
    <s v="Recode ER wages to Labor"/>
    <s v="HelenaK"/>
    <s v="0/JE IC"/>
    <m/>
    <m/>
    <x v="1"/>
  </r>
  <r>
    <x v="2"/>
    <d v="2020-04-30T00:00:00"/>
    <n v="-163.6"/>
    <n v="0"/>
    <s v="USD"/>
    <s v="JRNLWA00408128"/>
    <s v="P"/>
    <s v="Recode ER wages to Labor"/>
    <s v="HelenaK"/>
    <s v="0/JE IC"/>
    <m/>
    <m/>
    <x v="1"/>
  </r>
  <r>
    <x v="2"/>
    <d v="2020-04-30T00:00:00"/>
    <n v="-163.6"/>
    <n v="0"/>
    <s v="USD"/>
    <s v="JRNLWA00408128"/>
    <s v="P"/>
    <s v="Recode ER wages to Labor"/>
    <s v="HelenaK"/>
    <s v="0/JE IC"/>
    <m/>
    <m/>
    <x v="19"/>
  </r>
  <r>
    <x v="18"/>
    <d v="2020-04-30T00:00:00"/>
    <n v="3675.3"/>
    <n v="0"/>
    <s v="USD"/>
    <s v="JRNLWA00408225"/>
    <s v="P"/>
    <s v="B2  4/15/20-4/30/20"/>
    <s v="LaurenTi"/>
    <s v="0/JE IC"/>
    <m/>
    <m/>
    <x v="20"/>
  </r>
  <r>
    <x v="19"/>
    <d v="2020-04-30T00:00:00"/>
    <n v="168"/>
    <n v="0"/>
    <s v="USD"/>
    <s v="JRNLWA00408225"/>
    <s v="P"/>
    <s v="B2  4/15/20-4/30/20"/>
    <s v="LaurenTi"/>
    <s v="0/JE IC"/>
    <m/>
    <m/>
    <x v="20"/>
  </r>
  <r>
    <x v="20"/>
    <d v="2020-04-30T00:00:00"/>
    <n v="748.62"/>
    <n v="0"/>
    <s v="USD"/>
    <s v="JRNLWA00408225"/>
    <s v="P"/>
    <s v="B2  4/15/20-4/30/20"/>
    <s v="LaurenTi"/>
    <s v="0/JE IC"/>
    <m/>
    <m/>
    <x v="20"/>
  </r>
  <r>
    <x v="9"/>
    <d v="2020-04-30T00:00:00"/>
    <n v="250"/>
    <n v="0"/>
    <s v="USD"/>
    <s v="JRNLWA00408225"/>
    <s v="P"/>
    <s v="B2  4/15/20-4/30/20"/>
    <s v="LaurenTi"/>
    <s v="0/JE IC"/>
    <m/>
    <m/>
    <x v="20"/>
  </r>
  <r>
    <x v="11"/>
    <d v="2020-04-30T00:00:00"/>
    <n v="615.16"/>
    <n v="0"/>
    <s v="USD"/>
    <s v="JRNLWA00408225"/>
    <s v="P"/>
    <s v="B2  4/15/20-4/30/20"/>
    <s v="LaurenTi"/>
    <s v="0/JE IC"/>
    <m/>
    <m/>
    <x v="20"/>
  </r>
  <r>
    <x v="11"/>
    <d v="2020-04-30T00:00:00"/>
    <n v="250"/>
    <n v="0"/>
    <s v="USD"/>
    <s v="JRNLWA00408225"/>
    <s v="P"/>
    <s v="B2  4/15/20-4/30/20"/>
    <s v="LaurenTi"/>
    <s v="0/JE IC"/>
    <m/>
    <m/>
    <x v="20"/>
  </r>
  <r>
    <x v="17"/>
    <d v="2020-04-30T00:00:00"/>
    <n v="422.25"/>
    <n v="0"/>
    <s v="USD"/>
    <s v="JRNLWA00408249"/>
    <s v="P"/>
    <s v="Pcard Activity - April"/>
    <s v="HelenaK"/>
    <s v="0/JE IC"/>
    <m/>
    <m/>
    <x v="13"/>
  </r>
  <r>
    <x v="17"/>
    <d v="2020-04-30T00:00:00"/>
    <n v="51.48"/>
    <n v="0"/>
    <s v="USD"/>
    <s v="JRNLWA00408249"/>
    <s v="P"/>
    <s v="Pcard Activity - April"/>
    <s v="HelenaK"/>
    <s v="0/JE IC"/>
    <m/>
    <m/>
    <x v="21"/>
  </r>
  <r>
    <x v="13"/>
    <d v="2020-04-30T00:00:00"/>
    <n v="198.47"/>
    <n v="0"/>
    <s v="USD"/>
    <s v="JRNLWA00408249"/>
    <s v="P"/>
    <s v="Pcard Activity - April"/>
    <s v="HelenaK"/>
    <s v="0/JE IC"/>
    <m/>
    <m/>
    <x v="5"/>
  </r>
  <r>
    <x v="14"/>
    <d v="2020-04-30T00:00:00"/>
    <n v="1154.8"/>
    <n v="0"/>
    <s v="USD"/>
    <s v="JRNLWA00408249"/>
    <s v="P"/>
    <s v="Pcard Activity - April"/>
    <s v="HelenaK"/>
    <s v="0/JE IC"/>
    <m/>
    <m/>
    <x v="22"/>
  </r>
  <r>
    <x v="4"/>
    <d v="2020-04-30T00:00:00"/>
    <n v="278.25"/>
    <n v="0"/>
    <s v="USD"/>
    <s v="JRNLWA00408249"/>
    <s v="P"/>
    <s v="Pcard Activity - April"/>
    <s v="HelenaK"/>
    <s v="0/JE IC"/>
    <m/>
    <m/>
    <x v="6"/>
  </r>
  <r>
    <x v="5"/>
    <d v="2020-04-30T00:00:00"/>
    <n v="3226.22"/>
    <n v="0"/>
    <s v="USD"/>
    <s v="JRNLWA00408899"/>
    <s v="P"/>
    <s v="2020-04 - Covid19 Bonus Accrua"/>
    <s v="LaurenTi"/>
    <s v="0/JE IC"/>
    <m/>
    <m/>
    <x v="23"/>
  </r>
  <r>
    <x v="6"/>
    <d v="2020-04-30T00:00:00"/>
    <n v="246.81"/>
    <n v="0"/>
    <s v="USD"/>
    <s v="JRNLWA00408899"/>
    <s v="P"/>
    <s v="2020-04 - Covid19 Bonus Accrua"/>
    <s v="LaurenTi"/>
    <s v="0/JE IC"/>
    <m/>
    <m/>
    <x v="23"/>
  </r>
  <r>
    <x v="7"/>
    <d v="2020-04-30T00:00:00"/>
    <n v="808.04"/>
    <n v="0"/>
    <s v="USD"/>
    <s v="JRNLWA00408899"/>
    <s v="P"/>
    <s v="2020-04 - Covid19 Bonus Accrua"/>
    <s v="LaurenTi"/>
    <s v="0/JE IC"/>
    <m/>
    <m/>
    <x v="23"/>
  </r>
  <r>
    <x v="8"/>
    <d v="2020-04-30T00:00:00"/>
    <n v="61.82"/>
    <n v="0"/>
    <s v="USD"/>
    <s v="JRNLWA00408899"/>
    <s v="P"/>
    <s v="2020-04 - Covid19 Bonus Accrua"/>
    <s v="LaurenTi"/>
    <s v="0/JE IC"/>
    <m/>
    <m/>
    <x v="23"/>
  </r>
  <r>
    <x v="11"/>
    <d v="2020-04-30T00:00:00"/>
    <n v="791.64"/>
    <n v="0"/>
    <s v="USD"/>
    <s v="JRNLWA00408899"/>
    <s v="P"/>
    <s v="2020-04 - Covid19 Bonus Accrua"/>
    <s v="LaurenTi"/>
    <s v="0/JE IC"/>
    <m/>
    <m/>
    <x v="23"/>
  </r>
  <r>
    <x v="12"/>
    <d v="2020-04-30T00:00:00"/>
    <n v="60.56"/>
    <n v="0"/>
    <s v="USD"/>
    <s v="JRNLWA00408899"/>
    <s v="P"/>
    <s v="2020-04 - Covid19 Bonus Accrua"/>
    <s v="LaurenTi"/>
    <s v="0/JE IC"/>
    <m/>
    <m/>
    <x v="23"/>
  </r>
  <r>
    <x v="17"/>
    <d v="2020-04-30T00:00:00"/>
    <n v="77.319999999999993"/>
    <n v="0"/>
    <s v="USD"/>
    <s v="JRNLWA00408901"/>
    <s v="P"/>
    <s v="2020-04 Reclass Covid"/>
    <s v="LaurenTi"/>
    <s v="0/JE IC"/>
    <m/>
    <m/>
    <x v="24"/>
  </r>
  <r>
    <x v="23"/>
    <d v="2020-04-30T00:00:00"/>
    <n v="133.63999999999999"/>
    <n v="0"/>
    <s v="USD"/>
    <s v="JRNLWA00408901"/>
    <s v="P"/>
    <s v="2020-04 Reclass Covid"/>
    <s v="LaurenTi"/>
    <s v="0/JE IC"/>
    <m/>
    <m/>
    <x v="24"/>
  </r>
  <r>
    <x v="16"/>
    <d v="2020-04-30T00:00:00"/>
    <n v="79"/>
    <n v="0"/>
    <s v="USD"/>
    <s v="JRNLWA00409002"/>
    <s v="P"/>
    <s v="2020-04 - PCard Accrual"/>
    <s v="LauraKa"/>
    <s v="1/JE STD"/>
    <m/>
    <m/>
    <x v="25"/>
  </r>
  <r>
    <x v="24"/>
    <d v="2020-04-30T00:00:00"/>
    <n v="1618.54"/>
    <n v="0"/>
    <s v="USD"/>
    <s v="JRNLWA00409003"/>
    <s v="P"/>
    <s v="2020-04 PO Log Accrual"/>
    <s v="LauraKa"/>
    <s v="1/JE STD"/>
    <m/>
    <m/>
    <x v="26"/>
  </r>
  <r>
    <x v="13"/>
    <d v="2020-04-30T00:00:00"/>
    <n v="-2741.65"/>
    <n v="0"/>
    <s v="USD"/>
    <s v="JRNLWA00409080"/>
    <s v="P"/>
    <s v="Misc5 2020-04 - ReClass Parts/"/>
    <s v="LaurenTi"/>
    <s v="0/JE IC"/>
    <m/>
    <m/>
    <x v="14"/>
  </r>
  <r>
    <x v="0"/>
    <d v="2020-04-30T00:00:00"/>
    <n v="-9639.2099999999991"/>
    <n v="0"/>
    <s v="USD"/>
    <s v="JRNLWA00409080"/>
    <s v="P"/>
    <s v="Misc5 2020-04 - ReClass Parts/"/>
    <s v="LaurenTi"/>
    <s v="0/JE IC"/>
    <m/>
    <m/>
    <x v="15"/>
  </r>
  <r>
    <x v="5"/>
    <d v="2020-05-31T00:00:00"/>
    <n v="-3226.22"/>
    <n v="0"/>
    <s v="USD"/>
    <s v="JRNLWA00408956"/>
    <s v="P"/>
    <s v="2020-04 - Covid19 Bonus Accrua"/>
    <s v="LaurenTi"/>
    <s v="0/JE IC"/>
    <m/>
    <m/>
    <x v="23"/>
  </r>
  <r>
    <x v="6"/>
    <d v="2020-05-31T00:00:00"/>
    <n v="-246.81"/>
    <n v="0"/>
    <s v="USD"/>
    <s v="JRNLWA00408956"/>
    <s v="P"/>
    <s v="2020-04 - Covid19 Bonus Accrua"/>
    <s v="LaurenTi"/>
    <s v="0/JE IC"/>
    <m/>
    <m/>
    <x v="23"/>
  </r>
  <r>
    <x v="7"/>
    <d v="2020-05-31T00:00:00"/>
    <n v="-808.04"/>
    <n v="0"/>
    <s v="USD"/>
    <s v="JRNLWA00408956"/>
    <s v="P"/>
    <s v="2020-04 - Covid19 Bonus Accrua"/>
    <s v="LaurenTi"/>
    <s v="0/JE IC"/>
    <m/>
    <m/>
    <x v="23"/>
  </r>
  <r>
    <x v="8"/>
    <d v="2020-05-31T00:00:00"/>
    <n v="-61.82"/>
    <n v="0"/>
    <s v="USD"/>
    <s v="JRNLWA00408956"/>
    <s v="P"/>
    <s v="2020-04 - Covid19 Bonus Accrua"/>
    <s v="LaurenTi"/>
    <s v="0/JE IC"/>
    <m/>
    <m/>
    <x v="23"/>
  </r>
  <r>
    <x v="11"/>
    <d v="2020-05-31T00:00:00"/>
    <n v="-791.64"/>
    <n v="0"/>
    <s v="USD"/>
    <s v="JRNLWA00408956"/>
    <s v="P"/>
    <s v="2020-04 - Covid19 Bonus Accrua"/>
    <s v="LaurenTi"/>
    <s v="0/JE IC"/>
    <m/>
    <m/>
    <x v="23"/>
  </r>
  <r>
    <x v="12"/>
    <d v="2020-05-31T00:00:00"/>
    <n v="-60.56"/>
    <n v="0"/>
    <s v="USD"/>
    <s v="JRNLWA00408956"/>
    <s v="P"/>
    <s v="2020-04 - Covid19 Bonus Accrua"/>
    <s v="LaurenTi"/>
    <s v="0/JE IC"/>
    <m/>
    <m/>
    <x v="23"/>
  </r>
  <r>
    <x v="16"/>
    <d v="2020-05-31T00:00:00"/>
    <n v="-79"/>
    <n v="0"/>
    <s v="USD"/>
    <s v="JRNLWA00409026"/>
    <s v="P"/>
    <s v="2020-04 - PCard Accrual"/>
    <s v="LauraKa"/>
    <s v="0/REVERSE"/>
    <m/>
    <m/>
    <x v="25"/>
  </r>
  <r>
    <x v="24"/>
    <d v="2020-05-31T00:00:00"/>
    <n v="-1618.54"/>
    <n v="0"/>
    <s v="USD"/>
    <s v="JRNLWA00409027"/>
    <s v="P"/>
    <s v="2020-04 PO Log Accrual"/>
    <s v="LauraKa"/>
    <s v="0/REVERSE"/>
    <m/>
    <m/>
    <x v="26"/>
  </r>
  <r>
    <x v="21"/>
    <d v="2020-05-31T00:00:00"/>
    <n v="8.8000000000000007"/>
    <n v="0"/>
    <s v="USD"/>
    <s v="JRNLWA00409339"/>
    <s v="P"/>
    <s v="B2  5/1/20-5/13/20"/>
    <s v="LaurenTi"/>
    <s v="0/JE IC"/>
    <m/>
    <m/>
    <x v="27"/>
  </r>
  <r>
    <x v="25"/>
    <d v="2020-05-31T00:00:00"/>
    <n v="25"/>
    <n v="0"/>
    <s v="USD"/>
    <s v="JRNLWA00409460"/>
    <s v="P"/>
    <s v="Rclss Exp Reimb May"/>
    <s v="HeatherWe"/>
    <s v="0/JE IC"/>
    <m/>
    <m/>
    <x v="28"/>
  </r>
  <r>
    <x v="25"/>
    <d v="2020-05-31T00:00:00"/>
    <n v="100"/>
    <n v="0"/>
    <s v="USD"/>
    <s v="JRNLWA00409460"/>
    <s v="P"/>
    <s v="Rclss Exp Reimb May"/>
    <s v="HeatherWe"/>
    <s v="0/JE IC"/>
    <m/>
    <m/>
    <x v="28"/>
  </r>
  <r>
    <x v="16"/>
    <d v="2020-05-31T00:00:00"/>
    <n v="79"/>
    <n v="0"/>
    <s v="USD"/>
    <s v="JRNLWA00409638"/>
    <s v="P"/>
    <s v="Pcard Activity - May"/>
    <s v="HeatherWe"/>
    <s v="0/JE IC"/>
    <m/>
    <m/>
    <x v="25"/>
  </r>
  <r>
    <x v="24"/>
    <d v="2020-05-31T00:00:00"/>
    <n v="1618.54"/>
    <n v="0"/>
    <s v="USD"/>
    <s v="JRNLWA00409638"/>
    <s v="P"/>
    <s v="Pcard Activity - May"/>
    <s v="HeatherWe"/>
    <s v="0/JE IC"/>
    <m/>
    <m/>
    <x v="29"/>
  </r>
  <r>
    <x v="18"/>
    <d v="2020-05-31T00:00:00"/>
    <n v="3562.86"/>
    <n v="0"/>
    <s v="USD"/>
    <s v="JRNLWA00409734"/>
    <s v="P"/>
    <s v="Reclass CV19 Bonus"/>
    <s v="HeatherWe"/>
    <s v="0/JE IC"/>
    <m/>
    <m/>
    <x v="30"/>
  </r>
  <r>
    <x v="19"/>
    <d v="2020-05-31T00:00:00"/>
    <n v="164.96"/>
    <n v="0"/>
    <s v="USD"/>
    <s v="JRNLWA00409734"/>
    <s v="P"/>
    <s v="Reclass CV19 Bonus"/>
    <s v="HeatherWe"/>
    <s v="0/JE IC"/>
    <m/>
    <m/>
    <x v="30"/>
  </r>
  <r>
    <x v="20"/>
    <d v="2020-05-31T00:00:00"/>
    <n v="733.04"/>
    <n v="0"/>
    <s v="USD"/>
    <s v="JRNLWA00409734"/>
    <s v="P"/>
    <s v="Reclass CV19 Bonus"/>
    <s v="HeatherWe"/>
    <s v="0/JE IC"/>
    <m/>
    <m/>
    <x v="30"/>
  </r>
  <r>
    <x v="11"/>
    <d v="2020-05-31T00:00:00"/>
    <n v="615.16"/>
    <n v="0"/>
    <s v="USD"/>
    <s v="JRNLWA00409734"/>
    <s v="P"/>
    <s v="Reclass CV19 Bonus"/>
    <s v="HeatherWe"/>
    <s v="0/JE IC"/>
    <m/>
    <m/>
    <x v="30"/>
  </r>
  <r>
    <x v="11"/>
    <d v="2020-05-31T00:00:00"/>
    <n v="250"/>
    <n v="0"/>
    <s v="USD"/>
    <s v="JRNLWA00409734"/>
    <s v="P"/>
    <s v="Reclass CV19 Bonus"/>
    <s v="HeatherWe"/>
    <s v="0/JE IC"/>
    <m/>
    <m/>
    <x v="30"/>
  </r>
  <r>
    <x v="18"/>
    <d v="2020-05-31T00:00:00"/>
    <n v="3577.7"/>
    <n v="0"/>
    <s v="USD"/>
    <s v="JRNLWA00410049"/>
    <s v="P"/>
    <s v="B2  5/14/20-5/31/20"/>
    <s v="HeatherWe"/>
    <s v="0/JE IC"/>
    <m/>
    <m/>
    <x v="31"/>
  </r>
  <r>
    <x v="18"/>
    <d v="2020-05-31T00:00:00"/>
    <n v="1847.48"/>
    <n v="0"/>
    <s v="USD"/>
    <s v="JRNLWA00410049"/>
    <s v="P"/>
    <s v="B2  5/14/20-5/31/20"/>
    <s v="HeatherWe"/>
    <s v="0/JE IC"/>
    <m/>
    <m/>
    <x v="32"/>
  </r>
  <r>
    <x v="19"/>
    <d v="2020-05-31T00:00:00"/>
    <n v="165.8"/>
    <n v="0"/>
    <s v="USD"/>
    <s v="JRNLWA00410049"/>
    <s v="P"/>
    <s v="B2  5/14/20-5/31/20"/>
    <s v="HeatherWe"/>
    <s v="0/JE IC"/>
    <m/>
    <m/>
    <x v="31"/>
  </r>
  <r>
    <x v="19"/>
    <d v="2020-05-31T00:00:00"/>
    <n v="81.7"/>
    <n v="0"/>
    <s v="USD"/>
    <s v="JRNLWA00410049"/>
    <s v="P"/>
    <s v="B2  5/14/20-5/31/20"/>
    <s v="HeatherWe"/>
    <s v="0/JE IC"/>
    <m/>
    <m/>
    <x v="32"/>
  </r>
  <r>
    <x v="20"/>
    <d v="2020-05-31T00:00:00"/>
    <n v="669"/>
    <n v="0"/>
    <s v="USD"/>
    <s v="JRNLWA00410049"/>
    <s v="P"/>
    <s v="B2  5/14/20-5/31/20"/>
    <s v="HeatherWe"/>
    <s v="0/JE IC"/>
    <m/>
    <m/>
    <x v="31"/>
  </r>
  <r>
    <x v="20"/>
    <d v="2020-05-31T00:00:00"/>
    <n v="299.04000000000002"/>
    <n v="0"/>
    <s v="USD"/>
    <s v="JRNLWA00410049"/>
    <s v="P"/>
    <s v="B2  5/14/20-5/31/20"/>
    <s v="HeatherWe"/>
    <s v="0/JE IC"/>
    <m/>
    <m/>
    <x v="32"/>
  </r>
  <r>
    <x v="11"/>
    <d v="2020-05-31T00:00:00"/>
    <n v="250"/>
    <n v="0"/>
    <s v="USD"/>
    <s v="JRNLWA00410049"/>
    <s v="P"/>
    <s v="B2  5/14/20-5/31/20"/>
    <s v="HeatherWe"/>
    <s v="0/JE IC"/>
    <m/>
    <m/>
    <x v="31"/>
  </r>
  <r>
    <x v="11"/>
    <d v="2020-05-31T00:00:00"/>
    <n v="125"/>
    <n v="0"/>
    <s v="USD"/>
    <s v="JRNLWA00410049"/>
    <s v="P"/>
    <s v="B2  5/14/20-5/31/20"/>
    <s v="HeatherWe"/>
    <s v="0/JE IC"/>
    <m/>
    <m/>
    <x v="32"/>
  </r>
  <r>
    <x v="11"/>
    <d v="2020-05-31T00:00:00"/>
    <n v="635.28"/>
    <n v="0"/>
    <s v="USD"/>
    <s v="JRNLWA00410049"/>
    <s v="P"/>
    <s v="B2  5/14/20-5/31/20"/>
    <s v="HeatherWe"/>
    <s v="0/JE IC"/>
    <m/>
    <m/>
    <x v="31"/>
  </r>
  <r>
    <x v="11"/>
    <d v="2020-05-31T00:00:00"/>
    <n v="309.76"/>
    <n v="0"/>
    <s v="USD"/>
    <s v="JRNLWA00410049"/>
    <s v="P"/>
    <s v="B2  5/14/20-5/31/20"/>
    <s v="HeatherWe"/>
    <s v="0/JE IC"/>
    <m/>
    <m/>
    <x v="32"/>
  </r>
  <r>
    <x v="25"/>
    <d v="2020-05-31T00:00:00"/>
    <n v="25"/>
    <n v="0"/>
    <s v="USD"/>
    <s v="JRNLWA00410049"/>
    <s v="P"/>
    <s v="B2  5/14/20-5/31/20"/>
    <s v="HeatherWe"/>
    <s v="0/JE IC"/>
    <m/>
    <m/>
    <x v="33"/>
  </r>
  <r>
    <x v="25"/>
    <d v="2020-05-31T00:00:00"/>
    <n v="25"/>
    <n v="0"/>
    <s v="USD"/>
    <s v="JRNLWA00410049"/>
    <s v="P"/>
    <s v="B2  5/14/20-5/31/20"/>
    <s v="HeatherWe"/>
    <s v="0/JE IC"/>
    <m/>
    <m/>
    <x v="34"/>
  </r>
  <r>
    <x v="21"/>
    <d v="2020-05-31T00:00:00"/>
    <n v="-8.8000000000000007"/>
    <n v="0"/>
    <s v="USD"/>
    <s v="JRNLWA00410164"/>
    <s v="P"/>
    <s v="REVERSE B2  5/1/20-5/13/20"/>
    <s v="JacobMas"/>
    <s v="0/JE IC"/>
    <m/>
    <m/>
    <x v="27"/>
  </r>
  <r>
    <x v="25"/>
    <d v="2020-05-31T00:00:00"/>
    <n v="-25"/>
    <n v="0"/>
    <s v="USD"/>
    <s v="JRNLWA00410166"/>
    <s v="P"/>
    <s v="REVERSE Rclss Exp Reimb May"/>
    <s v="JacobMas"/>
    <s v="0/JE IC"/>
    <m/>
    <m/>
    <x v="28"/>
  </r>
  <r>
    <x v="25"/>
    <d v="2020-05-31T00:00:00"/>
    <n v="-100"/>
    <n v="0"/>
    <s v="USD"/>
    <s v="JRNLWA00410166"/>
    <s v="P"/>
    <s v="REVERSE Rclss Exp Reimb May"/>
    <s v="JacobMas"/>
    <s v="0/JE IC"/>
    <m/>
    <m/>
    <x v="28"/>
  </r>
  <r>
    <x v="21"/>
    <d v="2020-05-31T00:00:00"/>
    <n v="8.8000000000000007"/>
    <n v="0"/>
    <s v="USD"/>
    <s v="JRNLWA00410176"/>
    <s v="P"/>
    <s v="Correct B2  5/1/20-5/12/20"/>
    <s v="JacobMas"/>
    <s v="0/JE IC"/>
    <m/>
    <m/>
    <x v="27"/>
  </r>
  <r>
    <x v="18"/>
    <d v="2020-05-31T00:00:00"/>
    <n v="3562.86"/>
    <n v="0"/>
    <s v="USD"/>
    <s v="JRNLWA00410176"/>
    <s v="P"/>
    <s v="Correct B2  5/1/20-5/12/20"/>
    <s v="JacobMas"/>
    <s v="0/JE IC"/>
    <m/>
    <m/>
    <x v="30"/>
  </r>
  <r>
    <x v="19"/>
    <d v="2020-05-31T00:00:00"/>
    <n v="164.96"/>
    <n v="0"/>
    <s v="USD"/>
    <s v="JRNLWA00410176"/>
    <s v="P"/>
    <s v="Correct B2  5/1/20-5/12/20"/>
    <s v="JacobMas"/>
    <s v="0/JE IC"/>
    <m/>
    <m/>
    <x v="30"/>
  </r>
  <r>
    <x v="20"/>
    <d v="2020-05-31T00:00:00"/>
    <n v="733.04"/>
    <n v="0"/>
    <s v="USD"/>
    <s v="JRNLWA00410176"/>
    <s v="P"/>
    <s v="Correct B2  5/1/20-5/12/20"/>
    <s v="JacobMas"/>
    <s v="0/JE IC"/>
    <m/>
    <m/>
    <x v="30"/>
  </r>
  <r>
    <x v="11"/>
    <d v="2020-05-31T00:00:00"/>
    <n v="615.16"/>
    <n v="0"/>
    <s v="USD"/>
    <s v="JRNLWA00410176"/>
    <s v="P"/>
    <s v="Correct B2  5/1/20-5/12/20"/>
    <s v="JacobMas"/>
    <s v="0/JE IC"/>
    <m/>
    <m/>
    <x v="30"/>
  </r>
  <r>
    <x v="11"/>
    <d v="2020-05-31T00:00:00"/>
    <n v="250"/>
    <n v="0"/>
    <s v="USD"/>
    <s v="JRNLWA00410176"/>
    <s v="P"/>
    <s v="Correct B2  5/1/20-5/12/20"/>
    <s v="JacobMas"/>
    <s v="0/JE IC"/>
    <m/>
    <m/>
    <x v="30"/>
  </r>
  <r>
    <x v="25"/>
    <d v="2020-05-31T00:00:00"/>
    <n v="25"/>
    <n v="0"/>
    <s v="USD"/>
    <s v="JRNLWA00410176"/>
    <s v="P"/>
    <s v="Correct B2  5/1/20-5/12/20"/>
    <s v="JacobMas"/>
    <s v="0/JE IC"/>
    <m/>
    <m/>
    <x v="28"/>
  </r>
  <r>
    <x v="25"/>
    <d v="2020-05-31T00:00:00"/>
    <n v="100"/>
    <n v="0"/>
    <s v="USD"/>
    <s v="JRNLWA00410176"/>
    <s v="P"/>
    <s v="Correct B2  5/1/20-5/12/20"/>
    <s v="JacobMas"/>
    <s v="0/JE IC"/>
    <m/>
    <m/>
    <x v="28"/>
  </r>
  <r>
    <x v="18"/>
    <d v="2020-05-31T00:00:00"/>
    <n v="-3577.7"/>
    <n v="0"/>
    <s v="USD"/>
    <s v="JRNLWA00410183"/>
    <s v="P"/>
    <s v="REVERSE B2  5/14/20-5/31/20"/>
    <s v="JacobMas"/>
    <s v="0/JE IC"/>
    <m/>
    <m/>
    <x v="31"/>
  </r>
  <r>
    <x v="18"/>
    <d v="2020-05-31T00:00:00"/>
    <n v="-1847.48"/>
    <n v="0"/>
    <s v="USD"/>
    <s v="JRNLWA00410183"/>
    <s v="P"/>
    <s v="REVERSE B2  5/14/20-5/31/20"/>
    <s v="JacobMas"/>
    <s v="0/JE IC"/>
    <m/>
    <m/>
    <x v="32"/>
  </r>
  <r>
    <x v="19"/>
    <d v="2020-05-31T00:00:00"/>
    <n v="-165.8"/>
    <n v="0"/>
    <s v="USD"/>
    <s v="JRNLWA00410183"/>
    <s v="P"/>
    <s v="REVERSE B2  5/14/20-5/31/20"/>
    <s v="JacobMas"/>
    <s v="0/JE IC"/>
    <m/>
    <m/>
    <x v="31"/>
  </r>
  <r>
    <x v="19"/>
    <d v="2020-05-31T00:00:00"/>
    <n v="-81.7"/>
    <n v="0"/>
    <s v="USD"/>
    <s v="JRNLWA00410183"/>
    <s v="P"/>
    <s v="REVERSE B2  5/14/20-5/31/20"/>
    <s v="JacobMas"/>
    <s v="0/JE IC"/>
    <m/>
    <m/>
    <x v="32"/>
  </r>
  <r>
    <x v="20"/>
    <d v="2020-05-31T00:00:00"/>
    <n v="-669"/>
    <n v="0"/>
    <s v="USD"/>
    <s v="JRNLWA00410183"/>
    <s v="P"/>
    <s v="REVERSE B2  5/14/20-5/31/20"/>
    <s v="JacobMas"/>
    <s v="0/JE IC"/>
    <m/>
    <m/>
    <x v="31"/>
  </r>
  <r>
    <x v="20"/>
    <d v="2020-05-31T00:00:00"/>
    <n v="-299.04000000000002"/>
    <n v="0"/>
    <s v="USD"/>
    <s v="JRNLWA00410183"/>
    <s v="P"/>
    <s v="REVERSE B2  5/14/20-5/31/20"/>
    <s v="JacobMas"/>
    <s v="0/JE IC"/>
    <m/>
    <m/>
    <x v="32"/>
  </r>
  <r>
    <x v="11"/>
    <d v="2020-05-31T00:00:00"/>
    <n v="-635.28"/>
    <n v="0"/>
    <s v="USD"/>
    <s v="JRNLWA00410183"/>
    <s v="P"/>
    <s v="REVERSE B2  5/14/20-5/31/20"/>
    <s v="JacobMas"/>
    <s v="0/JE IC"/>
    <m/>
    <m/>
    <x v="31"/>
  </r>
  <r>
    <x v="11"/>
    <d v="2020-05-31T00:00:00"/>
    <n v="-309.76"/>
    <n v="0"/>
    <s v="USD"/>
    <s v="JRNLWA00410183"/>
    <s v="P"/>
    <s v="REVERSE B2  5/14/20-5/31/20"/>
    <s v="JacobMas"/>
    <s v="0/JE IC"/>
    <m/>
    <m/>
    <x v="32"/>
  </r>
  <r>
    <x v="11"/>
    <d v="2020-05-31T00:00:00"/>
    <n v="-250"/>
    <n v="0"/>
    <s v="USD"/>
    <s v="JRNLWA00410183"/>
    <s v="P"/>
    <s v="REVERSE B2  5/14/20-5/31/20"/>
    <s v="JacobMas"/>
    <s v="0/JE IC"/>
    <m/>
    <m/>
    <x v="31"/>
  </r>
  <r>
    <x v="11"/>
    <d v="2020-05-31T00:00:00"/>
    <n v="-125"/>
    <n v="0"/>
    <s v="USD"/>
    <s v="JRNLWA00410183"/>
    <s v="P"/>
    <s v="REVERSE B2  5/14/20-5/31/20"/>
    <s v="JacobMas"/>
    <s v="0/JE IC"/>
    <m/>
    <m/>
    <x v="32"/>
  </r>
  <r>
    <x v="25"/>
    <d v="2020-05-31T00:00:00"/>
    <n v="-25"/>
    <n v="0"/>
    <s v="USD"/>
    <s v="JRNLWA00410183"/>
    <s v="P"/>
    <s v="REVERSE B2  5/14/20-5/31/20"/>
    <s v="JacobMas"/>
    <s v="0/JE IC"/>
    <m/>
    <m/>
    <x v="33"/>
  </r>
  <r>
    <x v="25"/>
    <d v="2020-05-31T00:00:00"/>
    <n v="-25"/>
    <n v="0"/>
    <s v="USD"/>
    <s v="JRNLWA00410183"/>
    <s v="P"/>
    <s v="REVERSE B2  5/14/20-5/31/20"/>
    <s v="JacobMas"/>
    <s v="0/JE IC"/>
    <m/>
    <m/>
    <x v="34"/>
  </r>
  <r>
    <x v="18"/>
    <d v="2020-05-31T00:00:00"/>
    <n v="3577.7"/>
    <n v="0"/>
    <s v="USD"/>
    <s v="JRNLWA00410187"/>
    <s v="P"/>
    <s v="Correct B2  5/13/20-6/2/20"/>
    <s v="JacobMas"/>
    <s v="0/JE IC"/>
    <m/>
    <m/>
    <x v="31"/>
  </r>
  <r>
    <x v="18"/>
    <d v="2020-05-31T00:00:00"/>
    <n v="1847.48"/>
    <n v="0"/>
    <s v="USD"/>
    <s v="JRNLWA00410187"/>
    <s v="P"/>
    <s v="Correct B2  5/13/20-6/2/20"/>
    <s v="JacobMas"/>
    <s v="0/JE IC"/>
    <m/>
    <m/>
    <x v="32"/>
  </r>
  <r>
    <x v="19"/>
    <d v="2020-05-31T00:00:00"/>
    <n v="165.8"/>
    <n v="0"/>
    <s v="USD"/>
    <s v="JRNLWA00410187"/>
    <s v="P"/>
    <s v="Correct B2  5/13/20-6/2/20"/>
    <s v="JacobMas"/>
    <s v="0/JE IC"/>
    <m/>
    <m/>
    <x v="31"/>
  </r>
  <r>
    <x v="19"/>
    <d v="2020-05-31T00:00:00"/>
    <n v="81.7"/>
    <n v="0"/>
    <s v="USD"/>
    <s v="JRNLWA00410187"/>
    <s v="P"/>
    <s v="Correct B2  5/13/20-6/2/20"/>
    <s v="JacobMas"/>
    <s v="0/JE IC"/>
    <m/>
    <m/>
    <x v="32"/>
  </r>
  <r>
    <x v="20"/>
    <d v="2020-05-31T00:00:00"/>
    <n v="669"/>
    <n v="0"/>
    <s v="USD"/>
    <s v="JRNLWA00410187"/>
    <s v="P"/>
    <s v="Correct B2  5/13/20-6/2/20"/>
    <s v="JacobMas"/>
    <s v="0/JE IC"/>
    <m/>
    <m/>
    <x v="31"/>
  </r>
  <r>
    <x v="20"/>
    <d v="2020-05-31T00:00:00"/>
    <n v="299.04000000000002"/>
    <n v="0"/>
    <s v="USD"/>
    <s v="JRNLWA00410187"/>
    <s v="P"/>
    <s v="Correct B2  5/13/20-6/2/20"/>
    <s v="JacobMas"/>
    <s v="0/JE IC"/>
    <m/>
    <m/>
    <x v="32"/>
  </r>
  <r>
    <x v="11"/>
    <d v="2020-05-31T00:00:00"/>
    <n v="635.28"/>
    <n v="0"/>
    <s v="USD"/>
    <s v="JRNLWA00410187"/>
    <s v="P"/>
    <s v="Correct B2  5/13/20-6/2/20"/>
    <s v="JacobMas"/>
    <s v="0/JE IC"/>
    <m/>
    <m/>
    <x v="31"/>
  </r>
  <r>
    <x v="11"/>
    <d v="2020-05-31T00:00:00"/>
    <n v="309.76"/>
    <n v="0"/>
    <s v="USD"/>
    <s v="JRNLWA00410187"/>
    <s v="P"/>
    <s v="Correct B2  5/13/20-6/2/20"/>
    <s v="JacobMas"/>
    <s v="0/JE IC"/>
    <m/>
    <m/>
    <x v="32"/>
  </r>
  <r>
    <x v="11"/>
    <d v="2020-05-31T00:00:00"/>
    <n v="250"/>
    <n v="0"/>
    <s v="USD"/>
    <s v="JRNLWA00410187"/>
    <s v="P"/>
    <s v="Correct B2  5/13/20-6/2/20"/>
    <s v="JacobMas"/>
    <s v="0/JE IC"/>
    <m/>
    <m/>
    <x v="31"/>
  </r>
  <r>
    <x v="11"/>
    <d v="2020-05-31T00:00:00"/>
    <n v="125"/>
    <n v="0"/>
    <s v="USD"/>
    <s v="JRNLWA00410187"/>
    <s v="P"/>
    <s v="Correct B2  5/13/20-6/2/20"/>
    <s v="JacobMas"/>
    <s v="0/JE IC"/>
    <m/>
    <m/>
    <x v="32"/>
  </r>
  <r>
    <x v="25"/>
    <d v="2020-05-31T00:00:00"/>
    <n v="25"/>
    <n v="0"/>
    <s v="USD"/>
    <s v="JRNLWA00410187"/>
    <s v="P"/>
    <s v="Correct B2  5/13/20-6/2/20"/>
    <s v="JacobMas"/>
    <s v="0/JE IC"/>
    <m/>
    <m/>
    <x v="33"/>
  </r>
  <r>
    <x v="25"/>
    <d v="2020-05-31T00:00:00"/>
    <n v="100"/>
    <n v="0"/>
    <s v="USD"/>
    <s v="JRNLWA00410187"/>
    <s v="P"/>
    <s v="Correct B2  5/13/20-6/2/20"/>
    <s v="JacobMas"/>
    <s v="0/JE IC"/>
    <m/>
    <m/>
    <x v="33"/>
  </r>
  <r>
    <x v="25"/>
    <d v="2020-05-31T00:00:00"/>
    <n v="25"/>
    <n v="0"/>
    <s v="USD"/>
    <s v="JRNLWA00410187"/>
    <s v="P"/>
    <s v="Correct B2  5/13/20-6/2/20"/>
    <s v="JacobMas"/>
    <s v="0/JE IC"/>
    <m/>
    <m/>
    <x v="34"/>
  </r>
  <r>
    <x v="25"/>
    <d v="2020-05-31T00:00:00"/>
    <n v="100"/>
    <n v="0"/>
    <s v="USD"/>
    <s v="JRNLWA00410187"/>
    <s v="P"/>
    <s v="Correct B2  5/13/20-6/2/20"/>
    <s v="JacobMas"/>
    <s v="0/JE IC"/>
    <m/>
    <m/>
    <x v="34"/>
  </r>
  <r>
    <x v="25"/>
    <d v="2020-05-31T00:00:00"/>
    <n v="125"/>
    <n v="0"/>
    <s v="USD"/>
    <s v="JRNLWA00410494"/>
    <s v="P"/>
    <s v="2020-05 Reclass Internet Reimb"/>
    <s v="LaurenTi"/>
    <s v="0/JE IC"/>
    <m/>
    <m/>
    <x v="35"/>
  </r>
  <r>
    <x v="5"/>
    <d v="2020-05-31T00:00:00"/>
    <n v="1847.52"/>
    <n v="0"/>
    <s v="USD"/>
    <s v="JRNLWA00410495"/>
    <s v="P"/>
    <s v="2020-05 - Covid19 Bonus Accrua"/>
    <s v="LaurenTi"/>
    <s v="0/JE IC"/>
    <m/>
    <m/>
    <x v="36"/>
  </r>
  <r>
    <x v="6"/>
    <d v="2020-05-31T00:00:00"/>
    <n v="141.34"/>
    <n v="0"/>
    <s v="USD"/>
    <s v="JRNLWA00410495"/>
    <s v="P"/>
    <s v="2020-05 - Covid19 Bonus Accrua"/>
    <s v="LaurenTi"/>
    <s v="0/JE IC"/>
    <m/>
    <m/>
    <x v="36"/>
  </r>
  <r>
    <x v="7"/>
    <d v="2020-05-31T00:00:00"/>
    <n v="396.74"/>
    <n v="0"/>
    <s v="USD"/>
    <s v="JRNLWA00410495"/>
    <s v="P"/>
    <s v="2020-05 - Covid19 Bonus Accrua"/>
    <s v="LaurenTi"/>
    <s v="0/JE IC"/>
    <m/>
    <m/>
    <x v="36"/>
  </r>
  <r>
    <x v="8"/>
    <d v="2020-05-31T00:00:00"/>
    <n v="30.35"/>
    <n v="0"/>
    <s v="USD"/>
    <s v="JRNLWA00410495"/>
    <s v="P"/>
    <s v="2020-05 - Covid19 Bonus Accrua"/>
    <s v="LaurenTi"/>
    <s v="0/JE IC"/>
    <m/>
    <m/>
    <x v="36"/>
  </r>
  <r>
    <x v="11"/>
    <d v="2020-05-31T00:00:00"/>
    <n v="434.78"/>
    <n v="0"/>
    <s v="USD"/>
    <s v="JRNLWA00410495"/>
    <s v="P"/>
    <s v="2020-05 - Covid19 Bonus Accrua"/>
    <s v="LaurenTi"/>
    <s v="0/JE IC"/>
    <m/>
    <m/>
    <x v="36"/>
  </r>
  <r>
    <x v="12"/>
    <d v="2020-05-31T00:00:00"/>
    <n v="33.26"/>
    <n v="0"/>
    <s v="USD"/>
    <s v="JRNLWA00410495"/>
    <s v="P"/>
    <s v="2020-05 - Covid19 Bonus Accrua"/>
    <s v="LaurenTi"/>
    <s v="0/JE IC"/>
    <m/>
    <m/>
    <x v="36"/>
  </r>
  <r>
    <x v="5"/>
    <d v="2020-05-31T00:00:00"/>
    <n v="-1847.52"/>
    <n v="0"/>
    <s v="USD"/>
    <s v="JRNLWA00410675"/>
    <s v="P"/>
    <s v="2020-05 - Reverse Covid19 Bonu"/>
    <s v="LaurenTi"/>
    <s v="0/JE IC"/>
    <m/>
    <m/>
    <x v="37"/>
  </r>
  <r>
    <x v="6"/>
    <d v="2020-05-31T00:00:00"/>
    <n v="-141.34"/>
    <n v="0"/>
    <s v="USD"/>
    <s v="JRNLWA00410675"/>
    <s v="P"/>
    <s v="2020-05 - Reverse Covid19 Bonu"/>
    <s v="LaurenTi"/>
    <s v="0/JE IC"/>
    <m/>
    <m/>
    <x v="37"/>
  </r>
  <r>
    <x v="7"/>
    <d v="2020-05-31T00:00:00"/>
    <n v="-396.74"/>
    <n v="0"/>
    <s v="USD"/>
    <s v="JRNLWA00410675"/>
    <s v="P"/>
    <s v="2020-05 - Reverse Covid19 Bonu"/>
    <s v="LaurenTi"/>
    <s v="0/JE IC"/>
    <m/>
    <m/>
    <x v="37"/>
  </r>
  <r>
    <x v="8"/>
    <d v="2020-05-31T00:00:00"/>
    <n v="-30.35"/>
    <n v="0"/>
    <s v="USD"/>
    <s v="JRNLWA00410675"/>
    <s v="P"/>
    <s v="2020-05 - Reverse Covid19 Bonu"/>
    <s v="LaurenTi"/>
    <s v="0/JE IC"/>
    <m/>
    <m/>
    <x v="37"/>
  </r>
  <r>
    <x v="11"/>
    <d v="2020-05-31T00:00:00"/>
    <n v="-434.78"/>
    <n v="0"/>
    <s v="USD"/>
    <s v="JRNLWA00410675"/>
    <s v="P"/>
    <s v="2020-05 - Reverse Covid19 Bonu"/>
    <s v="LaurenTi"/>
    <s v="0/JE IC"/>
    <m/>
    <m/>
    <x v="37"/>
  </r>
  <r>
    <x v="12"/>
    <d v="2020-05-31T00:00:00"/>
    <n v="-33.26"/>
    <n v="0"/>
    <s v="USD"/>
    <s v="JRNLWA00410675"/>
    <s v="P"/>
    <s v="2020-05 - Reverse Covid19 Bonu"/>
    <s v="LaurenTi"/>
    <s v="0/JE IC"/>
    <m/>
    <m/>
    <x v="37"/>
  </r>
  <r>
    <x v="5"/>
    <d v="2020-06-30T00:00:00"/>
    <n v="-1847.52"/>
    <n v="0"/>
    <s v="USD"/>
    <s v="JRNLWA00410564"/>
    <s v="P"/>
    <s v="2020-05 - Covid19 Bonus Accrua"/>
    <s v="LaurenTi"/>
    <s v="0/JE IC"/>
    <m/>
    <m/>
    <x v="36"/>
  </r>
  <r>
    <x v="6"/>
    <d v="2020-06-30T00:00:00"/>
    <n v="-141.34"/>
    <n v="0"/>
    <s v="USD"/>
    <s v="JRNLWA00410564"/>
    <s v="P"/>
    <s v="2020-05 - Covid19 Bonus Accrua"/>
    <s v="LaurenTi"/>
    <s v="0/JE IC"/>
    <m/>
    <m/>
    <x v="36"/>
  </r>
  <r>
    <x v="7"/>
    <d v="2020-06-30T00:00:00"/>
    <n v="-396.74"/>
    <n v="0"/>
    <s v="USD"/>
    <s v="JRNLWA00410564"/>
    <s v="P"/>
    <s v="2020-05 - Covid19 Bonus Accrua"/>
    <s v="LaurenTi"/>
    <s v="0/JE IC"/>
    <m/>
    <m/>
    <x v="36"/>
  </r>
  <r>
    <x v="8"/>
    <d v="2020-06-30T00:00:00"/>
    <n v="-30.35"/>
    <n v="0"/>
    <s v="USD"/>
    <s v="JRNLWA00410564"/>
    <s v="P"/>
    <s v="2020-05 - Covid19 Bonus Accrua"/>
    <s v="LaurenTi"/>
    <s v="0/JE IC"/>
    <m/>
    <m/>
    <x v="36"/>
  </r>
  <r>
    <x v="11"/>
    <d v="2020-06-30T00:00:00"/>
    <n v="-434.78"/>
    <n v="0"/>
    <s v="USD"/>
    <s v="JRNLWA00410564"/>
    <s v="P"/>
    <s v="2020-05 - Covid19 Bonus Accrua"/>
    <s v="LaurenTi"/>
    <s v="0/JE IC"/>
    <m/>
    <m/>
    <x v="36"/>
  </r>
  <r>
    <x v="12"/>
    <d v="2020-06-30T00:00:00"/>
    <n v="-33.26"/>
    <n v="0"/>
    <s v="USD"/>
    <s v="JRNLWA00410564"/>
    <s v="P"/>
    <s v="2020-05 - Covid19 Bonus Accrua"/>
    <s v="LaurenTi"/>
    <s v="0/JE IC"/>
    <m/>
    <m/>
    <x v="36"/>
  </r>
  <r>
    <x v="5"/>
    <d v="2020-06-30T00:00:00"/>
    <n v="1847.52"/>
    <n v="0"/>
    <s v="USD"/>
    <s v="JRNLWA00410684"/>
    <s v="P"/>
    <s v="2020-05 - Reverse Covid19 Bonu"/>
    <s v="LaurenTi"/>
    <s v="0/JE IC"/>
    <m/>
    <m/>
    <x v="37"/>
  </r>
  <r>
    <x v="6"/>
    <d v="2020-06-30T00:00:00"/>
    <n v="141.34"/>
    <n v="0"/>
    <s v="USD"/>
    <s v="JRNLWA00410684"/>
    <s v="P"/>
    <s v="2020-05 - Reverse Covid19 Bonu"/>
    <s v="LaurenTi"/>
    <s v="0/JE IC"/>
    <m/>
    <m/>
    <x v="37"/>
  </r>
  <r>
    <x v="7"/>
    <d v="2020-06-30T00:00:00"/>
    <n v="396.74"/>
    <n v="0"/>
    <s v="USD"/>
    <s v="JRNLWA00410684"/>
    <s v="P"/>
    <s v="2020-05 - Reverse Covid19 Bonu"/>
    <s v="LaurenTi"/>
    <s v="0/JE IC"/>
    <m/>
    <m/>
    <x v="37"/>
  </r>
  <r>
    <x v="8"/>
    <d v="2020-06-30T00:00:00"/>
    <n v="30.35"/>
    <n v="0"/>
    <s v="USD"/>
    <s v="JRNLWA00410684"/>
    <s v="P"/>
    <s v="2020-05 - Reverse Covid19 Bonu"/>
    <s v="LaurenTi"/>
    <s v="0/JE IC"/>
    <m/>
    <m/>
    <x v="37"/>
  </r>
  <r>
    <x v="11"/>
    <d v="2020-06-30T00:00:00"/>
    <n v="434.78"/>
    <n v="0"/>
    <s v="USD"/>
    <s v="JRNLWA00410684"/>
    <s v="P"/>
    <s v="2020-05 - Reverse Covid19 Bonu"/>
    <s v="LaurenTi"/>
    <s v="0/JE IC"/>
    <m/>
    <m/>
    <x v="37"/>
  </r>
  <r>
    <x v="12"/>
    <d v="2020-06-30T00:00:00"/>
    <n v="33.26"/>
    <n v="0"/>
    <s v="USD"/>
    <s v="JRNLWA00410684"/>
    <s v="P"/>
    <s v="2020-05 - Reverse Covid19 Bonu"/>
    <s v="LaurenTi"/>
    <s v="0/JE IC"/>
    <m/>
    <m/>
    <x v="37"/>
  </r>
  <r>
    <x v="25"/>
    <d v="2020-06-30T00:00:00"/>
    <n v="25"/>
    <n v="0"/>
    <s v="USD"/>
    <s v="JRNLWA00411019"/>
    <s v="P"/>
    <s v="B2  6/3/20-6-16/20"/>
    <s v="LaurenTi"/>
    <s v="0/JE IC"/>
    <m/>
    <m/>
    <x v="38"/>
  </r>
  <r>
    <x v="21"/>
    <d v="2020-06-30T00:00:00"/>
    <n v="1278.24"/>
    <n v="0"/>
    <s v="USD"/>
    <s v="JRNLWA00411055"/>
    <s v="P"/>
    <s v="B2  6/24/20 to 6/30/20"/>
    <s v="LaurenTi"/>
    <s v="0/JE IC"/>
    <m/>
    <m/>
    <x v="39"/>
  </r>
  <r>
    <x v="25"/>
    <d v="2020-06-30T00:00:00"/>
    <n v="25"/>
    <n v="0"/>
    <s v="USD"/>
    <s v="JRNLWA00411055"/>
    <s v="P"/>
    <s v="B2  6/24/20 to 6/30/20"/>
    <s v="LaurenTi"/>
    <s v="0/JE IC"/>
    <m/>
    <m/>
    <x v="40"/>
  </r>
  <r>
    <x v="25"/>
    <d v="2020-06-30T00:00:00"/>
    <n v="100"/>
    <n v="0"/>
    <s v="USD"/>
    <s v="JRNLWA00411055"/>
    <s v="P"/>
    <s v="B2  6/24/20 to 6/30/20"/>
    <s v="LaurenTi"/>
    <s v="0/JE IC"/>
    <m/>
    <m/>
    <x v="40"/>
  </r>
  <r>
    <x v="13"/>
    <d v="2020-06-30T00:00:00"/>
    <n v="1663.39"/>
    <n v="0"/>
    <s v="USD"/>
    <s v="JRNLWA00411583"/>
    <s v="P"/>
    <s v="Covid-19 reclass - Western Reg"/>
    <s v="HelenaK"/>
    <s v="0/JE IC"/>
    <m/>
    <m/>
    <x v="41"/>
  </r>
  <r>
    <x v="3"/>
    <d v="2020-06-30T00:00:00"/>
    <n v="1044.48"/>
    <n v="0"/>
    <s v="USD"/>
    <s v="JRNLWA00411878"/>
    <s v="P"/>
    <s v="2020-06 - PCard Accrual"/>
    <s v="LauraKa"/>
    <s v="1/JE STD"/>
    <m/>
    <m/>
    <x v="42"/>
  </r>
  <r>
    <x v="3"/>
    <d v="2020-07-31T00:00:00"/>
    <n v="-1044.48"/>
    <n v="0"/>
    <s v="USD"/>
    <s v="JRNLWA00411894"/>
    <s v="P"/>
    <s v="2020-06 - PCard Accrual"/>
    <s v="LauraKa"/>
    <s v="0/REVERSE"/>
    <m/>
    <m/>
    <x v="42"/>
  </r>
  <r>
    <x v="3"/>
    <d v="2020-07-31T00:00:00"/>
    <n v="1044.48"/>
    <n v="0"/>
    <s v="USD"/>
    <s v="JRNLWA00412755"/>
    <s v="P"/>
    <s v="Pcard Activity - July"/>
    <s v="HeatherH"/>
    <s v="0/JE IC"/>
    <m/>
    <m/>
    <x v="42"/>
  </r>
  <r>
    <x v="3"/>
    <d v="2020-07-31T00:00:00"/>
    <n v="24.99"/>
    <n v="0"/>
    <s v="USD"/>
    <s v="JRNLWA00412755"/>
    <s v="P"/>
    <s v="Pcard Activity - July"/>
    <s v="HeatherH"/>
    <s v="0/JE IC"/>
    <m/>
    <m/>
    <x v="43"/>
  </r>
  <r>
    <x v="3"/>
    <d v="2020-07-31T00:00:00"/>
    <n v="82.37"/>
    <n v="0"/>
    <s v="USD"/>
    <s v="JRNLWA00412755"/>
    <s v="P"/>
    <s v="Pcard Activity - July"/>
    <s v="HeatherH"/>
    <s v="0/JE IC"/>
    <m/>
    <m/>
    <x v="44"/>
  </r>
  <r>
    <x v="3"/>
    <d v="2020-07-31T00:00:00"/>
    <n v="38.25"/>
    <n v="0"/>
    <s v="USD"/>
    <s v="JRNLWA00412755"/>
    <s v="P"/>
    <s v="Pcard Activity - July"/>
    <s v="HeatherH"/>
    <s v="0/JE IC"/>
    <m/>
    <m/>
    <x v="44"/>
  </r>
  <r>
    <x v="3"/>
    <d v="2020-07-31T00:00:00"/>
    <n v="72.81"/>
    <n v="0"/>
    <s v="USD"/>
    <s v="JRNLWA00412755"/>
    <s v="P"/>
    <s v="Pcard Activity - July"/>
    <s v="HeatherH"/>
    <s v="0/JE IC"/>
    <m/>
    <m/>
    <x v="44"/>
  </r>
  <r>
    <x v="21"/>
    <d v="2020-07-31T00:00:00"/>
    <n v="156"/>
    <n v="0"/>
    <s v="USD"/>
    <s v="JRNLWA00413165"/>
    <s v="P"/>
    <s v="B2  7/8/20 to 7/14/20"/>
    <s v="JacobMas"/>
    <s v="0/JE IC"/>
    <m/>
    <m/>
    <x v="45"/>
  </r>
  <r>
    <x v="25"/>
    <d v="2020-07-31T00:00:00"/>
    <n v="25"/>
    <n v="0"/>
    <s v="USD"/>
    <s v="JRNLWA00413165"/>
    <s v="P"/>
    <s v="B2  7/8/20 to 7/14/20"/>
    <s v="JacobMas"/>
    <s v="0/JE IC"/>
    <m/>
    <m/>
    <x v="46"/>
  </r>
  <r>
    <x v="25"/>
    <d v="2020-07-31T00:00:00"/>
    <n v="100"/>
    <n v="0"/>
    <s v="USD"/>
    <s v="JRNLWA00413165"/>
    <s v="P"/>
    <s v="B2  7/8/20 to 7/14/20"/>
    <s v="JacobMas"/>
    <s v="0/JE IC"/>
    <m/>
    <m/>
    <x v="46"/>
  </r>
  <r>
    <x v="25"/>
    <d v="2020-07-31T00:00:00"/>
    <n v="25"/>
    <n v="0"/>
    <s v="USD"/>
    <s v="JRNLWA00413196"/>
    <s v="P"/>
    <s v="B2  7/22/20-7/28/20"/>
    <s v="JacobMas"/>
    <s v="0/JE IC"/>
    <m/>
    <m/>
    <x v="47"/>
  </r>
  <r>
    <x v="25"/>
    <d v="2020-07-31T00:00:00"/>
    <n v="100"/>
    <n v="0"/>
    <s v="USD"/>
    <s v="JRNLWA00413196"/>
    <s v="P"/>
    <s v="B2  7/22/20-7/28/20"/>
    <s v="JacobMas"/>
    <s v="0/JE IC"/>
    <m/>
    <m/>
    <x v="47"/>
  </r>
  <r>
    <x v="17"/>
    <d v="2020-07-31T00:00:00"/>
    <n v="22.4"/>
    <n v="0"/>
    <s v="USD"/>
    <s v="JRNLWA00413470"/>
    <s v="P"/>
    <s v="2020-07 PO Log Accrual"/>
    <s v="LauraKa"/>
    <s v="1/JE STD"/>
    <m/>
    <m/>
    <x v="48"/>
  </r>
  <r>
    <x v="17"/>
    <d v="2020-08-31T00:00:00"/>
    <n v="-22.4"/>
    <n v="0"/>
    <s v="USD"/>
    <s v="JRNLWA00413608"/>
    <s v="P"/>
    <s v="2020-07 PO Log Accrual"/>
    <s v="LauraKa"/>
    <s v="0/REVERSE"/>
    <m/>
    <m/>
    <x v="48"/>
  </r>
  <r>
    <x v="21"/>
    <d v="2020-08-31T00:00:00"/>
    <n v="736"/>
    <n v="0"/>
    <s v="USD"/>
    <s v="JRNLWA00414306"/>
    <s v="P"/>
    <s v="B2  8/5/20-8/11/20"/>
    <s v="LaurenTi"/>
    <s v="0/JE IC"/>
    <m/>
    <m/>
    <x v="49"/>
  </r>
  <r>
    <x v="25"/>
    <d v="2020-08-31T00:00:00"/>
    <n v="25"/>
    <n v="0"/>
    <s v="USD"/>
    <s v="JRNLWA00414306"/>
    <s v="P"/>
    <s v="B2  8/5/20-8/11/20"/>
    <s v="LaurenTi"/>
    <s v="0/JE IC"/>
    <m/>
    <m/>
    <x v="50"/>
  </r>
  <r>
    <x v="25"/>
    <d v="2020-08-31T00:00:00"/>
    <n v="100"/>
    <n v="0"/>
    <s v="USD"/>
    <s v="JRNLWA00414306"/>
    <s v="P"/>
    <s v="B2  8/5/20-8/11/20"/>
    <s v="LaurenTi"/>
    <s v="0/JE IC"/>
    <m/>
    <m/>
    <x v="50"/>
  </r>
  <r>
    <x v="21"/>
    <d v="2020-08-31T00:00:00"/>
    <n v="480"/>
    <n v="0"/>
    <s v="USD"/>
    <s v="JRNLWA00414329"/>
    <s v="P"/>
    <s v="B2  8/19/20-8/25/20"/>
    <s v="LaurenTi"/>
    <s v="0/JE IC"/>
    <m/>
    <m/>
    <x v="51"/>
  </r>
  <r>
    <x v="25"/>
    <d v="2020-08-31T00:00:00"/>
    <n v="25"/>
    <n v="0"/>
    <s v="USD"/>
    <s v="JRNLWA00414329"/>
    <s v="P"/>
    <s v="B2  8/19/20-8/25/20"/>
    <s v="LaurenTi"/>
    <s v="0/JE IC"/>
    <m/>
    <m/>
    <x v="52"/>
  </r>
  <r>
    <x v="25"/>
    <d v="2020-08-31T00:00:00"/>
    <n v="100"/>
    <n v="0"/>
    <s v="USD"/>
    <s v="JRNLWA00414329"/>
    <s v="P"/>
    <s v="B2  8/19/20-8/25/20"/>
    <s v="LaurenTi"/>
    <s v="0/JE IC"/>
    <m/>
    <m/>
    <x v="52"/>
  </r>
  <r>
    <x v="17"/>
    <d v="2020-08-31T00:00:00"/>
    <n v="22.4"/>
    <n v="0"/>
    <s v="USD"/>
    <s v="JRNLWA00415187"/>
    <s v="P"/>
    <s v="2020-08 PO Log Accrual"/>
    <s v="LesleyG"/>
    <s v="1/JE STD"/>
    <m/>
    <m/>
    <x v="48"/>
  </r>
  <r>
    <x v="26"/>
    <d v="2020-08-31T00:00:00"/>
    <n v="1985.55"/>
    <n v="0"/>
    <s v="USD"/>
    <s v="JRNLWA00415187"/>
    <s v="P"/>
    <s v="2020-08 PO Log Accrual"/>
    <s v="LesleyG"/>
    <s v="1/JE STD"/>
    <m/>
    <m/>
    <x v="53"/>
  </r>
  <r>
    <x v="26"/>
    <d v="2020-08-31T00:00:00"/>
    <n v="-550"/>
    <n v="0"/>
    <s v="USD"/>
    <s v="JRNLWA00415187"/>
    <s v="P"/>
    <s v="2020-08 PO Log Accrual"/>
    <s v="LesleyG"/>
    <s v="1/JE STD"/>
    <m/>
    <m/>
    <x v="53"/>
  </r>
  <r>
    <x v="26"/>
    <d v="2020-09-10T00:00:00"/>
    <n v="-550"/>
    <n v="0"/>
    <s v="USD"/>
    <s v="JRNLWA00415301"/>
    <s v="P"/>
    <s v="From Voucher Posting."/>
    <s v="JudyA"/>
    <s v="0/JE IC"/>
    <s v="VUS000015262"/>
    <m/>
    <x v="54"/>
  </r>
  <r>
    <x v="26"/>
    <d v="2020-09-10T00:00:00"/>
    <n v="1985.55"/>
    <n v="0"/>
    <s v="USD"/>
    <s v="JRNLWA00415301"/>
    <s v="P"/>
    <s v="From Voucher Posting."/>
    <s v="JudyA"/>
    <s v="0/JE IC"/>
    <s v="VUS000015262"/>
    <m/>
    <x v="54"/>
  </r>
  <r>
    <x v="17"/>
    <d v="2020-09-30T00:00:00"/>
    <n v="-22.4"/>
    <n v="0"/>
    <s v="USD"/>
    <s v="JRNLWA00415237"/>
    <s v="P"/>
    <s v="2020-08 PO Log Accrual"/>
    <s v="LesleyG"/>
    <s v="0/REVERSE"/>
    <m/>
    <m/>
    <x v="48"/>
  </r>
  <r>
    <x v="26"/>
    <d v="2020-09-30T00:00:00"/>
    <n v="-1985.55"/>
    <n v="0"/>
    <s v="USD"/>
    <s v="JRNLWA00415237"/>
    <s v="P"/>
    <s v="2020-08 PO Log Accrual"/>
    <s v="LesleyG"/>
    <s v="0/REVERSE"/>
    <m/>
    <m/>
    <x v="53"/>
  </r>
  <r>
    <x v="26"/>
    <d v="2020-09-30T00:00:00"/>
    <n v="550"/>
    <n v="0"/>
    <s v="USD"/>
    <s v="JRNLWA00415237"/>
    <s v="P"/>
    <s v="2020-08 PO Log Accrual"/>
    <s v="LesleyG"/>
    <s v="0/REVERSE"/>
    <m/>
    <m/>
    <x v="53"/>
  </r>
  <r>
    <x v="27"/>
    <d v="2020-09-30T00:00:00"/>
    <n v="25"/>
    <n v="0"/>
    <s v="USD"/>
    <s v="JRNLWA00415815"/>
    <s v="P"/>
    <s v="B2 9/1/20-9/8/20"/>
    <s v="LaurenTi"/>
    <s v="0/JE IC"/>
    <m/>
    <m/>
    <x v="55"/>
  </r>
  <r>
    <x v="27"/>
    <d v="2020-09-30T00:00:00"/>
    <n v="100"/>
    <n v="0"/>
    <s v="USD"/>
    <s v="JRNLWA00415815"/>
    <s v="P"/>
    <s v="B2 9/1/20-9/8/20"/>
    <s v="LaurenTi"/>
    <s v="0/JE IC"/>
    <m/>
    <m/>
    <x v="55"/>
  </r>
  <r>
    <x v="25"/>
    <d v="2020-09-30T00:00:00"/>
    <n v="25"/>
    <n v="0"/>
    <s v="USD"/>
    <s v="JRNLWA00415826"/>
    <s v="P"/>
    <s v="B2 9.16.20-9.22.20"/>
    <s v="LaurenTi"/>
    <s v="0/JE IC"/>
    <m/>
    <m/>
    <x v="56"/>
  </r>
  <r>
    <x v="25"/>
    <d v="2020-09-30T00:00:00"/>
    <n v="100"/>
    <n v="0"/>
    <s v="USD"/>
    <s v="JRNLWA00415826"/>
    <s v="P"/>
    <s v="B2 9.16.20-9.22.20"/>
    <s v="LaurenTi"/>
    <s v="0/JE IC"/>
    <m/>
    <m/>
    <x v="56"/>
  </r>
  <r>
    <x v="17"/>
    <d v="2020-09-30T00:00:00"/>
    <n v="22.4"/>
    <n v="0"/>
    <s v="USD"/>
    <s v="JRNLWA00416687"/>
    <s v="P"/>
    <s v="2020-09 PO Log Accrual"/>
    <s v="LauraKa"/>
    <s v="1/JE STD"/>
    <m/>
    <m/>
    <x v="48"/>
  </r>
  <r>
    <x v="17"/>
    <d v="2020-10-31T00:00:00"/>
    <n v="-22.4"/>
    <n v="0"/>
    <s v="USD"/>
    <s v="JRNLWA00416743"/>
    <s v="P"/>
    <s v="2020-09 PO Log Accrual"/>
    <s v="LauraKa"/>
    <s v="0/REVERSE"/>
    <m/>
    <m/>
    <x v="48"/>
  </r>
  <r>
    <x v="25"/>
    <d v="2020-10-31T00:00:00"/>
    <n v="25"/>
    <n v="0"/>
    <s v="USD"/>
    <s v="JRNLWA00417816"/>
    <s v="P"/>
    <s v="B2 9.30.20_10.06.20"/>
    <s v="JacobMas"/>
    <s v="0/JE IC"/>
    <m/>
    <m/>
    <x v="57"/>
  </r>
  <r>
    <x v="25"/>
    <d v="2020-10-31T00:00:00"/>
    <n v="100"/>
    <n v="0"/>
    <s v="USD"/>
    <s v="JRNLWA00417816"/>
    <s v="P"/>
    <s v="B2 9.30.20_10.06.20"/>
    <s v="JacobMas"/>
    <s v="0/JE IC"/>
    <m/>
    <m/>
    <x v="57"/>
  </r>
  <r>
    <x v="25"/>
    <d v="2020-10-31T00:00:00"/>
    <n v="25"/>
    <n v="0"/>
    <s v="USD"/>
    <s v="JRNLWA00417826"/>
    <s v="P"/>
    <s v="B2 10.14.20_10.20.20"/>
    <s v="JacobMas"/>
    <s v="0/JE IC"/>
    <m/>
    <m/>
    <x v="58"/>
  </r>
  <r>
    <x v="25"/>
    <d v="2020-10-31T00:00:00"/>
    <n v="100"/>
    <n v="0"/>
    <s v="USD"/>
    <s v="JRNLWA00417826"/>
    <s v="P"/>
    <s v="B2 10.14.20_10.20.20"/>
    <s v="JacobMas"/>
    <s v="0/JE IC"/>
    <m/>
    <m/>
    <x v="58"/>
  </r>
  <r>
    <x v="25"/>
    <d v="2020-10-31T00:00:00"/>
    <n v="25"/>
    <n v="0"/>
    <s v="USD"/>
    <s v="JRNLWA00417830"/>
    <s v="P"/>
    <s v="B2 10.28.20_11.03.20"/>
    <s v="JacobMas"/>
    <s v="0/JE IC"/>
    <m/>
    <m/>
    <x v="59"/>
  </r>
  <r>
    <x v="25"/>
    <d v="2020-10-31T00:00:00"/>
    <n v="100"/>
    <n v="0"/>
    <s v="USD"/>
    <s v="JRNLWA00417830"/>
    <s v="P"/>
    <s v="B2 10.28.20_11.03.20"/>
    <s v="JacobMas"/>
    <s v="0/JE IC"/>
    <m/>
    <m/>
    <x v="59"/>
  </r>
  <r>
    <x v="17"/>
    <d v="2020-10-31T00:00:00"/>
    <n v="22.4"/>
    <n v="0"/>
    <s v="USD"/>
    <s v="JRNLWA00418097"/>
    <s v="P"/>
    <s v="2020-10 PO Log Accrual"/>
    <s v="LauraKa"/>
    <s v="1/JE STD"/>
    <m/>
    <m/>
    <x v="60"/>
  </r>
  <r>
    <x v="17"/>
    <d v="2020-11-10T00:00:00"/>
    <n v="24.3"/>
    <n v="0"/>
    <s v="USD"/>
    <s v="JRNLWA00418427"/>
    <s v="P"/>
    <s v="From Voucher Posting."/>
    <s v="JeffS"/>
    <s v="0/JE IC"/>
    <s v="VUS000011113"/>
    <s v="CLASSIC INDUSTRIAL SUPPLIES INC"/>
    <x v="61"/>
  </r>
  <r>
    <x v="17"/>
    <d v="2020-11-30T00:00:00"/>
    <n v="-22.4"/>
    <n v="0"/>
    <s v="USD"/>
    <s v="JRNLWA00418265"/>
    <s v="P"/>
    <s v="2020-10 PO Log Accrual"/>
    <s v="LauraKa"/>
    <s v="0/REVERSE"/>
    <m/>
    <m/>
    <x v="60"/>
  </r>
  <r>
    <x v="28"/>
    <d v="2020-11-30T00:00:00"/>
    <n v="25.59"/>
    <n v="0"/>
    <s v="USD"/>
    <s v="JRNLWA00418762"/>
    <s v="P"/>
    <s v="Pcard Activity - Nov"/>
    <s v="HelenaK"/>
    <s v="0/JE IC"/>
    <m/>
    <m/>
    <x v="62"/>
  </r>
  <r>
    <x v="21"/>
    <d v="2020-11-30T00:00:00"/>
    <n v="160"/>
    <n v="0"/>
    <s v="USD"/>
    <s v="JRNLWA00419650"/>
    <s v="P"/>
    <s v="B2 11.11.20_11.17.20"/>
    <s v="JacobMas"/>
    <s v="0/JE IC"/>
    <m/>
    <m/>
    <x v="63"/>
  </r>
  <r>
    <x v="25"/>
    <d v="2020-11-30T00:00:00"/>
    <n v="25"/>
    <n v="0"/>
    <s v="USD"/>
    <s v="JRNLWA00419650"/>
    <s v="P"/>
    <s v="B2 11.11.20_11.17.20"/>
    <s v="JacobMas"/>
    <s v="0/JE IC"/>
    <m/>
    <m/>
    <x v="64"/>
  </r>
  <r>
    <x v="25"/>
    <d v="2020-11-30T00:00:00"/>
    <n v="100"/>
    <n v="0"/>
    <s v="USD"/>
    <s v="JRNLWA00419650"/>
    <s v="P"/>
    <s v="B2 11.11.20_11.17.20"/>
    <s v="JacobMas"/>
    <s v="0/JE IC"/>
    <m/>
    <m/>
    <x v="64"/>
  </r>
  <r>
    <x v="21"/>
    <d v="2020-11-30T00:00:00"/>
    <n v="371.2"/>
    <n v="0"/>
    <s v="USD"/>
    <s v="JRNLWA00419675"/>
    <s v="P"/>
    <s v="B2 11.25.20_12.01.20"/>
    <s v="JacobMas"/>
    <s v="0/JE IC"/>
    <m/>
    <m/>
    <x v="65"/>
  </r>
  <r>
    <x v="25"/>
    <d v="2020-11-30T00:00:00"/>
    <n v="25"/>
    <n v="0"/>
    <s v="USD"/>
    <s v="JRNLWA00419675"/>
    <s v="P"/>
    <s v="B2 11.25.20_12.01.20"/>
    <s v="JacobMas"/>
    <s v="0/JE IC"/>
    <m/>
    <m/>
    <x v="66"/>
  </r>
  <r>
    <x v="25"/>
    <d v="2020-11-30T00:00:00"/>
    <n v="100"/>
    <n v="0"/>
    <s v="USD"/>
    <s v="JRNLWA00419675"/>
    <s v="P"/>
    <s v="B2 11.25.20_12.01.20"/>
    <s v="JacobMas"/>
    <s v="0/JE IC"/>
    <m/>
    <m/>
    <x v="66"/>
  </r>
  <r>
    <x v="6"/>
    <d v="2020-11-30T00:00:00"/>
    <n v="237.8"/>
    <n v="0"/>
    <s v="USD"/>
    <s v="JRNLWA00419681"/>
    <s v="P"/>
    <s v="Rcls West Reg Thankyou EE tax"/>
    <s v="JacobMas"/>
    <s v="0/JE IC"/>
    <m/>
    <m/>
    <x v="67"/>
  </r>
  <r>
    <x v="6"/>
    <d v="2020-11-30T00:00:00"/>
    <n v="1016.8"/>
    <n v="0"/>
    <s v="USD"/>
    <s v="JRNLWA00419681"/>
    <s v="P"/>
    <s v="Rcls West Reg Thankyou EE tax"/>
    <s v="JacobMas"/>
    <s v="0/JE IC"/>
    <m/>
    <m/>
    <x v="68"/>
  </r>
  <r>
    <x v="8"/>
    <d v="2020-11-30T00:00:00"/>
    <n v="74.400000000000006"/>
    <n v="0"/>
    <s v="USD"/>
    <s v="JRNLWA00419681"/>
    <s v="P"/>
    <s v="Rcls West Reg Thankyou EE tax"/>
    <s v="JacobMas"/>
    <s v="0/JE IC"/>
    <m/>
    <m/>
    <x v="68"/>
  </r>
  <r>
    <x v="8"/>
    <d v="2020-11-30T00:00:00"/>
    <n v="99.2"/>
    <n v="0"/>
    <s v="USD"/>
    <s v="JRNLWA00419681"/>
    <s v="P"/>
    <s v="Rcls West Reg Thankyou EE tax"/>
    <s v="JacobMas"/>
    <s v="0/JE IC"/>
    <m/>
    <m/>
    <x v="68"/>
  </r>
  <r>
    <x v="8"/>
    <d v="2020-11-30T00:00:00"/>
    <n v="17.399999999999999"/>
    <n v="0"/>
    <s v="USD"/>
    <s v="JRNLWA00419681"/>
    <s v="P"/>
    <s v="Rcls West Reg Thankyou EE tax"/>
    <s v="JacobMas"/>
    <s v="0/JE IC"/>
    <m/>
    <m/>
    <x v="67"/>
  </r>
  <r>
    <x v="8"/>
    <d v="2020-11-30T00:00:00"/>
    <n v="23.2"/>
    <n v="0"/>
    <s v="USD"/>
    <s v="JRNLWA00419681"/>
    <s v="P"/>
    <s v="Rcls West Reg Thankyou EE tax"/>
    <s v="JacobMas"/>
    <s v="0/JE IC"/>
    <m/>
    <m/>
    <x v="67"/>
  </r>
  <r>
    <x v="10"/>
    <d v="2020-11-30T00:00:00"/>
    <n v="5.8"/>
    <n v="0"/>
    <s v="USD"/>
    <s v="JRNLWA00419681"/>
    <s v="P"/>
    <s v="Rcls West Reg Thankyou EE tax"/>
    <s v="JacobMas"/>
    <s v="0/JE IC"/>
    <m/>
    <m/>
    <x v="67"/>
  </r>
  <r>
    <x v="10"/>
    <d v="2020-11-30T00:00:00"/>
    <n v="24.8"/>
    <n v="0"/>
    <s v="USD"/>
    <s v="JRNLWA00419681"/>
    <s v="P"/>
    <s v="Rcls West Reg Thankyou EE tax"/>
    <s v="JacobMas"/>
    <s v="0/JE IC"/>
    <m/>
    <m/>
    <x v="68"/>
  </r>
  <r>
    <x v="12"/>
    <d v="2020-11-30T00:00:00"/>
    <n v="198.4"/>
    <n v="0"/>
    <s v="USD"/>
    <s v="JRNLWA00419681"/>
    <s v="P"/>
    <s v="Rcls West Reg Thankyou EE tax"/>
    <s v="JacobMas"/>
    <s v="0/JE IC"/>
    <m/>
    <m/>
    <x v="68"/>
  </r>
  <r>
    <x v="12"/>
    <d v="2020-11-30T00:00:00"/>
    <n v="46.4"/>
    <n v="0"/>
    <s v="USD"/>
    <s v="JRNLWA00419681"/>
    <s v="P"/>
    <s v="Rcls West Reg Thankyou EE tax"/>
    <s v="JacobMas"/>
    <s v="0/JE IC"/>
    <m/>
    <m/>
    <x v="67"/>
  </r>
  <r>
    <x v="18"/>
    <d v="2020-11-30T00:00:00"/>
    <n v="16400"/>
    <n v="0"/>
    <s v="USD"/>
    <s v="JRNLWA00419682"/>
    <s v="P"/>
    <s v="Rcls West Reg Thankyou Bonus"/>
    <s v="JacobMas"/>
    <s v="0/JE IC"/>
    <m/>
    <m/>
    <x v="69"/>
  </r>
  <r>
    <x v="19"/>
    <d v="2020-11-30T00:00:00"/>
    <n v="1200"/>
    <n v="0"/>
    <s v="USD"/>
    <s v="JRNLWA00419682"/>
    <s v="P"/>
    <s v="Rcls West Reg Thankyou Bonus"/>
    <s v="JacobMas"/>
    <s v="0/JE IC"/>
    <m/>
    <m/>
    <x v="69"/>
  </r>
  <r>
    <x v="20"/>
    <d v="2020-11-30T00:00:00"/>
    <n v="1600"/>
    <n v="0"/>
    <s v="USD"/>
    <s v="JRNLWA00419682"/>
    <s v="P"/>
    <s v="Rcls West Reg Thankyou Bonus"/>
    <s v="JacobMas"/>
    <s v="0/JE IC"/>
    <m/>
    <m/>
    <x v="69"/>
  </r>
  <r>
    <x v="9"/>
    <d v="2020-11-30T00:00:00"/>
    <n v="400"/>
    <n v="0"/>
    <s v="USD"/>
    <s v="JRNLWA00419682"/>
    <s v="P"/>
    <s v="Rcls West Reg Thankyou Bonus"/>
    <s v="JacobMas"/>
    <s v="0/JE IC"/>
    <m/>
    <m/>
    <x v="69"/>
  </r>
  <r>
    <x v="11"/>
    <d v="2020-11-30T00:00:00"/>
    <n v="3200"/>
    <n v="0"/>
    <s v="USD"/>
    <s v="JRNLWA00419682"/>
    <s v="P"/>
    <s v="Rcls West Reg Thankyou Bonus"/>
    <s v="JacobMas"/>
    <s v="0/JE IC"/>
    <m/>
    <m/>
    <x v="69"/>
  </r>
  <r>
    <x v="6"/>
    <d v="2020-11-30T00:00:00"/>
    <n v="2.4"/>
    <n v="0"/>
    <s v="USD"/>
    <s v="JRNLWA00419683"/>
    <s v="P"/>
    <s v="Rcls West Reg Thankyou ER tax"/>
    <s v="JacobMas"/>
    <s v="0/JE IC"/>
    <m/>
    <m/>
    <x v="70"/>
  </r>
  <r>
    <x v="6"/>
    <d v="2020-11-30T00:00:00"/>
    <n v="63.71"/>
    <n v="0"/>
    <s v="USD"/>
    <s v="JRNLWA00419683"/>
    <s v="P"/>
    <s v="Rcls West Reg Thankyou ER tax"/>
    <s v="JacobMas"/>
    <s v="0/JE IC"/>
    <m/>
    <m/>
    <x v="71"/>
  </r>
  <r>
    <x v="6"/>
    <d v="2020-11-30T00:00:00"/>
    <n v="24"/>
    <n v="0"/>
    <s v="USD"/>
    <s v="JRNLWA00419683"/>
    <s v="P"/>
    <s v="Rcls West Reg Thankyou ER tax"/>
    <s v="JacobMas"/>
    <s v="0/JE IC"/>
    <m/>
    <m/>
    <x v="72"/>
  </r>
  <r>
    <x v="8"/>
    <d v="2020-11-30T00:00:00"/>
    <n v="3.7"/>
    <n v="0"/>
    <s v="USD"/>
    <s v="JRNLWA00419683"/>
    <s v="P"/>
    <s v="Rcls West Reg Thankyou ER tax"/>
    <s v="JacobMas"/>
    <s v="0/JE IC"/>
    <m/>
    <m/>
    <x v="71"/>
  </r>
  <r>
    <x v="8"/>
    <d v="2020-11-30T00:00:00"/>
    <n v="1.76"/>
    <n v="0"/>
    <s v="USD"/>
    <s v="JRNLWA00419683"/>
    <s v="P"/>
    <s v="Rcls West Reg Thankyou ER tax"/>
    <s v="JacobMas"/>
    <s v="0/JE IC"/>
    <m/>
    <m/>
    <x v="72"/>
  </r>
  <r>
    <x v="8"/>
    <d v="2020-11-30T00:00:00"/>
    <n v="3.92"/>
    <n v="0"/>
    <s v="USD"/>
    <s v="JRNLWA00419683"/>
    <s v="P"/>
    <s v="Rcls West Reg Thankyou ER tax"/>
    <s v="JacobMas"/>
    <s v="0/JE IC"/>
    <m/>
    <m/>
    <x v="71"/>
  </r>
  <r>
    <x v="8"/>
    <d v="2020-11-30T00:00:00"/>
    <n v="2.34"/>
    <n v="0"/>
    <s v="USD"/>
    <s v="JRNLWA00419683"/>
    <s v="P"/>
    <s v="Rcls West Reg Thankyou ER tax"/>
    <s v="JacobMas"/>
    <s v="0/JE IC"/>
    <m/>
    <m/>
    <x v="72"/>
  </r>
  <r>
    <x v="10"/>
    <d v="2020-11-30T00:00:00"/>
    <n v="0.59"/>
    <n v="0"/>
    <s v="USD"/>
    <s v="JRNLWA00419683"/>
    <s v="P"/>
    <s v="Rcls West Reg Thankyou ER tax"/>
    <s v="JacobMas"/>
    <s v="0/JE IC"/>
    <m/>
    <m/>
    <x v="72"/>
  </r>
  <r>
    <x v="12"/>
    <d v="2020-11-30T00:00:00"/>
    <n v="15.68"/>
    <n v="0"/>
    <s v="USD"/>
    <s v="JRNLWA00419683"/>
    <s v="P"/>
    <s v="Rcls West Reg Thankyou ER tax"/>
    <s v="JacobMas"/>
    <s v="0/JE IC"/>
    <m/>
    <m/>
    <x v="71"/>
  </r>
  <r>
    <x v="12"/>
    <d v="2020-11-30T00:00:00"/>
    <n v="4.68"/>
    <n v="0"/>
    <s v="USD"/>
    <s v="JRNLWA00419683"/>
    <s v="P"/>
    <s v="Rcls West Reg Thankyou ER tax"/>
    <s v="JacobMas"/>
    <s v="0/JE IC"/>
    <m/>
    <m/>
    <x v="72"/>
  </r>
  <r>
    <x v="17"/>
    <d v="2020-12-31T00:00:00"/>
    <n v="89.68"/>
    <n v="0"/>
    <s v="USD"/>
    <s v="JRNLWA00420446"/>
    <s v="P"/>
    <s v="From Voucher Posting."/>
    <s v="JeffS"/>
    <s v="0/JE IC"/>
    <s v="VUS000011113"/>
    <s v="CLASSIC INDUSTRIAL SUPPLIES INC"/>
    <x v="61"/>
  </r>
  <r>
    <x v="29"/>
    <d v="2020-12-31T00:00:00"/>
    <n v="233.38"/>
    <n v="0"/>
    <s v="USD"/>
    <s v="JRNLWA00420506"/>
    <s v="P"/>
    <s v="Pcard Activity - Dec"/>
    <s v="HeatherH"/>
    <s v="0/JE IC"/>
    <m/>
    <m/>
    <x v="73"/>
  </r>
  <r>
    <x v="3"/>
    <d v="2020-12-31T00:00:00"/>
    <n v="11.84"/>
    <n v="0"/>
    <s v="USD"/>
    <s v="JRNLWA00420506"/>
    <s v="P"/>
    <s v="Pcard Activity - Dec"/>
    <s v="HeatherH"/>
    <s v="0/JE IC"/>
    <m/>
    <m/>
    <x v="62"/>
  </r>
  <r>
    <x v="21"/>
    <d v="2020-12-31T00:00:00"/>
    <n v="389.6"/>
    <n v="0"/>
    <s v="USD"/>
    <s v="JRNLWA00420964"/>
    <s v="P"/>
    <s v="B2 12.09.20_12.22.20"/>
    <s v="JacobMas"/>
    <s v="0/JE IC"/>
    <m/>
    <m/>
    <x v="74"/>
  </r>
  <r>
    <x v="25"/>
    <d v="2020-12-31T00:00:00"/>
    <n v="25"/>
    <n v="0"/>
    <s v="USD"/>
    <s v="JRNLWA00420964"/>
    <s v="P"/>
    <s v="B2 12.09.20_12.22.20"/>
    <s v="JacobMas"/>
    <s v="0/JE IC"/>
    <m/>
    <m/>
    <x v="75"/>
  </r>
  <r>
    <x v="25"/>
    <d v="2020-12-31T00:00:00"/>
    <n v="100"/>
    <n v="0"/>
    <s v="USD"/>
    <s v="JRNLWA00420964"/>
    <s v="P"/>
    <s v="B2 12.09.20_12.22.20"/>
    <s v="JacobMas"/>
    <s v="0/JE IC"/>
    <m/>
    <m/>
    <x v="75"/>
  </r>
  <r>
    <x v="21"/>
    <d v="2020-12-31T00:00:00"/>
    <n v="2194.96"/>
    <n v="0"/>
    <s v="USD"/>
    <s v="JRNLWA00420966"/>
    <s v="P"/>
    <s v="B2 12.23.20_12.29.20"/>
    <s v="JacobMas"/>
    <s v="0/JE IC"/>
    <m/>
    <m/>
    <x v="76"/>
  </r>
  <r>
    <x v="25"/>
    <d v="2020-12-31T00:00:00"/>
    <n v="25"/>
    <n v="0"/>
    <s v="USD"/>
    <s v="JRNLWA00420966"/>
    <s v="P"/>
    <s v="B2 12.23.20_12.29.20"/>
    <s v="JacobMas"/>
    <s v="0/JE IC"/>
    <m/>
    <m/>
    <x v="77"/>
  </r>
  <r>
    <x v="25"/>
    <d v="2020-12-31T00:00:00"/>
    <n v="100"/>
    <n v="0"/>
    <s v="USD"/>
    <s v="JRNLWA00420966"/>
    <s v="P"/>
    <s v="B2 12.23.20_12.29.20"/>
    <s v="JacobMas"/>
    <s v="0/JE IC"/>
    <m/>
    <m/>
    <x v="77"/>
  </r>
  <r>
    <x v="21"/>
    <d v="2020-12-31T00:00:00"/>
    <n v="820"/>
    <n v="0"/>
    <s v="USD"/>
    <s v="JRNLWA00421008"/>
    <s v="P"/>
    <s v="2020-12 B2 Hrly In prog Accrl"/>
    <s v="JacobMas"/>
    <s v="0/JE IC"/>
    <m/>
    <m/>
    <x v="78"/>
  </r>
  <r>
    <x v="21"/>
    <d v="2021-01-31T00:00:00"/>
    <n v="-820"/>
    <n v="0"/>
    <s v="USD"/>
    <s v="JRNLWA00421024"/>
    <s v="P"/>
    <s v="2020-12 B2 Hrly In prog Accrl"/>
    <s v="LaurenTi"/>
    <s v="0/JE IC"/>
    <m/>
    <m/>
    <x v="78"/>
  </r>
  <r>
    <x v="21"/>
    <d v="2021-01-31T00:00:00"/>
    <n v="820"/>
    <n v="0"/>
    <s v="USD"/>
    <s v="JRNLWA00422773"/>
    <s v="P"/>
    <s v="B2 1.1.21-1.12.21"/>
    <s v="JacobMas"/>
    <s v="0/JE IC"/>
    <m/>
    <m/>
    <x v="79"/>
  </r>
  <r>
    <x v="25"/>
    <d v="2021-01-31T00:00:00"/>
    <n v="25"/>
    <n v="0"/>
    <s v="USD"/>
    <s v="JRNLWA00422773"/>
    <s v="P"/>
    <s v="B2 1.1.21-1.12.21"/>
    <s v="JacobMas"/>
    <s v="0/JE IC"/>
    <m/>
    <m/>
    <x v="80"/>
  </r>
  <r>
    <x v="25"/>
    <d v="2021-01-31T00:00:00"/>
    <n v="100"/>
    <n v="0"/>
    <s v="USD"/>
    <s v="JRNLWA00422773"/>
    <s v="P"/>
    <s v="B2 1.1.21-1.12.21"/>
    <s v="JacobMas"/>
    <s v="0/JE IC"/>
    <m/>
    <m/>
    <x v="80"/>
  </r>
  <r>
    <x v="21"/>
    <d v="2021-01-31T00:00:00"/>
    <n v="176"/>
    <n v="0"/>
    <s v="USD"/>
    <s v="JRNLWA00422803"/>
    <s v="P"/>
    <s v="B2 1.20.21_1.26.21"/>
    <s v="JacobMas"/>
    <s v="0/JE IC"/>
    <m/>
    <m/>
    <x v="81"/>
  </r>
  <r>
    <x v="25"/>
    <d v="2021-01-31T00:00:00"/>
    <n v="25"/>
    <n v="0"/>
    <s v="USD"/>
    <s v="JRNLWA00422803"/>
    <s v="P"/>
    <s v="B2 1.20.21_1.26.21"/>
    <s v="JacobMas"/>
    <s v="0/JE IC"/>
    <m/>
    <m/>
    <x v="82"/>
  </r>
  <r>
    <x v="25"/>
    <d v="2021-01-31T00:00:00"/>
    <n v="100"/>
    <n v="0"/>
    <s v="USD"/>
    <s v="JRNLWA00422803"/>
    <s v="P"/>
    <s v="B2 1.20.21_1.26.21"/>
    <s v="JacobMas"/>
    <s v="0/JE IC"/>
    <m/>
    <m/>
    <x v="82"/>
  </r>
  <r>
    <x v="3"/>
    <d v="2021-02-28T00:00:00"/>
    <n v="122.73"/>
    <n v="0"/>
    <s v="USD"/>
    <s v="JRNLWA00424283"/>
    <s v="P"/>
    <s v="2021-02 Pcard Activity"/>
    <s v="HeatherH"/>
    <s v="0/JE IC"/>
    <m/>
    <m/>
    <x v="3"/>
  </r>
  <r>
    <x v="3"/>
    <d v="2021-02-28T00:00:00"/>
    <n v="49.96"/>
    <n v="0"/>
    <s v="USD"/>
    <s v="JRNLWA00424283"/>
    <s v="P"/>
    <s v="2021-02 Pcard Activity"/>
    <s v="HeatherH"/>
    <s v="0/JE IC"/>
    <m/>
    <m/>
    <x v="62"/>
  </r>
  <r>
    <x v="28"/>
    <d v="2021-02-28T00:00:00"/>
    <n v="38.69"/>
    <n v="0"/>
    <s v="USD"/>
    <s v="JRNLWA00424283"/>
    <s v="P"/>
    <s v="2021-02 Pcard Activity"/>
    <s v="HeatherH"/>
    <s v="0/JE IC"/>
    <m/>
    <m/>
    <x v="62"/>
  </r>
  <r>
    <x v="25"/>
    <d v="2021-02-28T00:00:00"/>
    <n v="25"/>
    <n v="0"/>
    <s v="USD"/>
    <s v="JRNLWA00424365"/>
    <s v="P"/>
    <s v="B2 2.3.21_2.9.21"/>
    <s v="JacobMas"/>
    <s v="0/JE IC"/>
    <m/>
    <m/>
    <x v="83"/>
  </r>
  <r>
    <x v="25"/>
    <d v="2021-02-28T00:00:00"/>
    <n v="100"/>
    <n v="0"/>
    <s v="USD"/>
    <s v="JRNLWA00424365"/>
    <s v="P"/>
    <s v="B2 2.3.21_2.9.21"/>
    <s v="JacobMas"/>
    <s v="0/JE IC"/>
    <m/>
    <m/>
    <x v="83"/>
  </r>
  <r>
    <x v="25"/>
    <d v="2021-02-28T00:00:00"/>
    <n v="25"/>
    <n v="0"/>
    <s v="USD"/>
    <s v="JRNLWA00424384"/>
    <s v="P"/>
    <s v="B2 2.17.21_2.23.21"/>
    <s v="JacobMas"/>
    <s v="0/JE IC"/>
    <m/>
    <m/>
    <x v="84"/>
  </r>
  <r>
    <x v="25"/>
    <d v="2021-02-28T00:00:00"/>
    <n v="75"/>
    <n v="0"/>
    <s v="USD"/>
    <s v="JRNLWA00424384"/>
    <s v="P"/>
    <s v="B2 2.17.21_2.23.21"/>
    <s v="JacobMas"/>
    <s v="0/JE IC"/>
    <m/>
    <m/>
    <x v="84"/>
  </r>
  <r>
    <x v="25"/>
    <d v="2021-02-28T00:00:00"/>
    <n v="12.5"/>
    <n v="0"/>
    <s v="USD"/>
    <s v="JRNLWA00424410"/>
    <s v="P"/>
    <s v="2021-02 B2 PP5 Accrual"/>
    <s v="JacobMas"/>
    <s v="0/JE IC"/>
    <m/>
    <m/>
    <x v="85"/>
  </r>
  <r>
    <x v="25"/>
    <d v="2021-02-28T00:00:00"/>
    <n v="37.5"/>
    <n v="0"/>
    <s v="USD"/>
    <s v="JRNLWA00424410"/>
    <s v="P"/>
    <s v="2021-02 B2 PP5 Accrual"/>
    <s v="JacobMas"/>
    <s v="0/JE IC"/>
    <m/>
    <m/>
    <x v="8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13:C493" firstHeaderRow="1" firstDataRow="1" firstDataCol="1"/>
  <pivotFields count="13">
    <pivotField axis="axisRow" showAll="0">
      <items count="31">
        <item x="21"/>
        <item x="5"/>
        <item x="18"/>
        <item x="6"/>
        <item x="1"/>
        <item x="17"/>
        <item x="22"/>
        <item x="7"/>
        <item x="19"/>
        <item x="20"/>
        <item x="8"/>
        <item x="2"/>
        <item x="29"/>
        <item x="13"/>
        <item x="14"/>
        <item x="0"/>
        <item x="15"/>
        <item x="26"/>
        <item x="9"/>
        <item x="10"/>
        <item x="23"/>
        <item x="3"/>
        <item x="11"/>
        <item x="12"/>
        <item x="27"/>
        <item x="25"/>
        <item x="28"/>
        <item x="16"/>
        <item x="24"/>
        <item x="4"/>
        <item t="default"/>
      </items>
    </pivotField>
    <pivotField numFmtId="14" showAll="0"/>
    <pivotField dataField="1" numFmtId="40" showAll="0"/>
    <pivotField numFmtId="40" showAll="0"/>
    <pivotField showAll="0"/>
    <pivotField showAll="0"/>
    <pivotField showAll="0"/>
    <pivotField showAll="0"/>
    <pivotField showAll="0"/>
    <pivotField showAll="0"/>
    <pivotField showAll="0"/>
    <pivotField showAll="0"/>
    <pivotField axis="axisRow" showAll="0">
      <items count="87">
        <item x="10"/>
        <item x="53"/>
        <item x="4"/>
        <item x="23"/>
        <item x="24"/>
        <item x="36"/>
        <item x="37"/>
        <item x="35"/>
        <item x="85"/>
        <item x="21"/>
        <item x="13"/>
        <item x="69"/>
        <item x="18"/>
        <item x="19"/>
        <item x="20"/>
        <item x="30"/>
        <item x="27"/>
        <item x="28"/>
        <item x="31"/>
        <item x="33"/>
        <item x="32"/>
        <item x="34"/>
        <item x="38"/>
        <item x="39"/>
        <item x="40"/>
        <item x="45"/>
        <item x="46"/>
        <item x="47"/>
        <item x="49"/>
        <item x="50"/>
        <item x="51"/>
        <item x="52"/>
        <item x="55"/>
        <item x="56"/>
        <item x="57"/>
        <item x="58"/>
        <item x="59"/>
        <item x="63"/>
        <item x="64"/>
        <item x="65"/>
        <item x="66"/>
        <item x="74"/>
        <item x="75"/>
        <item x="76"/>
        <item x="77"/>
        <item x="1"/>
        <item x="79"/>
        <item x="80"/>
        <item x="81"/>
        <item x="82"/>
        <item x="83"/>
        <item x="84"/>
        <item x="78"/>
        <item x="70"/>
        <item x="67"/>
        <item x="68"/>
        <item x="71"/>
        <item x="72"/>
        <item x="0"/>
        <item x="43"/>
        <item x="61"/>
        <item x="6"/>
        <item x="41"/>
        <item x="42"/>
        <item x="22"/>
        <item x="2"/>
        <item x="17"/>
        <item x="60"/>
        <item x="29"/>
        <item x="11"/>
        <item x="7"/>
        <item x="8"/>
        <item x="9"/>
        <item x="12"/>
        <item x="26"/>
        <item x="48"/>
        <item x="14"/>
        <item x="15"/>
        <item x="25"/>
        <item x="73"/>
        <item x="16"/>
        <item x="44"/>
        <item x="62"/>
        <item x="5"/>
        <item x="54"/>
        <item x="3"/>
        <item t="default"/>
      </items>
    </pivotField>
  </pivotFields>
  <rowFields count="2">
    <field x="0"/>
    <field x="12"/>
  </rowFields>
  <rowItems count="180">
    <i>
      <x/>
    </i>
    <i r="1">
      <x v="13"/>
    </i>
    <i r="1">
      <x v="16"/>
    </i>
    <i r="1">
      <x v="23"/>
    </i>
    <i r="1">
      <x v="25"/>
    </i>
    <i r="1">
      <x v="28"/>
    </i>
    <i r="1">
      <x v="30"/>
    </i>
    <i r="1">
      <x v="37"/>
    </i>
    <i r="1">
      <x v="39"/>
    </i>
    <i r="1">
      <x v="41"/>
    </i>
    <i r="1">
      <x v="43"/>
    </i>
    <i r="1">
      <x v="45"/>
    </i>
    <i r="1">
      <x v="46"/>
    </i>
    <i r="1">
      <x v="48"/>
    </i>
    <i r="1">
      <x v="52"/>
    </i>
    <i>
      <x v="1"/>
    </i>
    <i r="1">
      <x v="2"/>
    </i>
    <i r="1">
      <x v="3"/>
    </i>
    <i r="1">
      <x v="5"/>
    </i>
    <i r="1">
      <x v="6"/>
    </i>
    <i>
      <x v="2"/>
    </i>
    <i r="1">
      <x v="11"/>
    </i>
    <i r="1">
      <x v="12"/>
    </i>
    <i r="1">
      <x v="14"/>
    </i>
    <i r="1">
      <x v="15"/>
    </i>
    <i r="1">
      <x v="18"/>
    </i>
    <i r="1">
      <x v="20"/>
    </i>
    <i>
      <x v="3"/>
    </i>
    <i r="1">
      <x v="2"/>
    </i>
    <i r="1">
      <x v="3"/>
    </i>
    <i r="1">
      <x v="5"/>
    </i>
    <i r="1">
      <x v="6"/>
    </i>
    <i r="1">
      <x v="53"/>
    </i>
    <i r="1">
      <x v="54"/>
    </i>
    <i r="1">
      <x v="55"/>
    </i>
    <i r="1">
      <x v="56"/>
    </i>
    <i r="1">
      <x v="57"/>
    </i>
    <i>
      <x v="4"/>
    </i>
    <i r="1">
      <x v="13"/>
    </i>
    <i r="1">
      <x v="45"/>
    </i>
    <i>
      <x v="5"/>
    </i>
    <i r="1">
      <x v="4"/>
    </i>
    <i r="1">
      <x v="9"/>
    </i>
    <i r="1">
      <x v="10"/>
    </i>
    <i r="1">
      <x v="60"/>
    </i>
    <i r="1">
      <x v="67"/>
    </i>
    <i r="1">
      <x v="75"/>
    </i>
    <i>
      <x v="6"/>
    </i>
    <i r="1">
      <x v="13"/>
    </i>
    <i r="1">
      <x v="45"/>
    </i>
    <i>
      <x v="7"/>
    </i>
    <i r="1">
      <x v="2"/>
    </i>
    <i r="1">
      <x v="3"/>
    </i>
    <i r="1">
      <x v="5"/>
    </i>
    <i r="1">
      <x v="6"/>
    </i>
    <i>
      <x v="8"/>
    </i>
    <i r="1">
      <x v="11"/>
    </i>
    <i r="1">
      <x v="12"/>
    </i>
    <i r="1">
      <x v="14"/>
    </i>
    <i r="1">
      <x v="15"/>
    </i>
    <i r="1">
      <x v="18"/>
    </i>
    <i r="1">
      <x v="20"/>
    </i>
    <i>
      <x v="9"/>
    </i>
    <i r="1">
      <x v="11"/>
    </i>
    <i r="1">
      <x v="12"/>
    </i>
    <i r="1">
      <x v="14"/>
    </i>
    <i r="1">
      <x v="15"/>
    </i>
    <i r="1">
      <x v="18"/>
    </i>
    <i r="1">
      <x v="20"/>
    </i>
    <i>
      <x v="10"/>
    </i>
    <i r="1">
      <x v="2"/>
    </i>
    <i r="1">
      <x v="3"/>
    </i>
    <i r="1">
      <x v="5"/>
    </i>
    <i r="1">
      <x v="6"/>
    </i>
    <i r="1">
      <x v="54"/>
    </i>
    <i r="1">
      <x v="55"/>
    </i>
    <i r="1">
      <x v="56"/>
    </i>
    <i r="1">
      <x v="57"/>
    </i>
    <i>
      <x v="11"/>
    </i>
    <i r="1">
      <x v="13"/>
    </i>
    <i r="1">
      <x v="45"/>
    </i>
    <i>
      <x v="12"/>
    </i>
    <i r="1">
      <x v="79"/>
    </i>
    <i>
      <x v="13"/>
    </i>
    <i r="1">
      <x v="62"/>
    </i>
    <i r="1">
      <x v="70"/>
    </i>
    <i r="1">
      <x v="71"/>
    </i>
    <i r="1">
      <x v="76"/>
    </i>
    <i r="1">
      <x v="80"/>
    </i>
    <i r="1">
      <x v="83"/>
    </i>
    <i>
      <x v="14"/>
    </i>
    <i r="1">
      <x v="64"/>
    </i>
    <i r="1">
      <x v="72"/>
    </i>
    <i>
      <x v="15"/>
    </i>
    <i r="1">
      <x/>
    </i>
    <i r="1">
      <x v="58"/>
    </i>
    <i r="1">
      <x v="66"/>
    </i>
    <i r="1">
      <x v="77"/>
    </i>
    <i>
      <x v="16"/>
    </i>
    <i r="1">
      <x v="69"/>
    </i>
    <i>
      <x v="17"/>
    </i>
    <i r="1">
      <x v="1"/>
    </i>
    <i r="1">
      <x v="84"/>
    </i>
    <i>
      <x v="18"/>
    </i>
    <i r="1">
      <x v="2"/>
    </i>
    <i r="1">
      <x v="11"/>
    </i>
    <i r="1">
      <x v="12"/>
    </i>
    <i r="1">
      <x v="14"/>
    </i>
    <i>
      <x v="19"/>
    </i>
    <i r="1">
      <x v="2"/>
    </i>
    <i r="1">
      <x v="54"/>
    </i>
    <i r="1">
      <x v="55"/>
    </i>
    <i r="1">
      <x v="57"/>
    </i>
    <i>
      <x v="20"/>
    </i>
    <i r="1">
      <x v="4"/>
    </i>
    <i>
      <x v="21"/>
    </i>
    <i r="1">
      <x v="59"/>
    </i>
    <i r="1">
      <x v="63"/>
    </i>
    <i r="1">
      <x v="65"/>
    </i>
    <i r="1">
      <x v="81"/>
    </i>
    <i r="1">
      <x v="82"/>
    </i>
    <i r="1">
      <x v="85"/>
    </i>
    <i>
      <x v="22"/>
    </i>
    <i r="1">
      <x v="2"/>
    </i>
    <i r="1">
      <x v="3"/>
    </i>
    <i r="1">
      <x v="5"/>
    </i>
    <i r="1">
      <x v="6"/>
    </i>
    <i r="1">
      <x v="11"/>
    </i>
    <i r="1">
      <x v="12"/>
    </i>
    <i r="1">
      <x v="14"/>
    </i>
    <i r="1">
      <x v="15"/>
    </i>
    <i r="1">
      <x v="18"/>
    </i>
    <i r="1">
      <x v="20"/>
    </i>
    <i>
      <x v="23"/>
    </i>
    <i r="1">
      <x v="2"/>
    </i>
    <i r="1">
      <x v="3"/>
    </i>
    <i r="1">
      <x v="5"/>
    </i>
    <i r="1">
      <x v="6"/>
    </i>
    <i r="1">
      <x v="54"/>
    </i>
    <i r="1">
      <x v="55"/>
    </i>
    <i r="1">
      <x v="56"/>
    </i>
    <i r="1">
      <x v="57"/>
    </i>
    <i>
      <x v="24"/>
    </i>
    <i r="1">
      <x v="32"/>
    </i>
    <i>
      <x v="25"/>
    </i>
    <i r="1">
      <x v="7"/>
    </i>
    <i r="1">
      <x v="8"/>
    </i>
    <i r="1">
      <x v="17"/>
    </i>
    <i r="1">
      <x v="19"/>
    </i>
    <i r="1">
      <x v="21"/>
    </i>
    <i r="1">
      <x v="22"/>
    </i>
    <i r="1">
      <x v="24"/>
    </i>
    <i r="1">
      <x v="26"/>
    </i>
    <i r="1">
      <x v="27"/>
    </i>
    <i r="1">
      <x v="29"/>
    </i>
    <i r="1">
      <x v="31"/>
    </i>
    <i r="1">
      <x v="33"/>
    </i>
    <i r="1">
      <x v="34"/>
    </i>
    <i r="1">
      <x v="35"/>
    </i>
    <i r="1">
      <x v="36"/>
    </i>
    <i r="1">
      <x v="38"/>
    </i>
    <i r="1">
      <x v="40"/>
    </i>
    <i r="1">
      <x v="42"/>
    </i>
    <i r="1">
      <x v="44"/>
    </i>
    <i r="1">
      <x v="47"/>
    </i>
    <i r="1">
      <x v="49"/>
    </i>
    <i r="1">
      <x v="50"/>
    </i>
    <i r="1">
      <x v="51"/>
    </i>
    <i>
      <x v="26"/>
    </i>
    <i r="1">
      <x v="82"/>
    </i>
    <i>
      <x v="27"/>
    </i>
    <i r="1">
      <x v="73"/>
    </i>
    <i r="1">
      <x v="78"/>
    </i>
    <i>
      <x v="28"/>
    </i>
    <i r="1">
      <x v="68"/>
    </i>
    <i r="1">
      <x v="74"/>
    </i>
    <i>
      <x v="29"/>
    </i>
    <i r="1">
      <x v="61"/>
    </i>
    <i r="1">
      <x v="85"/>
    </i>
    <i t="grand">
      <x/>
    </i>
  </rowItems>
  <colItems count="1">
    <i/>
  </colItems>
  <dataFields count="1">
    <dataField name="Sum of Amount USD"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5">
    <pageSetUpPr fitToPage="1"/>
  </sheetPr>
  <dimension ref="A1:AS499"/>
  <sheetViews>
    <sheetView showGridLines="0" view="pageBreakPreview" topLeftCell="A234" zoomScale="60" zoomScaleNormal="80" workbookViewId="0">
      <selection activeCell="I252" sqref="I252"/>
    </sheetView>
  </sheetViews>
  <sheetFormatPr defaultRowHeight="12.75" outlineLevelRow="1"/>
  <cols>
    <col min="1" max="1" width="2.7109375" style="55" customWidth="1"/>
    <col min="2" max="2" width="54" style="55" customWidth="1"/>
    <col min="3" max="3" width="19.85546875" style="55" customWidth="1"/>
    <col min="4" max="4" width="18.7109375" style="55" customWidth="1"/>
    <col min="5" max="5" width="13.7109375" style="55" customWidth="1"/>
    <col min="6" max="6" width="12.28515625" style="55" customWidth="1"/>
    <col min="7" max="7" width="19" style="55" customWidth="1"/>
    <col min="8" max="8" width="7.85546875" style="55" customWidth="1"/>
    <col min="9" max="9" width="30.28515625" style="55" customWidth="1"/>
    <col min="10" max="10" width="10.28515625" style="55" customWidth="1"/>
    <col min="11" max="11" width="13.5703125" style="55" customWidth="1"/>
    <col min="12" max="12" width="15.140625" style="55" customWidth="1"/>
    <col min="13" max="13" width="29.85546875" style="55" customWidth="1"/>
    <col min="14" max="14" width="38.5703125" style="55" customWidth="1"/>
    <col min="15" max="15" width="11.42578125" style="55" customWidth="1"/>
    <col min="16" max="16" width="35.140625" style="55" customWidth="1"/>
    <col min="17" max="17" width="18" style="55" customWidth="1"/>
    <col min="18" max="18" width="14.140625" style="55" customWidth="1"/>
    <col min="19" max="19" width="17.7109375" style="55" customWidth="1"/>
    <col min="20" max="20" width="12.7109375" style="55" customWidth="1"/>
    <col min="21" max="21" width="15.85546875" style="55" customWidth="1"/>
    <col min="22" max="22" width="13.7109375" style="55" bestFit="1" customWidth="1"/>
    <col min="23" max="23" width="13.28515625" style="55" customWidth="1"/>
    <col min="24" max="24" width="12.28515625" style="55" customWidth="1"/>
    <col min="25" max="25" width="11.5703125" style="55" customWidth="1"/>
    <col min="26" max="26" width="9.85546875" style="55" customWidth="1"/>
    <col min="27" max="27" width="11.42578125" style="55" customWidth="1"/>
    <col min="28" max="28" width="11" style="55" customWidth="1"/>
    <col min="29" max="29" width="11.5703125" style="55" customWidth="1"/>
    <col min="30" max="30" width="7" style="55" customWidth="1"/>
    <col min="31" max="31" width="11.140625" style="55" customWidth="1"/>
    <col min="32" max="32" width="11" style="55" customWidth="1"/>
    <col min="33" max="33" width="8.5703125" style="55" customWidth="1"/>
    <col min="34" max="34" width="8.42578125" style="55" customWidth="1"/>
    <col min="35" max="36" width="10.28515625" style="55" customWidth="1"/>
    <col min="37" max="37" width="10.140625" style="55" customWidth="1"/>
    <col min="38" max="38" width="10.42578125" style="55" customWidth="1"/>
    <col min="39" max="39" width="21.140625" style="55" customWidth="1"/>
    <col min="40" max="42" width="18.85546875" style="55" customWidth="1"/>
    <col min="43" max="43" width="20.42578125" style="55" customWidth="1"/>
    <col min="44" max="44" width="9.140625" style="55" customWidth="1"/>
    <col min="45" max="45" width="9.140625" style="55" hidden="1" customWidth="1"/>
    <col min="46" max="46" width="9.140625" style="55" customWidth="1"/>
    <col min="47" max="16384" width="9.140625" style="55"/>
  </cols>
  <sheetData>
    <row r="1" spans="1:43" hidden="1" outlineLevel="1">
      <c r="A1" s="192" t="b">
        <v>1</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row>
    <row r="2" spans="1:43" hidden="1" outlineLevel="1">
      <c r="B2" s="55" t="s">
        <v>315</v>
      </c>
      <c r="C2" s="55" t="s">
        <v>316</v>
      </c>
      <c r="D2" s="193" t="s">
        <v>317</v>
      </c>
      <c r="E2" s="193" t="s">
        <v>318</v>
      </c>
      <c r="F2" s="193" t="s">
        <v>319</v>
      </c>
      <c r="G2" s="55" t="s">
        <v>320</v>
      </c>
      <c r="H2" s="55" t="s">
        <v>321</v>
      </c>
      <c r="I2" s="55" t="s">
        <v>322</v>
      </c>
      <c r="J2" s="55" t="s">
        <v>323</v>
      </c>
      <c r="K2" s="55" t="s">
        <v>324</v>
      </c>
      <c r="L2" s="55" t="s">
        <v>325</v>
      </c>
      <c r="M2" s="55" t="s">
        <v>326</v>
      </c>
      <c r="N2" s="55" t="s">
        <v>327</v>
      </c>
      <c r="O2" s="55" t="s">
        <v>328</v>
      </c>
      <c r="P2" s="55" t="s">
        <v>329</v>
      </c>
      <c r="Q2" s="55" t="s">
        <v>330</v>
      </c>
      <c r="R2" s="55" t="s">
        <v>331</v>
      </c>
      <c r="S2" s="55" t="s">
        <v>332</v>
      </c>
      <c r="T2" s="55" t="s">
        <v>333</v>
      </c>
      <c r="U2" s="55" t="s">
        <v>334</v>
      </c>
      <c r="V2" s="55" t="s">
        <v>335</v>
      </c>
      <c r="W2" s="55" t="s">
        <v>336</v>
      </c>
      <c r="X2" s="55" t="s">
        <v>337</v>
      </c>
      <c r="Y2" s="55" t="s">
        <v>338</v>
      </c>
      <c r="Z2" s="55" t="s">
        <v>339</v>
      </c>
      <c r="AA2" s="55" t="s">
        <v>340</v>
      </c>
      <c r="AB2" s="55" t="s">
        <v>341</v>
      </c>
      <c r="AC2" s="55" t="s">
        <v>342</v>
      </c>
      <c r="AD2" s="55" t="s">
        <v>343</v>
      </c>
      <c r="AE2" s="55" t="s">
        <v>344</v>
      </c>
      <c r="AF2" s="55" t="s">
        <v>345</v>
      </c>
      <c r="AG2" s="55" t="s">
        <v>346</v>
      </c>
      <c r="AH2" s="55" t="s">
        <v>347</v>
      </c>
      <c r="AI2" s="55" t="s">
        <v>348</v>
      </c>
      <c r="AJ2" s="55" t="s">
        <v>349</v>
      </c>
      <c r="AK2" s="55" t="s">
        <v>350</v>
      </c>
      <c r="AL2" s="55" t="s">
        <v>351</v>
      </c>
      <c r="AM2" s="55" t="s">
        <v>352</v>
      </c>
      <c r="AN2" s="55" t="s">
        <v>353</v>
      </c>
      <c r="AO2" s="55" t="s">
        <v>354</v>
      </c>
      <c r="AP2" s="55" t="s">
        <v>355</v>
      </c>
      <c r="AQ2" s="193"/>
    </row>
    <row r="3" spans="1:43" hidden="1" outlineLevel="1">
      <c r="A3" s="192" t="s">
        <v>356</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row>
    <row r="4" spans="1:43" hidden="1" outlineLevel="1">
      <c r="Q4" s="55" t="str">
        <f ca="1">_xll.ReportDrill('[29]JE Lookup'!B1,,_xll.PairGroup(_xll.Pair(G20:G309,'[29]JE Lookup'!N8),_xll.Pair(AB20:AB309,'[29]JE Lookup'!N7)),"JE Lookup")</f>
        <v>OK!: ReportDrill 'JE Lookup' Formula OK [jAction{}]</v>
      </c>
      <c r="U4" s="55" t="str">
        <f ca="1">_xll.ReportDrill(,"APDrill",_xll.PairGroup(_xll.PairExt(AQ20:AQ309,"H8")),"AP Detail")</f>
        <v>OK!: ReportDrill 'AP Detail' Formula OK [jAction{}]</v>
      </c>
      <c r="Y4" s="55" t="str">
        <f ca="1">_xll.ReportDrill(,"JEStaged_DrillToDetail",_xll.PairGroup(_xll.PairExt(Q19:Q309,"dControlNum",TRUE),_xll.PairExt(AP19:AP309,"dDistrict",TRUE),_xll.PairExt(AO19:AO309,"dApplyMonth",TRUE)),"JE Staged Details")</f>
        <v>OK!: ReportDrill 'JE Staged Details' Formula OK [jAction{}]</v>
      </c>
    </row>
    <row r="5" spans="1:43" hidden="1" outlineLevel="1">
      <c r="B5" s="55" t="str">
        <f ca="1">_xll.ReportRange("JEQuery_WithStaged",B20:AS308,B2:AS2,,_xll.Param(DateFrom,DateTo,IF(M12="","all",M12),M13,M14,M15,P12,P13,P14,P15,EntrieShownLimit,IF(DateFrom="",DateFrom,),IF(DateTo="",DateTo,)),TRUE)</f>
        <v>OK!: ReportRange Formula OK [jAction{}]</v>
      </c>
      <c r="Q5" s="55" t="str">
        <f ca="1">_xll.ReportDrill('[29]JE Lookup'!B1,,_xll.PairGroup(_xll.Pair(V20:V309,'[29]JE Lookup'!N8),_xll.Pair(AS20:AS309,'[29]JE Lookup'!N7)),"I/C Originating JE")</f>
        <v>OK!: ReportDrill 'I/C Originating JE' Formula OK [jAction{}]</v>
      </c>
    </row>
    <row r="6" spans="1:43" hidden="1" outlineLevel="1">
      <c r="B6" s="194" t="s">
        <v>357</v>
      </c>
      <c r="D6" s="55">
        <v>10000</v>
      </c>
    </row>
    <row r="7" spans="1:43" hidden="1" outlineLevel="1">
      <c r="A7" s="192" t="s">
        <v>358</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row>
    <row r="8" spans="1:43" hidden="1" outlineLevel="1">
      <c r="J8" s="195"/>
    </row>
    <row r="9" spans="1:43" ht="18" collapsed="1">
      <c r="B9" s="196" t="s">
        <v>359</v>
      </c>
      <c r="G9" s="197" t="s">
        <v>360</v>
      </c>
      <c r="P9" s="198"/>
      <c r="U9" s="194"/>
    </row>
    <row r="10" spans="1:43" ht="14.25">
      <c r="B10" s="193" t="s">
        <v>361</v>
      </c>
      <c r="G10" s="199"/>
      <c r="P10" s="198"/>
      <c r="U10" s="194"/>
    </row>
    <row r="11" spans="1:43">
      <c r="G11" s="200" t="s">
        <v>362</v>
      </c>
      <c r="H11" s="201"/>
      <c r="I11" s="202"/>
      <c r="L11" s="201" t="s">
        <v>363</v>
      </c>
      <c r="M11" s="201"/>
      <c r="N11" s="201"/>
      <c r="O11" s="201"/>
      <c r="P11" s="201"/>
      <c r="U11" s="193"/>
    </row>
    <row r="12" spans="1:43" s="194" customFormat="1">
      <c r="H12" s="203" t="s">
        <v>364</v>
      </c>
      <c r="I12" s="204" t="s">
        <v>365</v>
      </c>
      <c r="K12" s="205"/>
      <c r="L12" s="194" t="s">
        <v>366</v>
      </c>
      <c r="M12" s="204" t="s">
        <v>367</v>
      </c>
      <c r="O12" s="203" t="s">
        <v>368</v>
      </c>
      <c r="P12" s="206"/>
      <c r="Z12" s="55"/>
      <c r="AA12" s="55"/>
      <c r="AB12" s="55"/>
      <c r="AH12" s="55"/>
      <c r="AI12" s="55"/>
      <c r="AJ12" s="55"/>
      <c r="AK12" s="55"/>
      <c r="AL12" s="55"/>
    </row>
    <row r="13" spans="1:43" s="194" customFormat="1">
      <c r="H13" s="203" t="s">
        <v>369</v>
      </c>
      <c r="I13" s="204" t="s">
        <v>370</v>
      </c>
      <c r="K13" s="205"/>
      <c r="L13" s="194" t="s">
        <v>371</v>
      </c>
      <c r="M13" s="204"/>
      <c r="N13" s="55"/>
      <c r="O13" s="203" t="s">
        <v>372</v>
      </c>
      <c r="P13" s="207"/>
      <c r="Q13" s="208"/>
      <c r="Z13" s="55"/>
      <c r="AA13" s="55"/>
      <c r="AB13" s="55"/>
      <c r="AH13" s="55"/>
      <c r="AI13" s="55"/>
      <c r="AJ13" s="55"/>
      <c r="AK13" s="55"/>
      <c r="AL13" s="55"/>
    </row>
    <row r="14" spans="1:43">
      <c r="L14" s="194" t="s">
        <v>373</v>
      </c>
      <c r="M14" s="204" t="s">
        <v>374</v>
      </c>
      <c r="O14" s="203" t="s">
        <v>375</v>
      </c>
      <c r="P14" s="207"/>
      <c r="Q14" s="208"/>
    </row>
    <row r="15" spans="1:43">
      <c r="L15" s="194" t="s">
        <v>376</v>
      </c>
      <c r="M15" s="204" t="s">
        <v>377</v>
      </c>
      <c r="O15" s="203" t="s">
        <v>378</v>
      </c>
      <c r="P15" s="209" t="s">
        <v>379</v>
      </c>
    </row>
    <row r="16" spans="1:43">
      <c r="B16" s="210" t="s">
        <v>380</v>
      </c>
      <c r="C16" s="211"/>
      <c r="D16" s="212">
        <f>SUM(D19:D309)</f>
        <v>72026.829999999987</v>
      </c>
      <c r="E16" s="212">
        <f>SUM(E19:E309)</f>
        <v>0</v>
      </c>
      <c r="F16" s="55" t="s">
        <v>381</v>
      </c>
      <c r="N16" s="213"/>
      <c r="O16" s="213"/>
      <c r="P16" s="213"/>
      <c r="Q16" s="213"/>
    </row>
    <row r="17" spans="2:45">
      <c r="B17" s="210" t="s">
        <v>382</v>
      </c>
      <c r="C17" s="211"/>
      <c r="D17" s="214">
        <f>COUNT(D20:D310)</f>
        <v>288</v>
      </c>
      <c r="E17" s="214">
        <f>COUNT(E20:E310)</f>
        <v>288</v>
      </c>
      <c r="F17" s="193" t="s">
        <v>383</v>
      </c>
      <c r="G17" s="215" t="str">
        <f>""&amp;EntrieShownLimit</f>
        <v>10000</v>
      </c>
    </row>
    <row r="18" spans="2:45">
      <c r="O18" s="216"/>
      <c r="R18" s="217" t="s">
        <v>384</v>
      </c>
      <c r="S18" s="218"/>
      <c r="T18" s="218"/>
      <c r="U18" s="218"/>
      <c r="V18" s="218"/>
      <c r="W18" s="218"/>
      <c r="X18" s="218"/>
      <c r="Y18" s="218"/>
      <c r="Z18" s="219"/>
      <c r="AA18" s="219"/>
      <c r="AB18" s="219"/>
      <c r="AC18" s="219"/>
      <c r="AD18" s="219"/>
      <c r="AE18" s="219"/>
      <c r="AF18" s="219"/>
      <c r="AG18" s="219"/>
      <c r="AH18" s="219"/>
      <c r="AI18" s="219"/>
      <c r="AJ18" s="219"/>
      <c r="AK18" s="219"/>
      <c r="AL18" s="219"/>
      <c r="AM18" s="219"/>
      <c r="AN18" s="219"/>
      <c r="AO18" s="219"/>
      <c r="AP18" s="219"/>
      <c r="AQ18" s="219"/>
    </row>
    <row r="19" spans="2:45" s="220" customFormat="1" ht="29.25" customHeight="1" thickBot="1">
      <c r="B19" s="221" t="s">
        <v>385</v>
      </c>
      <c r="C19" s="222" t="s">
        <v>386</v>
      </c>
      <c r="D19" s="223" t="s">
        <v>387</v>
      </c>
      <c r="E19" s="223" t="s">
        <v>388</v>
      </c>
      <c r="F19" s="223" t="s">
        <v>389</v>
      </c>
      <c r="G19" s="224" t="s">
        <v>390</v>
      </c>
      <c r="H19" s="221" t="s">
        <v>391</v>
      </c>
      <c r="I19" s="221" t="s">
        <v>392</v>
      </c>
      <c r="J19" s="221" t="s">
        <v>323</v>
      </c>
      <c r="K19" s="221" t="s">
        <v>393</v>
      </c>
      <c r="L19" s="221" t="s">
        <v>394</v>
      </c>
      <c r="M19" s="221" t="s">
        <v>395</v>
      </c>
      <c r="N19" s="221" t="s">
        <v>396</v>
      </c>
      <c r="O19" s="225" t="s">
        <v>397</v>
      </c>
      <c r="P19" s="221" t="s">
        <v>398</v>
      </c>
      <c r="Q19" s="221" t="s">
        <v>399</v>
      </c>
      <c r="R19" s="221" t="s">
        <v>400</v>
      </c>
      <c r="S19" s="221" t="s">
        <v>401</v>
      </c>
      <c r="T19" s="221" t="s">
        <v>402</v>
      </c>
      <c r="U19" s="221" t="s">
        <v>403</v>
      </c>
      <c r="V19" s="221" t="s">
        <v>404</v>
      </c>
      <c r="W19" s="221" t="s">
        <v>405</v>
      </c>
      <c r="X19" s="221" t="s">
        <v>406</v>
      </c>
      <c r="Y19" s="221" t="s">
        <v>407</v>
      </c>
      <c r="Z19" s="221" t="s">
        <v>408</v>
      </c>
      <c r="AA19" s="221" t="s">
        <v>409</v>
      </c>
      <c r="AB19" s="221" t="s">
        <v>410</v>
      </c>
      <c r="AC19" s="226" t="s">
        <v>411</v>
      </c>
      <c r="AD19" s="226" t="s">
        <v>412</v>
      </c>
      <c r="AE19" s="226" t="s">
        <v>413</v>
      </c>
      <c r="AF19" s="226" t="s">
        <v>414</v>
      </c>
      <c r="AG19" s="226" t="s">
        <v>415</v>
      </c>
      <c r="AH19" s="226" t="s">
        <v>416</v>
      </c>
      <c r="AI19" s="222" t="s">
        <v>417</v>
      </c>
      <c r="AJ19" s="222" t="s">
        <v>418</v>
      </c>
      <c r="AK19" s="222" t="s">
        <v>419</v>
      </c>
      <c r="AL19" s="222" t="s">
        <v>420</v>
      </c>
      <c r="AM19" s="222" t="s">
        <v>421</v>
      </c>
      <c r="AN19" s="222" t="s">
        <v>353</v>
      </c>
      <c r="AO19" s="227" t="s">
        <v>422</v>
      </c>
      <c r="AP19" s="227" t="s">
        <v>423</v>
      </c>
      <c r="AQ19" s="227" t="s">
        <v>424</v>
      </c>
    </row>
    <row r="20" spans="2:45">
      <c r="B20" s="55" t="s">
        <v>425</v>
      </c>
      <c r="C20" s="228">
        <v>43921</v>
      </c>
      <c r="D20" s="229">
        <v>6592.63</v>
      </c>
      <c r="E20" s="229">
        <v>0</v>
      </c>
      <c r="F20" s="230" t="s">
        <v>426</v>
      </c>
      <c r="G20" s="55" t="s">
        <v>427</v>
      </c>
      <c r="H20" s="231" t="s">
        <v>428</v>
      </c>
      <c r="I20" s="55" t="s">
        <v>429</v>
      </c>
      <c r="J20" s="55" t="s">
        <v>430</v>
      </c>
      <c r="K20" s="55" t="s">
        <v>431</v>
      </c>
      <c r="L20" s="195"/>
      <c r="M20" s="195"/>
      <c r="N20" s="195" t="s">
        <v>432</v>
      </c>
      <c r="O20" s="216"/>
      <c r="P20" s="195"/>
      <c r="Q20" s="195"/>
      <c r="U20" s="55" t="s">
        <v>433</v>
      </c>
      <c r="V20" s="55" t="s">
        <v>433</v>
      </c>
      <c r="X20" s="228">
        <v>43922</v>
      </c>
      <c r="Y20" s="228">
        <v>43922</v>
      </c>
      <c r="AA20" s="228"/>
      <c r="AB20" s="55" t="s">
        <v>434</v>
      </c>
      <c r="AC20" s="55">
        <v>0</v>
      </c>
      <c r="AD20" s="55">
        <v>0</v>
      </c>
      <c r="AE20" s="55">
        <v>0</v>
      </c>
      <c r="AF20" s="55">
        <v>0</v>
      </c>
      <c r="AG20" s="55">
        <v>0</v>
      </c>
      <c r="AH20" s="55">
        <v>1</v>
      </c>
      <c r="AI20" s="55">
        <v>52140</v>
      </c>
      <c r="AJ20" s="55">
        <v>2149</v>
      </c>
      <c r="AK20" s="55">
        <v>0</v>
      </c>
      <c r="AL20" s="55">
        <v>19</v>
      </c>
      <c r="AO20" s="231"/>
      <c r="AP20" s="231"/>
      <c r="AQ20" s="55" t="str">
        <f>IF(LEFT(U20,2)="VO",U20,"")</f>
        <v/>
      </c>
      <c r="AS20" s="55" t="str">
        <f>IF(RIGHT(K20,2)="IC",IF(OR(AB20="wci_canada",AB20="wci_can_corp"),"wci_can_Corp","wci_corp"),AB20)</f>
        <v>wci_corp</v>
      </c>
    </row>
    <row r="21" spans="2:45">
      <c r="B21" s="55" t="s">
        <v>435</v>
      </c>
      <c r="C21" s="228">
        <v>43921</v>
      </c>
      <c r="D21" s="229">
        <v>353.92</v>
      </c>
      <c r="E21" s="229">
        <v>0</v>
      </c>
      <c r="F21" s="230" t="s">
        <v>426</v>
      </c>
      <c r="G21" s="55" t="s">
        <v>436</v>
      </c>
      <c r="H21" s="231" t="s">
        <v>428</v>
      </c>
      <c r="I21" s="55" t="s">
        <v>437</v>
      </c>
      <c r="J21" s="55" t="s">
        <v>430</v>
      </c>
      <c r="K21" s="55" t="s">
        <v>431</v>
      </c>
      <c r="L21" s="195"/>
      <c r="M21" s="195"/>
      <c r="N21" s="195" t="s">
        <v>438</v>
      </c>
      <c r="O21" s="216"/>
      <c r="P21" s="195"/>
      <c r="Q21" s="195"/>
      <c r="U21" s="55" t="s">
        <v>439</v>
      </c>
      <c r="V21" s="55" t="s">
        <v>439</v>
      </c>
      <c r="X21" s="228">
        <v>43922</v>
      </c>
      <c r="Y21" s="228">
        <v>43922</v>
      </c>
      <c r="AA21" s="228"/>
      <c r="AB21" s="55" t="s">
        <v>434</v>
      </c>
      <c r="AC21" s="55">
        <v>0</v>
      </c>
      <c r="AD21" s="55">
        <v>0</v>
      </c>
      <c r="AE21" s="55">
        <v>0</v>
      </c>
      <c r="AF21" s="55">
        <v>0</v>
      </c>
      <c r="AG21" s="55">
        <v>0</v>
      </c>
      <c r="AH21" s="55">
        <v>1</v>
      </c>
      <c r="AI21" s="55">
        <v>50065</v>
      </c>
      <c r="AJ21" s="55">
        <v>2149</v>
      </c>
      <c r="AK21" s="55">
        <v>0</v>
      </c>
      <c r="AL21" s="55">
        <v>19</v>
      </c>
      <c r="AO21" s="231"/>
      <c r="AP21" s="231"/>
      <c r="AQ21" s="55" t="str">
        <f t="shared" ref="AQ21:AQ84" si="0">IF(LEFT(U21,2)="VO",U21,"")</f>
        <v/>
      </c>
      <c r="AS21" s="55" t="str">
        <f t="shared" ref="AS21:AS84" si="1">IF(RIGHT(K21,2)="IC",IF(OR(AB21="wci_canada",AB21="wci_can_corp"),"wci_can_Corp","wci_corp"),AB21)</f>
        <v>wci_corp</v>
      </c>
    </row>
    <row r="22" spans="2:45">
      <c r="B22" s="55" t="s">
        <v>440</v>
      </c>
      <c r="C22" s="228">
        <v>43921</v>
      </c>
      <c r="D22" s="229">
        <v>163.6</v>
      </c>
      <c r="E22" s="229">
        <v>0</v>
      </c>
      <c r="F22" s="230" t="s">
        <v>426</v>
      </c>
      <c r="G22" s="55" t="s">
        <v>436</v>
      </c>
      <c r="H22" s="231" t="s">
        <v>428</v>
      </c>
      <c r="I22" s="55" t="s">
        <v>437</v>
      </c>
      <c r="J22" s="55" t="s">
        <v>430</v>
      </c>
      <c r="K22" s="55" t="s">
        <v>431</v>
      </c>
      <c r="L22" s="195"/>
      <c r="M22" s="195"/>
      <c r="N22" s="195" t="s">
        <v>438</v>
      </c>
      <c r="O22" s="216"/>
      <c r="P22" s="195"/>
      <c r="Q22" s="195"/>
      <c r="U22" s="55" t="s">
        <v>439</v>
      </c>
      <c r="V22" s="55" t="s">
        <v>439</v>
      </c>
      <c r="X22" s="228">
        <v>43922</v>
      </c>
      <c r="Y22" s="228">
        <v>43922</v>
      </c>
      <c r="AA22" s="228"/>
      <c r="AB22" s="55" t="s">
        <v>434</v>
      </c>
      <c r="AC22" s="55">
        <v>0</v>
      </c>
      <c r="AD22" s="55">
        <v>0</v>
      </c>
      <c r="AE22" s="55">
        <v>0</v>
      </c>
      <c r="AF22" s="55">
        <v>0</v>
      </c>
      <c r="AG22" s="55">
        <v>0</v>
      </c>
      <c r="AH22" s="55">
        <v>1</v>
      </c>
      <c r="AI22" s="55">
        <v>52065</v>
      </c>
      <c r="AJ22" s="55">
        <v>2149</v>
      </c>
      <c r="AK22" s="55">
        <v>0</v>
      </c>
      <c r="AL22" s="55">
        <v>19</v>
      </c>
      <c r="AO22" s="231"/>
      <c r="AP22" s="231"/>
      <c r="AQ22" s="55" t="str">
        <f t="shared" si="0"/>
        <v/>
      </c>
      <c r="AS22" s="55" t="str">
        <f t="shared" si="1"/>
        <v>wci_corp</v>
      </c>
    </row>
    <row r="23" spans="2:45">
      <c r="B23" s="55" t="s">
        <v>441</v>
      </c>
      <c r="C23" s="228">
        <v>43921</v>
      </c>
      <c r="D23" s="229">
        <v>17.27</v>
      </c>
      <c r="E23" s="229">
        <v>0</v>
      </c>
      <c r="F23" s="230" t="s">
        <v>426</v>
      </c>
      <c r="G23" s="55" t="s">
        <v>442</v>
      </c>
      <c r="H23" s="231" t="s">
        <v>428</v>
      </c>
      <c r="I23" s="55" t="s">
        <v>443</v>
      </c>
      <c r="J23" s="55" t="s">
        <v>444</v>
      </c>
      <c r="K23" s="55" t="s">
        <v>431</v>
      </c>
      <c r="L23" s="195"/>
      <c r="M23" s="195"/>
      <c r="N23" s="195" t="s">
        <v>445</v>
      </c>
      <c r="O23" s="216"/>
      <c r="P23" s="195"/>
      <c r="Q23" s="195"/>
      <c r="U23" s="55" t="s">
        <v>446</v>
      </c>
      <c r="V23" s="55" t="s">
        <v>446</v>
      </c>
      <c r="X23" s="228">
        <v>43923</v>
      </c>
      <c r="Y23" s="228">
        <v>43923</v>
      </c>
      <c r="AA23" s="228"/>
      <c r="AB23" s="55" t="s">
        <v>434</v>
      </c>
      <c r="AC23" s="55">
        <v>0</v>
      </c>
      <c r="AD23" s="55">
        <v>0</v>
      </c>
      <c r="AE23" s="55">
        <v>0</v>
      </c>
      <c r="AF23" s="55">
        <v>0</v>
      </c>
      <c r="AG23" s="55">
        <v>0</v>
      </c>
      <c r="AH23" s="55">
        <v>1</v>
      </c>
      <c r="AI23" s="55">
        <v>57147</v>
      </c>
      <c r="AJ23" s="55">
        <v>2149</v>
      </c>
      <c r="AK23" s="55">
        <v>0</v>
      </c>
      <c r="AL23" s="55">
        <v>19</v>
      </c>
      <c r="AO23" s="231"/>
      <c r="AP23" s="231"/>
      <c r="AQ23" s="55" t="str">
        <f t="shared" si="0"/>
        <v/>
      </c>
      <c r="AS23" s="55" t="str">
        <f t="shared" si="1"/>
        <v>wci_corp</v>
      </c>
    </row>
    <row r="24" spans="2:45">
      <c r="B24" s="55" t="s">
        <v>447</v>
      </c>
      <c r="C24" s="228">
        <v>43921</v>
      </c>
      <c r="D24" s="229">
        <v>17.32</v>
      </c>
      <c r="E24" s="229">
        <v>0</v>
      </c>
      <c r="F24" s="230" t="s">
        <v>426</v>
      </c>
      <c r="G24" s="55" t="s">
        <v>442</v>
      </c>
      <c r="H24" s="231" t="s">
        <v>428</v>
      </c>
      <c r="I24" s="55" t="s">
        <v>443</v>
      </c>
      <c r="J24" s="55" t="s">
        <v>444</v>
      </c>
      <c r="K24" s="55" t="s">
        <v>431</v>
      </c>
      <c r="L24" s="195"/>
      <c r="M24" s="195"/>
      <c r="N24" s="195" t="s">
        <v>448</v>
      </c>
      <c r="O24" s="216"/>
      <c r="P24" s="195"/>
      <c r="Q24" s="195"/>
      <c r="U24" s="55" t="s">
        <v>446</v>
      </c>
      <c r="V24" s="55" t="s">
        <v>446</v>
      </c>
      <c r="X24" s="228">
        <v>43923</v>
      </c>
      <c r="Y24" s="228">
        <v>43923</v>
      </c>
      <c r="AA24" s="228"/>
      <c r="AB24" s="55" t="s">
        <v>434</v>
      </c>
      <c r="AC24" s="55">
        <v>0</v>
      </c>
      <c r="AD24" s="55">
        <v>0</v>
      </c>
      <c r="AE24" s="55">
        <v>0</v>
      </c>
      <c r="AF24" s="55">
        <v>0</v>
      </c>
      <c r="AG24" s="55">
        <v>0</v>
      </c>
      <c r="AH24" s="55">
        <v>1</v>
      </c>
      <c r="AI24" s="55">
        <v>70336</v>
      </c>
      <c r="AJ24" s="55">
        <v>2149</v>
      </c>
      <c r="AK24" s="55">
        <v>0</v>
      </c>
      <c r="AL24" s="55">
        <v>19</v>
      </c>
      <c r="AO24" s="231"/>
      <c r="AP24" s="231"/>
      <c r="AQ24" s="55" t="str">
        <f t="shared" si="0"/>
        <v/>
      </c>
      <c r="AS24" s="55" t="str">
        <f t="shared" si="1"/>
        <v>wci_corp</v>
      </c>
    </row>
    <row r="25" spans="2:45">
      <c r="B25" s="55" t="s">
        <v>449</v>
      </c>
      <c r="C25" s="228">
        <v>43921</v>
      </c>
      <c r="D25" s="229">
        <v>2638.32</v>
      </c>
      <c r="E25" s="229">
        <v>0</v>
      </c>
      <c r="F25" s="230" t="s">
        <v>426</v>
      </c>
      <c r="G25" s="55" t="s">
        <v>450</v>
      </c>
      <c r="H25" s="231" t="s">
        <v>428</v>
      </c>
      <c r="I25" s="55" t="s">
        <v>451</v>
      </c>
      <c r="J25" s="55" t="s">
        <v>444</v>
      </c>
      <c r="K25" s="55" t="s">
        <v>431</v>
      </c>
      <c r="L25" s="195"/>
      <c r="M25" s="195"/>
      <c r="N25" s="195" t="s">
        <v>452</v>
      </c>
      <c r="O25" s="216"/>
      <c r="P25" s="195"/>
      <c r="Q25" s="195"/>
      <c r="U25" s="55" t="s">
        <v>453</v>
      </c>
      <c r="V25" s="55" t="s">
        <v>453</v>
      </c>
      <c r="X25" s="228">
        <v>43928</v>
      </c>
      <c r="Y25" s="228">
        <v>43928</v>
      </c>
      <c r="AA25" s="228"/>
      <c r="AB25" s="55" t="s">
        <v>434</v>
      </c>
      <c r="AC25" s="55">
        <v>0</v>
      </c>
      <c r="AD25" s="55">
        <v>0</v>
      </c>
      <c r="AE25" s="55">
        <v>0</v>
      </c>
      <c r="AF25" s="55">
        <v>0</v>
      </c>
      <c r="AG25" s="55">
        <v>0</v>
      </c>
      <c r="AH25" s="55">
        <v>1</v>
      </c>
      <c r="AI25" s="55">
        <v>50036</v>
      </c>
      <c r="AJ25" s="55">
        <v>2149</v>
      </c>
      <c r="AK25" s="55">
        <v>0</v>
      </c>
      <c r="AL25" s="55">
        <v>19</v>
      </c>
      <c r="AO25" s="231"/>
      <c r="AP25" s="231"/>
      <c r="AQ25" s="55" t="str">
        <f t="shared" si="0"/>
        <v/>
      </c>
      <c r="AS25" s="55" t="str">
        <f t="shared" si="1"/>
        <v>wci_corp</v>
      </c>
    </row>
    <row r="26" spans="2:45">
      <c r="B26" s="55" t="s">
        <v>454</v>
      </c>
      <c r="C26" s="228">
        <v>43921</v>
      </c>
      <c r="D26" s="229">
        <v>201.83</v>
      </c>
      <c r="E26" s="229">
        <v>0</v>
      </c>
      <c r="F26" s="230" t="s">
        <v>426</v>
      </c>
      <c r="G26" s="55" t="s">
        <v>450</v>
      </c>
      <c r="H26" s="231" t="s">
        <v>428</v>
      </c>
      <c r="I26" s="55" t="s">
        <v>451</v>
      </c>
      <c r="J26" s="55" t="s">
        <v>444</v>
      </c>
      <c r="K26" s="55" t="s">
        <v>431</v>
      </c>
      <c r="L26" s="195"/>
      <c r="M26" s="195"/>
      <c r="N26" s="195" t="s">
        <v>452</v>
      </c>
      <c r="O26" s="216"/>
      <c r="P26" s="195"/>
      <c r="Q26" s="195"/>
      <c r="U26" s="55" t="s">
        <v>453</v>
      </c>
      <c r="V26" s="55" t="s">
        <v>453</v>
      </c>
      <c r="X26" s="228">
        <v>43928</v>
      </c>
      <c r="Y26" s="228">
        <v>43928</v>
      </c>
      <c r="AA26" s="228"/>
      <c r="AB26" s="55" t="s">
        <v>434</v>
      </c>
      <c r="AC26" s="55">
        <v>0</v>
      </c>
      <c r="AD26" s="55">
        <v>0</v>
      </c>
      <c r="AE26" s="55">
        <v>0</v>
      </c>
      <c r="AF26" s="55">
        <v>0</v>
      </c>
      <c r="AG26" s="55">
        <v>0</v>
      </c>
      <c r="AH26" s="55">
        <v>1</v>
      </c>
      <c r="AI26" s="55">
        <v>50050</v>
      </c>
      <c r="AJ26" s="55">
        <v>2149</v>
      </c>
      <c r="AK26" s="55">
        <v>0</v>
      </c>
      <c r="AL26" s="55">
        <v>19</v>
      </c>
      <c r="AO26" s="231"/>
      <c r="AP26" s="231"/>
      <c r="AQ26" s="55" t="str">
        <f t="shared" si="0"/>
        <v/>
      </c>
      <c r="AS26" s="55" t="str">
        <f t="shared" si="1"/>
        <v>wci_corp</v>
      </c>
    </row>
    <row r="27" spans="2:45">
      <c r="B27" s="55" t="s">
        <v>455</v>
      </c>
      <c r="C27" s="228">
        <v>43921</v>
      </c>
      <c r="D27" s="229">
        <v>668.58</v>
      </c>
      <c r="E27" s="229">
        <v>0</v>
      </c>
      <c r="F27" s="230" t="s">
        <v>426</v>
      </c>
      <c r="G27" s="55" t="s">
        <v>450</v>
      </c>
      <c r="H27" s="231" t="s">
        <v>428</v>
      </c>
      <c r="I27" s="55" t="s">
        <v>451</v>
      </c>
      <c r="J27" s="55" t="s">
        <v>444</v>
      </c>
      <c r="K27" s="55" t="s">
        <v>431</v>
      </c>
      <c r="L27" s="195"/>
      <c r="M27" s="195"/>
      <c r="N27" s="195" t="s">
        <v>452</v>
      </c>
      <c r="O27" s="216"/>
      <c r="P27" s="195"/>
      <c r="Q27" s="195"/>
      <c r="U27" s="55" t="s">
        <v>453</v>
      </c>
      <c r="V27" s="55" t="s">
        <v>453</v>
      </c>
      <c r="X27" s="228">
        <v>43928</v>
      </c>
      <c r="Y27" s="228">
        <v>43928</v>
      </c>
      <c r="AA27" s="228"/>
      <c r="AB27" s="55" t="s">
        <v>434</v>
      </c>
      <c r="AC27" s="55">
        <v>0</v>
      </c>
      <c r="AD27" s="55">
        <v>0</v>
      </c>
      <c r="AE27" s="55">
        <v>0</v>
      </c>
      <c r="AF27" s="55">
        <v>0</v>
      </c>
      <c r="AG27" s="55">
        <v>0</v>
      </c>
      <c r="AH27" s="55">
        <v>1</v>
      </c>
      <c r="AI27" s="55">
        <v>52036</v>
      </c>
      <c r="AJ27" s="55">
        <v>2149</v>
      </c>
      <c r="AK27" s="55">
        <v>0</v>
      </c>
      <c r="AL27" s="55">
        <v>19</v>
      </c>
      <c r="AO27" s="231"/>
      <c r="AP27" s="231"/>
      <c r="AQ27" s="55" t="str">
        <f t="shared" si="0"/>
        <v/>
      </c>
      <c r="AS27" s="55" t="str">
        <f t="shared" si="1"/>
        <v>wci_corp</v>
      </c>
    </row>
    <row r="28" spans="2:45">
      <c r="B28" s="55" t="s">
        <v>456</v>
      </c>
      <c r="C28" s="228">
        <v>43921</v>
      </c>
      <c r="D28" s="229">
        <v>51.15</v>
      </c>
      <c r="E28" s="229">
        <v>0</v>
      </c>
      <c r="F28" s="230" t="s">
        <v>426</v>
      </c>
      <c r="G28" s="55" t="s">
        <v>450</v>
      </c>
      <c r="H28" s="231" t="s">
        <v>428</v>
      </c>
      <c r="I28" s="55" t="s">
        <v>451</v>
      </c>
      <c r="J28" s="55" t="s">
        <v>444</v>
      </c>
      <c r="K28" s="55" t="s">
        <v>431</v>
      </c>
      <c r="L28" s="195"/>
      <c r="M28" s="195"/>
      <c r="N28" s="195" t="s">
        <v>452</v>
      </c>
      <c r="O28" s="216"/>
      <c r="P28" s="195"/>
      <c r="Q28" s="195"/>
      <c r="U28" s="55" t="s">
        <v>453</v>
      </c>
      <c r="V28" s="55" t="s">
        <v>453</v>
      </c>
      <c r="X28" s="228">
        <v>43928</v>
      </c>
      <c r="Y28" s="228">
        <v>43928</v>
      </c>
      <c r="AA28" s="228"/>
      <c r="AB28" s="55" t="s">
        <v>434</v>
      </c>
      <c r="AC28" s="55">
        <v>0</v>
      </c>
      <c r="AD28" s="55">
        <v>0</v>
      </c>
      <c r="AE28" s="55">
        <v>0</v>
      </c>
      <c r="AF28" s="55">
        <v>0</v>
      </c>
      <c r="AG28" s="55">
        <v>0</v>
      </c>
      <c r="AH28" s="55">
        <v>1</v>
      </c>
      <c r="AI28" s="55">
        <v>52050</v>
      </c>
      <c r="AJ28" s="55">
        <v>2149</v>
      </c>
      <c r="AK28" s="55">
        <v>0</v>
      </c>
      <c r="AL28" s="55">
        <v>19</v>
      </c>
      <c r="AO28" s="231"/>
      <c r="AP28" s="231"/>
      <c r="AQ28" s="55" t="str">
        <f t="shared" si="0"/>
        <v/>
      </c>
      <c r="AS28" s="55" t="str">
        <f t="shared" si="1"/>
        <v>wci_corp</v>
      </c>
    </row>
    <row r="29" spans="2:45">
      <c r="B29" s="55" t="s">
        <v>457</v>
      </c>
      <c r="C29" s="228">
        <v>43921</v>
      </c>
      <c r="D29" s="229">
        <v>175</v>
      </c>
      <c r="E29" s="229">
        <v>0</v>
      </c>
      <c r="F29" s="230" t="s">
        <v>426</v>
      </c>
      <c r="G29" s="55" t="s">
        <v>450</v>
      </c>
      <c r="H29" s="231" t="s">
        <v>428</v>
      </c>
      <c r="I29" s="55" t="s">
        <v>451</v>
      </c>
      <c r="J29" s="55" t="s">
        <v>444</v>
      </c>
      <c r="K29" s="55" t="s">
        <v>431</v>
      </c>
      <c r="L29" s="195"/>
      <c r="M29" s="195"/>
      <c r="N29" s="195" t="s">
        <v>452</v>
      </c>
      <c r="O29" s="216"/>
      <c r="P29" s="195"/>
      <c r="Q29" s="195"/>
      <c r="U29" s="55" t="s">
        <v>453</v>
      </c>
      <c r="V29" s="55" t="s">
        <v>453</v>
      </c>
      <c r="X29" s="228">
        <v>43928</v>
      </c>
      <c r="Y29" s="228">
        <v>43928</v>
      </c>
      <c r="AA29" s="228"/>
      <c r="AB29" s="55" t="s">
        <v>434</v>
      </c>
      <c r="AC29" s="55">
        <v>0</v>
      </c>
      <c r="AD29" s="55">
        <v>0</v>
      </c>
      <c r="AE29" s="55">
        <v>0</v>
      </c>
      <c r="AF29" s="55">
        <v>0</v>
      </c>
      <c r="AG29" s="55">
        <v>0</v>
      </c>
      <c r="AH29" s="55">
        <v>1</v>
      </c>
      <c r="AI29" s="55">
        <v>56036</v>
      </c>
      <c r="AJ29" s="55">
        <v>2149</v>
      </c>
      <c r="AK29" s="55">
        <v>0</v>
      </c>
      <c r="AL29" s="55">
        <v>19</v>
      </c>
      <c r="AO29" s="231"/>
      <c r="AP29" s="231"/>
      <c r="AQ29" s="55" t="str">
        <f t="shared" si="0"/>
        <v/>
      </c>
      <c r="AS29" s="55" t="str">
        <f t="shared" si="1"/>
        <v>wci_corp</v>
      </c>
    </row>
    <row r="30" spans="2:45">
      <c r="B30" s="55" t="s">
        <v>458</v>
      </c>
      <c r="C30" s="228">
        <v>43921</v>
      </c>
      <c r="D30" s="229">
        <v>13.39</v>
      </c>
      <c r="E30" s="229">
        <v>0</v>
      </c>
      <c r="F30" s="230" t="s">
        <v>426</v>
      </c>
      <c r="G30" s="55" t="s">
        <v>450</v>
      </c>
      <c r="H30" s="231" t="s">
        <v>428</v>
      </c>
      <c r="I30" s="55" t="s">
        <v>451</v>
      </c>
      <c r="J30" s="55" t="s">
        <v>444</v>
      </c>
      <c r="K30" s="55" t="s">
        <v>431</v>
      </c>
      <c r="L30" s="195"/>
      <c r="M30" s="195"/>
      <c r="N30" s="195" t="s">
        <v>452</v>
      </c>
      <c r="O30" s="216"/>
      <c r="P30" s="195"/>
      <c r="Q30" s="195"/>
      <c r="U30" s="55" t="s">
        <v>453</v>
      </c>
      <c r="V30" s="55" t="s">
        <v>453</v>
      </c>
      <c r="X30" s="228">
        <v>43928</v>
      </c>
      <c r="Y30" s="228">
        <v>43928</v>
      </c>
      <c r="AA30" s="228"/>
      <c r="AB30" s="55" t="s">
        <v>434</v>
      </c>
      <c r="AC30" s="55">
        <v>0</v>
      </c>
      <c r="AD30" s="55">
        <v>0</v>
      </c>
      <c r="AE30" s="55">
        <v>0</v>
      </c>
      <c r="AF30" s="55">
        <v>0</v>
      </c>
      <c r="AG30" s="55">
        <v>0</v>
      </c>
      <c r="AH30" s="55">
        <v>1</v>
      </c>
      <c r="AI30" s="55">
        <v>56050</v>
      </c>
      <c r="AJ30" s="55">
        <v>2149</v>
      </c>
      <c r="AK30" s="55">
        <v>0</v>
      </c>
      <c r="AL30" s="55">
        <v>19</v>
      </c>
      <c r="AO30" s="231"/>
      <c r="AP30" s="231"/>
      <c r="AQ30" s="55" t="str">
        <f t="shared" si="0"/>
        <v/>
      </c>
      <c r="AS30" s="55" t="str">
        <f t="shared" si="1"/>
        <v>wci_corp</v>
      </c>
    </row>
    <row r="31" spans="2:45">
      <c r="B31" s="55" t="s">
        <v>459</v>
      </c>
      <c r="C31" s="228">
        <v>43921</v>
      </c>
      <c r="D31" s="229">
        <v>624.66</v>
      </c>
      <c r="E31" s="229">
        <v>0</v>
      </c>
      <c r="F31" s="230" t="s">
        <v>426</v>
      </c>
      <c r="G31" s="55" t="s">
        <v>450</v>
      </c>
      <c r="H31" s="231" t="s">
        <v>428</v>
      </c>
      <c r="I31" s="55" t="s">
        <v>451</v>
      </c>
      <c r="J31" s="55" t="s">
        <v>444</v>
      </c>
      <c r="K31" s="55" t="s">
        <v>431</v>
      </c>
      <c r="L31" s="195"/>
      <c r="M31" s="195"/>
      <c r="N31" s="195" t="s">
        <v>452</v>
      </c>
      <c r="O31" s="216"/>
      <c r="P31" s="195"/>
      <c r="Q31" s="195"/>
      <c r="U31" s="55" t="s">
        <v>453</v>
      </c>
      <c r="V31" s="55" t="s">
        <v>453</v>
      </c>
      <c r="X31" s="228">
        <v>43928</v>
      </c>
      <c r="Y31" s="228">
        <v>43928</v>
      </c>
      <c r="AA31" s="228"/>
      <c r="AB31" s="55" t="s">
        <v>434</v>
      </c>
      <c r="AC31" s="55">
        <v>0</v>
      </c>
      <c r="AD31" s="55">
        <v>0</v>
      </c>
      <c r="AE31" s="55">
        <v>0</v>
      </c>
      <c r="AF31" s="55">
        <v>0</v>
      </c>
      <c r="AG31" s="55">
        <v>0</v>
      </c>
      <c r="AH31" s="55">
        <v>1</v>
      </c>
      <c r="AI31" s="55">
        <v>70036</v>
      </c>
      <c r="AJ31" s="55">
        <v>2149</v>
      </c>
      <c r="AK31" s="55">
        <v>0</v>
      </c>
      <c r="AL31" s="55">
        <v>19</v>
      </c>
      <c r="AO31" s="231"/>
      <c r="AP31" s="231"/>
      <c r="AQ31" s="55" t="str">
        <f t="shared" si="0"/>
        <v/>
      </c>
      <c r="AS31" s="55" t="str">
        <f t="shared" si="1"/>
        <v>wci_corp</v>
      </c>
    </row>
    <row r="32" spans="2:45">
      <c r="B32" s="55" t="s">
        <v>460</v>
      </c>
      <c r="C32" s="228">
        <v>43921</v>
      </c>
      <c r="D32" s="229">
        <v>47.79</v>
      </c>
      <c r="E32" s="229">
        <v>0</v>
      </c>
      <c r="F32" s="230" t="s">
        <v>426</v>
      </c>
      <c r="G32" s="55" t="s">
        <v>450</v>
      </c>
      <c r="H32" s="231" t="s">
        <v>428</v>
      </c>
      <c r="I32" s="55" t="s">
        <v>451</v>
      </c>
      <c r="J32" s="55" t="s">
        <v>444</v>
      </c>
      <c r="K32" s="55" t="s">
        <v>431</v>
      </c>
      <c r="L32" s="195"/>
      <c r="M32" s="195"/>
      <c r="N32" s="195" t="s">
        <v>452</v>
      </c>
      <c r="O32" s="216"/>
      <c r="P32" s="195"/>
      <c r="Q32" s="195"/>
      <c r="U32" s="55" t="s">
        <v>453</v>
      </c>
      <c r="V32" s="55" t="s">
        <v>453</v>
      </c>
      <c r="X32" s="228">
        <v>43928</v>
      </c>
      <c r="Y32" s="228">
        <v>43928</v>
      </c>
      <c r="AA32" s="228"/>
      <c r="AB32" s="55" t="s">
        <v>434</v>
      </c>
      <c r="AC32" s="55">
        <v>0</v>
      </c>
      <c r="AD32" s="55">
        <v>0</v>
      </c>
      <c r="AE32" s="55">
        <v>0</v>
      </c>
      <c r="AF32" s="55">
        <v>0</v>
      </c>
      <c r="AG32" s="55">
        <v>0</v>
      </c>
      <c r="AH32" s="55">
        <v>1</v>
      </c>
      <c r="AI32" s="55">
        <v>70050</v>
      </c>
      <c r="AJ32" s="55">
        <v>2149</v>
      </c>
      <c r="AK32" s="55">
        <v>0</v>
      </c>
      <c r="AL32" s="55">
        <v>19</v>
      </c>
      <c r="AO32" s="231"/>
      <c r="AP32" s="231"/>
      <c r="AQ32" s="55" t="str">
        <f t="shared" si="0"/>
        <v/>
      </c>
      <c r="AS32" s="55" t="str">
        <f t="shared" si="1"/>
        <v>wci_corp</v>
      </c>
    </row>
    <row r="33" spans="2:45">
      <c r="B33" s="55" t="s">
        <v>461</v>
      </c>
      <c r="C33" s="228">
        <v>43921</v>
      </c>
      <c r="D33" s="229">
        <v>198.47</v>
      </c>
      <c r="E33" s="229">
        <v>0</v>
      </c>
      <c r="F33" s="230" t="s">
        <v>426</v>
      </c>
      <c r="G33" s="55" t="s">
        <v>462</v>
      </c>
      <c r="H33" s="231" t="s">
        <v>428</v>
      </c>
      <c r="I33" s="55" t="s">
        <v>463</v>
      </c>
      <c r="J33" s="55" t="s">
        <v>464</v>
      </c>
      <c r="K33" s="55" t="s">
        <v>465</v>
      </c>
      <c r="L33" s="195"/>
      <c r="M33" s="195"/>
      <c r="N33" s="195" t="s">
        <v>466</v>
      </c>
      <c r="O33" s="216"/>
      <c r="P33" s="195"/>
      <c r="Q33" s="195"/>
      <c r="U33" s="55" t="s">
        <v>462</v>
      </c>
      <c r="V33" s="55" t="s">
        <v>467</v>
      </c>
      <c r="X33" s="228">
        <v>43928</v>
      </c>
      <c r="Y33" s="228">
        <v>43928</v>
      </c>
      <c r="AA33" s="228"/>
      <c r="AB33" s="55" t="s">
        <v>434</v>
      </c>
      <c r="AC33" s="55">
        <v>1</v>
      </c>
      <c r="AD33" s="55">
        <v>0</v>
      </c>
      <c r="AE33" s="55">
        <v>0</v>
      </c>
      <c r="AF33" s="55">
        <v>0</v>
      </c>
      <c r="AG33" s="55">
        <v>0</v>
      </c>
      <c r="AH33" s="55">
        <v>1</v>
      </c>
      <c r="AI33" s="55">
        <v>52120</v>
      </c>
      <c r="AJ33" s="55">
        <v>2149</v>
      </c>
      <c r="AK33" s="55">
        <v>0</v>
      </c>
      <c r="AL33" s="55">
        <v>19</v>
      </c>
      <c r="AO33" s="231"/>
      <c r="AP33" s="231"/>
      <c r="AQ33" s="55" t="str">
        <f t="shared" si="0"/>
        <v/>
      </c>
      <c r="AS33" s="55" t="str">
        <f t="shared" si="1"/>
        <v>wci_wa</v>
      </c>
    </row>
    <row r="34" spans="2:45">
      <c r="B34" s="55" t="s">
        <v>447</v>
      </c>
      <c r="C34" s="228">
        <v>43921</v>
      </c>
      <c r="D34" s="229">
        <v>278.25</v>
      </c>
      <c r="E34" s="229">
        <v>0</v>
      </c>
      <c r="F34" s="230" t="s">
        <v>426</v>
      </c>
      <c r="G34" s="55" t="s">
        <v>462</v>
      </c>
      <c r="H34" s="231" t="s">
        <v>428</v>
      </c>
      <c r="I34" s="55" t="s">
        <v>463</v>
      </c>
      <c r="J34" s="55" t="s">
        <v>464</v>
      </c>
      <c r="K34" s="55" t="s">
        <v>465</v>
      </c>
      <c r="L34" s="195"/>
      <c r="M34" s="195"/>
      <c r="N34" s="195" t="s">
        <v>468</v>
      </c>
      <c r="O34" s="216"/>
      <c r="P34" s="195"/>
      <c r="Q34" s="195"/>
      <c r="U34" s="55" t="s">
        <v>462</v>
      </c>
      <c r="V34" s="55" t="s">
        <v>469</v>
      </c>
      <c r="X34" s="228">
        <v>43928</v>
      </c>
      <c r="Y34" s="228">
        <v>43928</v>
      </c>
      <c r="AA34" s="228"/>
      <c r="AB34" s="55" t="s">
        <v>434</v>
      </c>
      <c r="AC34" s="55">
        <v>1</v>
      </c>
      <c r="AD34" s="55">
        <v>0</v>
      </c>
      <c r="AE34" s="55">
        <v>0</v>
      </c>
      <c r="AF34" s="55">
        <v>0</v>
      </c>
      <c r="AG34" s="55">
        <v>0</v>
      </c>
      <c r="AH34" s="55">
        <v>1</v>
      </c>
      <c r="AI34" s="55">
        <v>70336</v>
      </c>
      <c r="AJ34" s="55">
        <v>2149</v>
      </c>
      <c r="AK34" s="55">
        <v>0</v>
      </c>
      <c r="AL34" s="55">
        <v>19</v>
      </c>
      <c r="AO34" s="231"/>
      <c r="AP34" s="231"/>
      <c r="AQ34" s="55" t="str">
        <f t="shared" si="0"/>
        <v/>
      </c>
      <c r="AS34" s="55" t="str">
        <f t="shared" si="1"/>
        <v>wci_wa</v>
      </c>
    </row>
    <row r="35" spans="2:45">
      <c r="B35" s="55" t="s">
        <v>461</v>
      </c>
      <c r="C35" s="228">
        <v>43921</v>
      </c>
      <c r="D35" s="229">
        <v>879.79</v>
      </c>
      <c r="E35" s="229">
        <v>0</v>
      </c>
      <c r="F35" s="230" t="s">
        <v>426</v>
      </c>
      <c r="G35" s="55" t="s">
        <v>470</v>
      </c>
      <c r="H35" s="231" t="s">
        <v>428</v>
      </c>
      <c r="I35" s="55" t="s">
        <v>471</v>
      </c>
      <c r="J35" s="55" t="s">
        <v>464</v>
      </c>
      <c r="K35" s="55" t="s">
        <v>465</v>
      </c>
      <c r="L35" s="195"/>
      <c r="M35" s="195"/>
      <c r="N35" s="195" t="s">
        <v>472</v>
      </c>
      <c r="O35" s="216"/>
      <c r="P35" s="195"/>
      <c r="Q35" s="195"/>
      <c r="U35" s="55" t="s">
        <v>470</v>
      </c>
      <c r="V35" s="55" t="s">
        <v>473</v>
      </c>
      <c r="X35" s="228">
        <v>43928</v>
      </c>
      <c r="Y35" s="228">
        <v>43928</v>
      </c>
      <c r="AA35" s="228"/>
      <c r="AB35" s="55" t="s">
        <v>434</v>
      </c>
      <c r="AC35" s="55">
        <v>1</v>
      </c>
      <c r="AD35" s="55">
        <v>0</v>
      </c>
      <c r="AE35" s="55">
        <v>0</v>
      </c>
      <c r="AF35" s="55">
        <v>0</v>
      </c>
      <c r="AG35" s="55">
        <v>0</v>
      </c>
      <c r="AH35" s="55">
        <v>1</v>
      </c>
      <c r="AI35" s="55">
        <v>52120</v>
      </c>
      <c r="AJ35" s="55">
        <v>2149</v>
      </c>
      <c r="AK35" s="55">
        <v>0</v>
      </c>
      <c r="AL35" s="55">
        <v>19</v>
      </c>
      <c r="AO35" s="231"/>
      <c r="AP35" s="231"/>
      <c r="AQ35" s="55" t="str">
        <f t="shared" si="0"/>
        <v/>
      </c>
      <c r="AS35" s="55" t="str">
        <f t="shared" si="1"/>
        <v>wci_wa</v>
      </c>
    </row>
    <row r="36" spans="2:45">
      <c r="B36" s="55" t="s">
        <v>461</v>
      </c>
      <c r="C36" s="228">
        <v>43921</v>
      </c>
      <c r="D36" s="229">
        <v>1663.39</v>
      </c>
      <c r="E36" s="229">
        <v>0</v>
      </c>
      <c r="F36" s="230" t="s">
        <v>426</v>
      </c>
      <c r="G36" s="55" t="s">
        <v>470</v>
      </c>
      <c r="H36" s="231" t="s">
        <v>428</v>
      </c>
      <c r="I36" s="55" t="s">
        <v>471</v>
      </c>
      <c r="J36" s="55" t="s">
        <v>464</v>
      </c>
      <c r="K36" s="55" t="s">
        <v>465</v>
      </c>
      <c r="L36" s="195"/>
      <c r="M36" s="195"/>
      <c r="N36" s="195" t="s">
        <v>474</v>
      </c>
      <c r="O36" s="216"/>
      <c r="P36" s="195"/>
      <c r="Q36" s="195"/>
      <c r="U36" s="55" t="s">
        <v>470</v>
      </c>
      <c r="V36" s="55" t="s">
        <v>475</v>
      </c>
      <c r="X36" s="228">
        <v>43928</v>
      </c>
      <c r="Y36" s="228">
        <v>43928</v>
      </c>
      <c r="AA36" s="228"/>
      <c r="AB36" s="55" t="s">
        <v>434</v>
      </c>
      <c r="AC36" s="55">
        <v>1</v>
      </c>
      <c r="AD36" s="55">
        <v>0</v>
      </c>
      <c r="AE36" s="55">
        <v>0</v>
      </c>
      <c r="AF36" s="55">
        <v>0</v>
      </c>
      <c r="AG36" s="55">
        <v>0</v>
      </c>
      <c r="AH36" s="55">
        <v>1</v>
      </c>
      <c r="AI36" s="55">
        <v>52120</v>
      </c>
      <c r="AJ36" s="55">
        <v>2149</v>
      </c>
      <c r="AK36" s="55">
        <v>0</v>
      </c>
      <c r="AL36" s="55">
        <v>19</v>
      </c>
      <c r="AO36" s="231"/>
      <c r="AP36" s="231"/>
      <c r="AQ36" s="55" t="str">
        <f t="shared" si="0"/>
        <v/>
      </c>
      <c r="AS36" s="55" t="str">
        <f t="shared" si="1"/>
        <v>wci_wa</v>
      </c>
    </row>
    <row r="37" spans="2:45">
      <c r="B37" s="55" t="s">
        <v>476</v>
      </c>
      <c r="C37" s="228">
        <v>43921</v>
      </c>
      <c r="D37" s="229">
        <v>1154.8</v>
      </c>
      <c r="E37" s="229">
        <v>0</v>
      </c>
      <c r="F37" s="230" t="s">
        <v>426</v>
      </c>
      <c r="G37" s="55" t="s">
        <v>470</v>
      </c>
      <c r="H37" s="231" t="s">
        <v>428</v>
      </c>
      <c r="I37" s="55" t="s">
        <v>471</v>
      </c>
      <c r="J37" s="55" t="s">
        <v>464</v>
      </c>
      <c r="K37" s="55" t="s">
        <v>465</v>
      </c>
      <c r="L37" s="195"/>
      <c r="M37" s="195"/>
      <c r="N37" s="195" t="s">
        <v>477</v>
      </c>
      <c r="O37" s="216"/>
      <c r="P37" s="195"/>
      <c r="Q37" s="195"/>
      <c r="U37" s="55" t="s">
        <v>470</v>
      </c>
      <c r="V37" s="55" t="s">
        <v>478</v>
      </c>
      <c r="X37" s="228">
        <v>43928</v>
      </c>
      <c r="Y37" s="228">
        <v>43928</v>
      </c>
      <c r="AA37" s="228"/>
      <c r="AB37" s="55" t="s">
        <v>434</v>
      </c>
      <c r="AC37" s="55">
        <v>1</v>
      </c>
      <c r="AD37" s="55">
        <v>0</v>
      </c>
      <c r="AE37" s="55">
        <v>0</v>
      </c>
      <c r="AF37" s="55">
        <v>0</v>
      </c>
      <c r="AG37" s="55">
        <v>0</v>
      </c>
      <c r="AH37" s="55">
        <v>1</v>
      </c>
      <c r="AI37" s="55">
        <v>52125</v>
      </c>
      <c r="AJ37" s="55">
        <v>2149</v>
      </c>
      <c r="AK37" s="55">
        <v>0</v>
      </c>
      <c r="AL37" s="55">
        <v>19</v>
      </c>
      <c r="AO37" s="231"/>
      <c r="AP37" s="231"/>
      <c r="AQ37" s="55" t="str">
        <f t="shared" si="0"/>
        <v/>
      </c>
      <c r="AS37" s="55" t="str">
        <f t="shared" si="1"/>
        <v>wci_wa</v>
      </c>
    </row>
    <row r="38" spans="2:45" ht="25.5">
      <c r="B38" s="55" t="s">
        <v>425</v>
      </c>
      <c r="C38" s="228">
        <v>43921</v>
      </c>
      <c r="D38" s="229">
        <v>3046.58</v>
      </c>
      <c r="E38" s="229">
        <v>0</v>
      </c>
      <c r="F38" s="230" t="s">
        <v>426</v>
      </c>
      <c r="G38" s="55" t="s">
        <v>470</v>
      </c>
      <c r="H38" s="231" t="s">
        <v>428</v>
      </c>
      <c r="I38" s="55" t="s">
        <v>471</v>
      </c>
      <c r="J38" s="55" t="s">
        <v>464</v>
      </c>
      <c r="K38" s="55" t="s">
        <v>465</v>
      </c>
      <c r="L38" s="195"/>
      <c r="M38" s="195"/>
      <c r="N38" s="232" t="s">
        <v>479</v>
      </c>
      <c r="O38" s="216"/>
      <c r="P38" s="195"/>
      <c r="Q38" s="195"/>
      <c r="U38" s="55" t="s">
        <v>470</v>
      </c>
      <c r="V38" s="55" t="s">
        <v>480</v>
      </c>
      <c r="X38" s="228">
        <v>43928</v>
      </c>
      <c r="Y38" s="228">
        <v>43928</v>
      </c>
      <c r="AA38" s="228"/>
      <c r="AB38" s="55" t="s">
        <v>434</v>
      </c>
      <c r="AC38" s="55">
        <v>1</v>
      </c>
      <c r="AD38" s="55">
        <v>0</v>
      </c>
      <c r="AE38" s="55">
        <v>0</v>
      </c>
      <c r="AF38" s="55">
        <v>0</v>
      </c>
      <c r="AG38" s="55">
        <v>0</v>
      </c>
      <c r="AH38" s="55">
        <v>1</v>
      </c>
      <c r="AI38" s="55">
        <v>52140</v>
      </c>
      <c r="AJ38" s="55">
        <v>2149</v>
      </c>
      <c r="AK38" s="55">
        <v>0</v>
      </c>
      <c r="AL38" s="55">
        <v>19</v>
      </c>
      <c r="AO38" s="231"/>
      <c r="AP38" s="231"/>
      <c r="AQ38" s="55" t="str">
        <f t="shared" si="0"/>
        <v/>
      </c>
      <c r="AS38" s="55" t="str">
        <f t="shared" si="1"/>
        <v>wci_wa</v>
      </c>
    </row>
    <row r="39" spans="2:45">
      <c r="B39" s="55" t="s">
        <v>481</v>
      </c>
      <c r="C39" s="228">
        <v>43921</v>
      </c>
      <c r="D39" s="229">
        <v>136</v>
      </c>
      <c r="E39" s="229">
        <v>0</v>
      </c>
      <c r="F39" s="230" t="s">
        <v>426</v>
      </c>
      <c r="G39" s="55" t="s">
        <v>470</v>
      </c>
      <c r="H39" s="231" t="s">
        <v>428</v>
      </c>
      <c r="I39" s="55" t="s">
        <v>471</v>
      </c>
      <c r="J39" s="55" t="s">
        <v>464</v>
      </c>
      <c r="K39" s="55" t="s">
        <v>465</v>
      </c>
      <c r="L39" s="195"/>
      <c r="M39" s="195"/>
      <c r="N39" s="195" t="s">
        <v>482</v>
      </c>
      <c r="O39" s="216"/>
      <c r="P39" s="195"/>
      <c r="Q39" s="195"/>
      <c r="U39" s="55" t="s">
        <v>470</v>
      </c>
      <c r="V39" s="55" t="s">
        <v>483</v>
      </c>
      <c r="X39" s="228">
        <v>43928</v>
      </c>
      <c r="Y39" s="228">
        <v>43928</v>
      </c>
      <c r="AA39" s="228"/>
      <c r="AB39" s="55" t="s">
        <v>434</v>
      </c>
      <c r="AC39" s="55">
        <v>1</v>
      </c>
      <c r="AD39" s="55">
        <v>0</v>
      </c>
      <c r="AE39" s="55">
        <v>0</v>
      </c>
      <c r="AF39" s="55">
        <v>0</v>
      </c>
      <c r="AG39" s="55">
        <v>0</v>
      </c>
      <c r="AH39" s="55">
        <v>1</v>
      </c>
      <c r="AI39" s="55">
        <v>52144</v>
      </c>
      <c r="AJ39" s="55">
        <v>2149</v>
      </c>
      <c r="AK39" s="55">
        <v>0</v>
      </c>
      <c r="AL39" s="55">
        <v>19</v>
      </c>
      <c r="AO39" s="231"/>
      <c r="AP39" s="231"/>
      <c r="AQ39" s="55" t="str">
        <f t="shared" si="0"/>
        <v/>
      </c>
      <c r="AS39" s="55" t="str">
        <f t="shared" si="1"/>
        <v>wci_wa</v>
      </c>
    </row>
    <row r="40" spans="2:45">
      <c r="B40" s="55" t="s">
        <v>484</v>
      </c>
      <c r="C40" s="228">
        <v>43921</v>
      </c>
      <c r="D40" s="229">
        <v>79</v>
      </c>
      <c r="E40" s="229">
        <v>0</v>
      </c>
      <c r="F40" s="230" t="s">
        <v>426</v>
      </c>
      <c r="G40" s="55" t="s">
        <v>470</v>
      </c>
      <c r="H40" s="231" t="s">
        <v>428</v>
      </c>
      <c r="I40" s="55" t="s">
        <v>471</v>
      </c>
      <c r="J40" s="55" t="s">
        <v>464</v>
      </c>
      <c r="K40" s="55" t="s">
        <v>465</v>
      </c>
      <c r="L40" s="195"/>
      <c r="M40" s="195"/>
      <c r="N40" s="195" t="s">
        <v>485</v>
      </c>
      <c r="O40" s="216"/>
      <c r="P40" s="195"/>
      <c r="Q40" s="195"/>
      <c r="U40" s="55" t="s">
        <v>470</v>
      </c>
      <c r="V40" s="55" t="s">
        <v>486</v>
      </c>
      <c r="X40" s="228">
        <v>43928</v>
      </c>
      <c r="Y40" s="228">
        <v>43928</v>
      </c>
      <c r="AA40" s="228"/>
      <c r="AB40" s="55" t="s">
        <v>434</v>
      </c>
      <c r="AC40" s="55">
        <v>1</v>
      </c>
      <c r="AD40" s="55">
        <v>0</v>
      </c>
      <c r="AE40" s="55">
        <v>0</v>
      </c>
      <c r="AF40" s="55">
        <v>0</v>
      </c>
      <c r="AG40" s="55">
        <v>0</v>
      </c>
      <c r="AH40" s="55">
        <v>1</v>
      </c>
      <c r="AI40" s="55">
        <v>70255</v>
      </c>
      <c r="AJ40" s="55">
        <v>2149</v>
      </c>
      <c r="AK40" s="55">
        <v>0</v>
      </c>
      <c r="AL40" s="55">
        <v>19</v>
      </c>
      <c r="AO40" s="231"/>
      <c r="AP40" s="231"/>
      <c r="AQ40" s="55" t="str">
        <f t="shared" si="0"/>
        <v/>
      </c>
      <c r="AS40" s="55" t="str">
        <f t="shared" si="1"/>
        <v>wci_wa</v>
      </c>
    </row>
    <row r="41" spans="2:45">
      <c r="B41" s="55" t="s">
        <v>487</v>
      </c>
      <c r="C41" s="228">
        <v>43921</v>
      </c>
      <c r="D41" s="229">
        <v>422.25</v>
      </c>
      <c r="E41" s="229">
        <v>0</v>
      </c>
      <c r="F41" s="230" t="s">
        <v>426</v>
      </c>
      <c r="G41" s="55" t="s">
        <v>488</v>
      </c>
      <c r="H41" s="231" t="s">
        <v>428</v>
      </c>
      <c r="I41" s="55" t="s">
        <v>489</v>
      </c>
      <c r="J41" s="55" t="s">
        <v>490</v>
      </c>
      <c r="K41" s="55" t="s">
        <v>431</v>
      </c>
      <c r="L41" s="195"/>
      <c r="M41" s="195"/>
      <c r="N41" s="195" t="s">
        <v>491</v>
      </c>
      <c r="O41" s="216"/>
      <c r="P41" s="195"/>
      <c r="Q41" s="195"/>
      <c r="U41" s="55" t="s">
        <v>492</v>
      </c>
      <c r="V41" s="55" t="s">
        <v>492</v>
      </c>
      <c r="X41" s="228">
        <v>43928</v>
      </c>
      <c r="Y41" s="228">
        <v>43928</v>
      </c>
      <c r="AA41" s="228"/>
      <c r="AB41" s="55" t="s">
        <v>434</v>
      </c>
      <c r="AC41" s="55">
        <v>0</v>
      </c>
      <c r="AD41" s="55">
        <v>0</v>
      </c>
      <c r="AE41" s="55">
        <v>0</v>
      </c>
      <c r="AF41" s="55">
        <v>0</v>
      </c>
      <c r="AG41" s="55">
        <v>0</v>
      </c>
      <c r="AH41" s="55">
        <v>1</v>
      </c>
      <c r="AI41" s="55">
        <v>50086</v>
      </c>
      <c r="AJ41" s="55">
        <v>2149</v>
      </c>
      <c r="AK41" s="55">
        <v>0</v>
      </c>
      <c r="AL41" s="55">
        <v>19</v>
      </c>
      <c r="AO41" s="231"/>
      <c r="AP41" s="231"/>
      <c r="AQ41" s="55" t="str">
        <f t="shared" si="0"/>
        <v/>
      </c>
      <c r="AS41" s="55" t="str">
        <f t="shared" si="1"/>
        <v>wci_corp</v>
      </c>
    </row>
    <row r="42" spans="2:45">
      <c r="B42" s="55" t="s">
        <v>461</v>
      </c>
      <c r="C42" s="228">
        <v>43921</v>
      </c>
      <c r="D42" s="229">
        <v>-2741.65</v>
      </c>
      <c r="E42" s="229">
        <v>0</v>
      </c>
      <c r="F42" s="230" t="s">
        <v>426</v>
      </c>
      <c r="G42" s="55" t="s">
        <v>493</v>
      </c>
      <c r="H42" s="231" t="s">
        <v>428</v>
      </c>
      <c r="I42" s="55" t="s">
        <v>494</v>
      </c>
      <c r="J42" s="55" t="s">
        <v>490</v>
      </c>
      <c r="K42" s="55" t="s">
        <v>431</v>
      </c>
      <c r="L42" s="195"/>
      <c r="M42" s="195"/>
      <c r="N42" s="195" t="s">
        <v>495</v>
      </c>
      <c r="O42" s="216"/>
      <c r="P42" s="195"/>
      <c r="Q42" s="195"/>
      <c r="U42" s="55" t="s">
        <v>496</v>
      </c>
      <c r="V42" s="55" t="s">
        <v>496</v>
      </c>
      <c r="X42" s="228">
        <v>43928</v>
      </c>
      <c r="Y42" s="228">
        <v>43928</v>
      </c>
      <c r="AA42" s="228"/>
      <c r="AB42" s="55" t="s">
        <v>434</v>
      </c>
      <c r="AC42" s="55">
        <v>0</v>
      </c>
      <c r="AD42" s="55">
        <v>0</v>
      </c>
      <c r="AE42" s="55">
        <v>0</v>
      </c>
      <c r="AF42" s="55">
        <v>0</v>
      </c>
      <c r="AG42" s="55">
        <v>0</v>
      </c>
      <c r="AH42" s="55">
        <v>1</v>
      </c>
      <c r="AI42" s="55">
        <v>52120</v>
      </c>
      <c r="AJ42" s="55">
        <v>2149</v>
      </c>
      <c r="AK42" s="55">
        <v>0</v>
      </c>
      <c r="AL42" s="55">
        <v>19</v>
      </c>
      <c r="AO42" s="231"/>
      <c r="AP42" s="231"/>
      <c r="AQ42" s="55" t="str">
        <f t="shared" si="0"/>
        <v/>
      </c>
      <c r="AS42" s="55" t="str">
        <f t="shared" si="1"/>
        <v>wci_corp</v>
      </c>
    </row>
    <row r="43" spans="2:45">
      <c r="B43" s="55" t="s">
        <v>425</v>
      </c>
      <c r="C43" s="228">
        <v>43921</v>
      </c>
      <c r="D43" s="229">
        <v>-9639.2099999999991</v>
      </c>
      <c r="E43" s="229">
        <v>0</v>
      </c>
      <c r="F43" s="230" t="s">
        <v>426</v>
      </c>
      <c r="G43" s="55" t="s">
        <v>493</v>
      </c>
      <c r="H43" s="231" t="s">
        <v>428</v>
      </c>
      <c r="I43" s="55" t="s">
        <v>494</v>
      </c>
      <c r="J43" s="55" t="s">
        <v>490</v>
      </c>
      <c r="K43" s="55" t="s">
        <v>431</v>
      </c>
      <c r="L43" s="195"/>
      <c r="M43" s="195"/>
      <c r="N43" s="195" t="s">
        <v>497</v>
      </c>
      <c r="O43" s="216"/>
      <c r="P43" s="195"/>
      <c r="Q43" s="195"/>
      <c r="U43" s="55" t="s">
        <v>496</v>
      </c>
      <c r="V43" s="55" t="s">
        <v>496</v>
      </c>
      <c r="X43" s="228">
        <v>43928</v>
      </c>
      <c r="Y43" s="228">
        <v>43928</v>
      </c>
      <c r="AA43" s="228"/>
      <c r="AB43" s="55" t="s">
        <v>434</v>
      </c>
      <c r="AC43" s="55">
        <v>0</v>
      </c>
      <c r="AD43" s="55">
        <v>0</v>
      </c>
      <c r="AE43" s="55">
        <v>0</v>
      </c>
      <c r="AF43" s="55">
        <v>0</v>
      </c>
      <c r="AG43" s="55">
        <v>0</v>
      </c>
      <c r="AH43" s="55">
        <v>1</v>
      </c>
      <c r="AI43" s="55">
        <v>52140</v>
      </c>
      <c r="AJ43" s="55">
        <v>2149</v>
      </c>
      <c r="AK43" s="55">
        <v>0</v>
      </c>
      <c r="AL43" s="55">
        <v>19</v>
      </c>
      <c r="AO43" s="231"/>
      <c r="AP43" s="231"/>
      <c r="AQ43" s="55" t="str">
        <f t="shared" si="0"/>
        <v/>
      </c>
      <c r="AS43" s="55" t="str">
        <f t="shared" si="1"/>
        <v>wci_corp</v>
      </c>
    </row>
    <row r="44" spans="2:45">
      <c r="B44" s="55" t="s">
        <v>461</v>
      </c>
      <c r="C44" s="228">
        <v>43941</v>
      </c>
      <c r="D44" s="229">
        <v>879.79</v>
      </c>
      <c r="E44" s="229">
        <v>0</v>
      </c>
      <c r="F44" s="230" t="s">
        <v>426</v>
      </c>
      <c r="G44" s="55" t="s">
        <v>498</v>
      </c>
      <c r="H44" s="231" t="s">
        <v>428</v>
      </c>
      <c r="I44" s="55" t="s">
        <v>499</v>
      </c>
      <c r="J44" s="55" t="s">
        <v>500</v>
      </c>
      <c r="K44" s="55" t="s">
        <v>431</v>
      </c>
      <c r="L44" s="195" t="s">
        <v>501</v>
      </c>
      <c r="M44" s="195" t="s">
        <v>502</v>
      </c>
      <c r="N44" s="195" t="s">
        <v>502</v>
      </c>
      <c r="O44" s="216">
        <v>43910</v>
      </c>
      <c r="P44" s="195" t="s">
        <v>503</v>
      </c>
      <c r="Q44" s="195" t="s">
        <v>504</v>
      </c>
      <c r="R44" s="55" t="s">
        <v>473</v>
      </c>
      <c r="U44" s="55" t="s">
        <v>505</v>
      </c>
      <c r="V44" s="55" t="s">
        <v>506</v>
      </c>
      <c r="W44" s="55">
        <v>2149</v>
      </c>
      <c r="X44" s="228">
        <v>43941</v>
      </c>
      <c r="Y44" s="228">
        <v>43941</v>
      </c>
      <c r="Z44" s="55">
        <v>879.79</v>
      </c>
      <c r="AA44" s="228">
        <v>43940</v>
      </c>
      <c r="AB44" s="55" t="s">
        <v>434</v>
      </c>
      <c r="AC44" s="55">
        <v>0</v>
      </c>
      <c r="AD44" s="55">
        <v>0</v>
      </c>
      <c r="AE44" s="55">
        <v>0</v>
      </c>
      <c r="AF44" s="55">
        <v>0</v>
      </c>
      <c r="AG44" s="55">
        <v>0</v>
      </c>
      <c r="AH44" s="55">
        <v>1</v>
      </c>
      <c r="AI44" s="55">
        <v>52120</v>
      </c>
      <c r="AJ44" s="55">
        <v>2149</v>
      </c>
      <c r="AK44" s="55">
        <v>0</v>
      </c>
      <c r="AL44" s="55">
        <v>19</v>
      </c>
      <c r="AO44" s="231"/>
      <c r="AP44" s="231"/>
      <c r="AQ44" s="55" t="str">
        <f t="shared" si="0"/>
        <v>VO05385127</v>
      </c>
      <c r="AS44" s="55" t="str">
        <f t="shared" si="1"/>
        <v>wci_corp</v>
      </c>
    </row>
    <row r="45" spans="2:45">
      <c r="B45" s="55" t="s">
        <v>425</v>
      </c>
      <c r="C45" s="228">
        <v>43949</v>
      </c>
      <c r="D45" s="229">
        <v>3046.58</v>
      </c>
      <c r="E45" s="229">
        <v>0</v>
      </c>
      <c r="F45" s="230" t="s">
        <v>426</v>
      </c>
      <c r="G45" s="55" t="s">
        <v>507</v>
      </c>
      <c r="H45" s="231" t="s">
        <v>428</v>
      </c>
      <c r="I45" s="55" t="s">
        <v>499</v>
      </c>
      <c r="J45" s="55" t="s">
        <v>508</v>
      </c>
      <c r="K45" s="55" t="s">
        <v>431</v>
      </c>
      <c r="L45" s="195" t="s">
        <v>509</v>
      </c>
      <c r="M45" s="195"/>
      <c r="N45" s="195" t="s">
        <v>510</v>
      </c>
      <c r="O45" s="216">
        <v>43917</v>
      </c>
      <c r="P45" s="195" t="s">
        <v>511</v>
      </c>
      <c r="Q45" s="195">
        <v>147889</v>
      </c>
      <c r="R45" s="55" t="s">
        <v>480</v>
      </c>
      <c r="U45" s="55" t="s">
        <v>512</v>
      </c>
      <c r="V45" s="55" t="s">
        <v>513</v>
      </c>
      <c r="W45" s="55">
        <v>2149</v>
      </c>
      <c r="X45" s="228">
        <v>43949</v>
      </c>
      <c r="Y45" s="228">
        <v>43949</v>
      </c>
      <c r="Z45" s="55">
        <v>3046.58</v>
      </c>
      <c r="AA45" s="228">
        <v>43947</v>
      </c>
      <c r="AB45" s="55" t="s">
        <v>434</v>
      </c>
      <c r="AC45" s="55">
        <v>0</v>
      </c>
      <c r="AD45" s="55">
        <v>0</v>
      </c>
      <c r="AE45" s="55">
        <v>0</v>
      </c>
      <c r="AF45" s="55">
        <v>0</v>
      </c>
      <c r="AG45" s="55">
        <v>0</v>
      </c>
      <c r="AH45" s="55">
        <v>1</v>
      </c>
      <c r="AI45" s="55">
        <v>52140</v>
      </c>
      <c r="AJ45" s="55">
        <v>2149</v>
      </c>
      <c r="AK45" s="55">
        <v>0</v>
      </c>
      <c r="AL45" s="55">
        <v>19</v>
      </c>
      <c r="AO45" s="231"/>
      <c r="AP45" s="231"/>
      <c r="AQ45" s="55" t="str">
        <f t="shared" si="0"/>
        <v>VO05393854</v>
      </c>
      <c r="AS45" s="55" t="str">
        <f t="shared" si="1"/>
        <v>wci_corp</v>
      </c>
    </row>
    <row r="46" spans="2:45">
      <c r="B46" s="55" t="s">
        <v>435</v>
      </c>
      <c r="C46" s="228">
        <v>43951</v>
      </c>
      <c r="D46" s="229">
        <v>-353.92</v>
      </c>
      <c r="E46" s="229">
        <v>0</v>
      </c>
      <c r="F46" s="230" t="s">
        <v>426</v>
      </c>
      <c r="G46" s="55" t="s">
        <v>514</v>
      </c>
      <c r="H46" s="231" t="s">
        <v>428</v>
      </c>
      <c r="I46" s="55" t="s">
        <v>437</v>
      </c>
      <c r="J46" s="55" t="s">
        <v>430</v>
      </c>
      <c r="K46" s="55" t="s">
        <v>431</v>
      </c>
      <c r="L46" s="195"/>
      <c r="M46" s="195"/>
      <c r="N46" s="195" t="s">
        <v>438</v>
      </c>
      <c r="O46" s="216"/>
      <c r="P46" s="195"/>
      <c r="Q46" s="195"/>
      <c r="U46" s="55" t="s">
        <v>439</v>
      </c>
      <c r="V46" s="55" t="s">
        <v>515</v>
      </c>
      <c r="X46" s="228">
        <v>43922</v>
      </c>
      <c r="Y46" s="228">
        <v>43923</v>
      </c>
      <c r="AA46" s="228"/>
      <c r="AB46" s="55" t="s">
        <v>434</v>
      </c>
      <c r="AC46" s="55">
        <v>0</v>
      </c>
      <c r="AD46" s="55">
        <v>0</v>
      </c>
      <c r="AE46" s="55">
        <v>0</v>
      </c>
      <c r="AF46" s="55">
        <v>0</v>
      </c>
      <c r="AG46" s="55">
        <v>5</v>
      </c>
      <c r="AH46" s="55">
        <v>1</v>
      </c>
      <c r="AI46" s="55">
        <v>50065</v>
      </c>
      <c r="AJ46" s="55">
        <v>2149</v>
      </c>
      <c r="AK46" s="55">
        <v>0</v>
      </c>
      <c r="AL46" s="55">
        <v>19</v>
      </c>
      <c r="AO46" s="231"/>
      <c r="AP46" s="231"/>
      <c r="AQ46" s="55" t="str">
        <f t="shared" si="0"/>
        <v/>
      </c>
      <c r="AS46" s="55" t="str">
        <f t="shared" si="1"/>
        <v>wci_corp</v>
      </c>
    </row>
    <row r="47" spans="2:45">
      <c r="B47" s="55" t="s">
        <v>440</v>
      </c>
      <c r="C47" s="228">
        <v>43951</v>
      </c>
      <c r="D47" s="229">
        <v>-163.6</v>
      </c>
      <c r="E47" s="229">
        <v>0</v>
      </c>
      <c r="F47" s="230" t="s">
        <v>426</v>
      </c>
      <c r="G47" s="55" t="s">
        <v>514</v>
      </c>
      <c r="H47" s="231" t="s">
        <v>428</v>
      </c>
      <c r="I47" s="55" t="s">
        <v>437</v>
      </c>
      <c r="J47" s="55" t="s">
        <v>430</v>
      </c>
      <c r="K47" s="55" t="s">
        <v>431</v>
      </c>
      <c r="L47" s="195"/>
      <c r="M47" s="195"/>
      <c r="N47" s="195" t="s">
        <v>438</v>
      </c>
      <c r="O47" s="216"/>
      <c r="P47" s="195"/>
      <c r="Q47" s="195"/>
      <c r="U47" s="55" t="s">
        <v>439</v>
      </c>
      <c r="V47" s="55" t="s">
        <v>515</v>
      </c>
      <c r="X47" s="228">
        <v>43922</v>
      </c>
      <c r="Y47" s="228">
        <v>43923</v>
      </c>
      <c r="AA47" s="228"/>
      <c r="AB47" s="55" t="s">
        <v>434</v>
      </c>
      <c r="AC47" s="55">
        <v>0</v>
      </c>
      <c r="AD47" s="55">
        <v>0</v>
      </c>
      <c r="AE47" s="55">
        <v>0</v>
      </c>
      <c r="AF47" s="55">
        <v>0</v>
      </c>
      <c r="AG47" s="55">
        <v>5</v>
      </c>
      <c r="AH47" s="55">
        <v>1</v>
      </c>
      <c r="AI47" s="55">
        <v>52065</v>
      </c>
      <c r="AJ47" s="55">
        <v>2149</v>
      </c>
      <c r="AK47" s="55">
        <v>0</v>
      </c>
      <c r="AL47" s="55">
        <v>19</v>
      </c>
      <c r="AO47" s="231"/>
      <c r="AP47" s="231"/>
      <c r="AQ47" s="55" t="str">
        <f t="shared" si="0"/>
        <v/>
      </c>
      <c r="AS47" s="55" t="str">
        <f t="shared" si="1"/>
        <v>wci_corp</v>
      </c>
    </row>
    <row r="48" spans="2:45">
      <c r="B48" s="55" t="s">
        <v>449</v>
      </c>
      <c r="C48" s="228">
        <v>43951</v>
      </c>
      <c r="D48" s="229">
        <v>-2638.32</v>
      </c>
      <c r="E48" s="229">
        <v>0</v>
      </c>
      <c r="F48" s="230" t="s">
        <v>426</v>
      </c>
      <c r="G48" s="55" t="s">
        <v>516</v>
      </c>
      <c r="H48" s="231" t="s">
        <v>428</v>
      </c>
      <c r="I48" s="55" t="s">
        <v>451</v>
      </c>
      <c r="J48" s="55" t="s">
        <v>490</v>
      </c>
      <c r="K48" s="55" t="s">
        <v>431</v>
      </c>
      <c r="L48" s="195"/>
      <c r="M48" s="195"/>
      <c r="N48" s="195" t="s">
        <v>452</v>
      </c>
      <c r="O48" s="216"/>
      <c r="P48" s="195"/>
      <c r="Q48" s="195"/>
      <c r="U48" s="55" t="s">
        <v>453</v>
      </c>
      <c r="V48" s="55" t="s">
        <v>517</v>
      </c>
      <c r="X48" s="228">
        <v>43928</v>
      </c>
      <c r="Y48" s="228">
        <v>43928</v>
      </c>
      <c r="AA48" s="228"/>
      <c r="AB48" s="55" t="s">
        <v>434</v>
      </c>
      <c r="AC48" s="55">
        <v>0</v>
      </c>
      <c r="AD48" s="55">
        <v>0</v>
      </c>
      <c r="AE48" s="55">
        <v>0</v>
      </c>
      <c r="AF48" s="55">
        <v>0</v>
      </c>
      <c r="AG48" s="55">
        <v>5</v>
      </c>
      <c r="AH48" s="55">
        <v>1</v>
      </c>
      <c r="AI48" s="55">
        <v>50036</v>
      </c>
      <c r="AJ48" s="55">
        <v>2149</v>
      </c>
      <c r="AK48" s="55">
        <v>0</v>
      </c>
      <c r="AL48" s="55">
        <v>19</v>
      </c>
      <c r="AO48" s="231"/>
      <c r="AP48" s="231"/>
      <c r="AQ48" s="55" t="str">
        <f t="shared" si="0"/>
        <v/>
      </c>
      <c r="AS48" s="55" t="str">
        <f t="shared" si="1"/>
        <v>wci_corp</v>
      </c>
    </row>
    <row r="49" spans="2:45">
      <c r="B49" s="55" t="s">
        <v>454</v>
      </c>
      <c r="C49" s="228">
        <v>43951</v>
      </c>
      <c r="D49" s="229">
        <v>-201.83</v>
      </c>
      <c r="E49" s="229">
        <v>0</v>
      </c>
      <c r="F49" s="230" t="s">
        <v>426</v>
      </c>
      <c r="G49" s="55" t="s">
        <v>516</v>
      </c>
      <c r="H49" s="231" t="s">
        <v>428</v>
      </c>
      <c r="I49" s="55" t="s">
        <v>451</v>
      </c>
      <c r="J49" s="55" t="s">
        <v>490</v>
      </c>
      <c r="K49" s="55" t="s">
        <v>431</v>
      </c>
      <c r="L49" s="195"/>
      <c r="M49" s="195"/>
      <c r="N49" s="195" t="s">
        <v>452</v>
      </c>
      <c r="O49" s="216"/>
      <c r="P49" s="195"/>
      <c r="Q49" s="195"/>
      <c r="U49" s="55" t="s">
        <v>453</v>
      </c>
      <c r="V49" s="55" t="s">
        <v>517</v>
      </c>
      <c r="X49" s="228">
        <v>43928</v>
      </c>
      <c r="Y49" s="228">
        <v>43928</v>
      </c>
      <c r="AA49" s="228"/>
      <c r="AB49" s="55" t="s">
        <v>434</v>
      </c>
      <c r="AC49" s="55">
        <v>0</v>
      </c>
      <c r="AD49" s="55">
        <v>0</v>
      </c>
      <c r="AE49" s="55">
        <v>0</v>
      </c>
      <c r="AF49" s="55">
        <v>0</v>
      </c>
      <c r="AG49" s="55">
        <v>5</v>
      </c>
      <c r="AH49" s="55">
        <v>1</v>
      </c>
      <c r="AI49" s="55">
        <v>50050</v>
      </c>
      <c r="AJ49" s="55">
        <v>2149</v>
      </c>
      <c r="AK49" s="55">
        <v>0</v>
      </c>
      <c r="AL49" s="55">
        <v>19</v>
      </c>
      <c r="AO49" s="231"/>
      <c r="AP49" s="231"/>
      <c r="AQ49" s="55" t="str">
        <f t="shared" si="0"/>
        <v/>
      </c>
      <c r="AS49" s="55" t="str">
        <f t="shared" si="1"/>
        <v>wci_corp</v>
      </c>
    </row>
    <row r="50" spans="2:45">
      <c r="B50" s="55" t="s">
        <v>455</v>
      </c>
      <c r="C50" s="228">
        <v>43951</v>
      </c>
      <c r="D50" s="229">
        <v>-668.58</v>
      </c>
      <c r="E50" s="229">
        <v>0</v>
      </c>
      <c r="F50" s="230" t="s">
        <v>426</v>
      </c>
      <c r="G50" s="55" t="s">
        <v>516</v>
      </c>
      <c r="H50" s="231" t="s">
        <v>428</v>
      </c>
      <c r="I50" s="55" t="s">
        <v>451</v>
      </c>
      <c r="J50" s="55" t="s">
        <v>490</v>
      </c>
      <c r="K50" s="55" t="s">
        <v>431</v>
      </c>
      <c r="L50" s="195"/>
      <c r="M50" s="195"/>
      <c r="N50" s="195" t="s">
        <v>452</v>
      </c>
      <c r="O50" s="216"/>
      <c r="P50" s="195"/>
      <c r="Q50" s="195"/>
      <c r="U50" s="55" t="s">
        <v>453</v>
      </c>
      <c r="V50" s="55" t="s">
        <v>517</v>
      </c>
      <c r="X50" s="228">
        <v>43928</v>
      </c>
      <c r="Y50" s="228">
        <v>43928</v>
      </c>
      <c r="AA50" s="228"/>
      <c r="AB50" s="55" t="s">
        <v>434</v>
      </c>
      <c r="AC50" s="55">
        <v>0</v>
      </c>
      <c r="AD50" s="55">
        <v>0</v>
      </c>
      <c r="AE50" s="55">
        <v>0</v>
      </c>
      <c r="AF50" s="55">
        <v>0</v>
      </c>
      <c r="AG50" s="55">
        <v>5</v>
      </c>
      <c r="AH50" s="55">
        <v>1</v>
      </c>
      <c r="AI50" s="55">
        <v>52036</v>
      </c>
      <c r="AJ50" s="55">
        <v>2149</v>
      </c>
      <c r="AK50" s="55">
        <v>0</v>
      </c>
      <c r="AL50" s="55">
        <v>19</v>
      </c>
      <c r="AO50" s="231"/>
      <c r="AP50" s="231"/>
      <c r="AQ50" s="55" t="str">
        <f t="shared" si="0"/>
        <v/>
      </c>
      <c r="AS50" s="55" t="str">
        <f t="shared" si="1"/>
        <v>wci_corp</v>
      </c>
    </row>
    <row r="51" spans="2:45">
      <c r="B51" s="55" t="s">
        <v>456</v>
      </c>
      <c r="C51" s="228">
        <v>43951</v>
      </c>
      <c r="D51" s="229">
        <v>-51.15</v>
      </c>
      <c r="E51" s="229">
        <v>0</v>
      </c>
      <c r="F51" s="230" t="s">
        <v>426</v>
      </c>
      <c r="G51" s="55" t="s">
        <v>516</v>
      </c>
      <c r="H51" s="231" t="s">
        <v>428</v>
      </c>
      <c r="I51" s="55" t="s">
        <v>451</v>
      </c>
      <c r="J51" s="55" t="s">
        <v>490</v>
      </c>
      <c r="K51" s="55" t="s">
        <v>431</v>
      </c>
      <c r="L51" s="195"/>
      <c r="M51" s="195"/>
      <c r="N51" s="195" t="s">
        <v>452</v>
      </c>
      <c r="O51" s="216"/>
      <c r="P51" s="195"/>
      <c r="Q51" s="195"/>
      <c r="U51" s="55" t="s">
        <v>453</v>
      </c>
      <c r="V51" s="55" t="s">
        <v>517</v>
      </c>
      <c r="X51" s="228">
        <v>43928</v>
      </c>
      <c r="Y51" s="228">
        <v>43928</v>
      </c>
      <c r="AA51" s="228"/>
      <c r="AB51" s="55" t="s">
        <v>434</v>
      </c>
      <c r="AC51" s="55">
        <v>0</v>
      </c>
      <c r="AD51" s="55">
        <v>0</v>
      </c>
      <c r="AE51" s="55">
        <v>0</v>
      </c>
      <c r="AF51" s="55">
        <v>0</v>
      </c>
      <c r="AG51" s="55">
        <v>5</v>
      </c>
      <c r="AH51" s="55">
        <v>1</v>
      </c>
      <c r="AI51" s="55">
        <v>52050</v>
      </c>
      <c r="AJ51" s="55">
        <v>2149</v>
      </c>
      <c r="AK51" s="55">
        <v>0</v>
      </c>
      <c r="AL51" s="55">
        <v>19</v>
      </c>
      <c r="AO51" s="231"/>
      <c r="AP51" s="231"/>
      <c r="AQ51" s="55" t="str">
        <f t="shared" si="0"/>
        <v/>
      </c>
      <c r="AS51" s="55" t="str">
        <f t="shared" si="1"/>
        <v>wci_corp</v>
      </c>
    </row>
    <row r="52" spans="2:45">
      <c r="B52" s="55" t="s">
        <v>457</v>
      </c>
      <c r="C52" s="228">
        <v>43951</v>
      </c>
      <c r="D52" s="229">
        <v>-175</v>
      </c>
      <c r="E52" s="229">
        <v>0</v>
      </c>
      <c r="F52" s="230" t="s">
        <v>426</v>
      </c>
      <c r="G52" s="55" t="s">
        <v>516</v>
      </c>
      <c r="H52" s="231" t="s">
        <v>428</v>
      </c>
      <c r="I52" s="55" t="s">
        <v>451</v>
      </c>
      <c r="J52" s="55" t="s">
        <v>490</v>
      </c>
      <c r="K52" s="55" t="s">
        <v>431</v>
      </c>
      <c r="L52" s="195"/>
      <c r="M52" s="195"/>
      <c r="N52" s="195" t="s">
        <v>452</v>
      </c>
      <c r="O52" s="216"/>
      <c r="P52" s="195"/>
      <c r="Q52" s="195"/>
      <c r="U52" s="55" t="s">
        <v>453</v>
      </c>
      <c r="V52" s="55" t="s">
        <v>517</v>
      </c>
      <c r="X52" s="228">
        <v>43928</v>
      </c>
      <c r="Y52" s="228">
        <v>43928</v>
      </c>
      <c r="AA52" s="228"/>
      <c r="AB52" s="55" t="s">
        <v>434</v>
      </c>
      <c r="AC52" s="55">
        <v>0</v>
      </c>
      <c r="AD52" s="55">
        <v>0</v>
      </c>
      <c r="AE52" s="55">
        <v>0</v>
      </c>
      <c r="AF52" s="55">
        <v>0</v>
      </c>
      <c r="AG52" s="55">
        <v>5</v>
      </c>
      <c r="AH52" s="55">
        <v>1</v>
      </c>
      <c r="AI52" s="55">
        <v>56036</v>
      </c>
      <c r="AJ52" s="55">
        <v>2149</v>
      </c>
      <c r="AK52" s="55">
        <v>0</v>
      </c>
      <c r="AL52" s="55">
        <v>19</v>
      </c>
      <c r="AO52" s="231"/>
      <c r="AP52" s="231"/>
      <c r="AQ52" s="55" t="str">
        <f t="shared" si="0"/>
        <v/>
      </c>
      <c r="AS52" s="55" t="str">
        <f t="shared" si="1"/>
        <v>wci_corp</v>
      </c>
    </row>
    <row r="53" spans="2:45">
      <c r="B53" s="55" t="s">
        <v>458</v>
      </c>
      <c r="C53" s="228">
        <v>43951</v>
      </c>
      <c r="D53" s="229">
        <v>-13.39</v>
      </c>
      <c r="E53" s="229">
        <v>0</v>
      </c>
      <c r="F53" s="230" t="s">
        <v>426</v>
      </c>
      <c r="G53" s="55" t="s">
        <v>516</v>
      </c>
      <c r="H53" s="231" t="s">
        <v>428</v>
      </c>
      <c r="I53" s="55" t="s">
        <v>451</v>
      </c>
      <c r="J53" s="55" t="s">
        <v>490</v>
      </c>
      <c r="K53" s="55" t="s">
        <v>431</v>
      </c>
      <c r="L53" s="195"/>
      <c r="M53" s="195"/>
      <c r="N53" s="195" t="s">
        <v>452</v>
      </c>
      <c r="O53" s="216"/>
      <c r="P53" s="195"/>
      <c r="Q53" s="195"/>
      <c r="U53" s="55" t="s">
        <v>453</v>
      </c>
      <c r="V53" s="55" t="s">
        <v>517</v>
      </c>
      <c r="X53" s="228">
        <v>43928</v>
      </c>
      <c r="Y53" s="228">
        <v>43928</v>
      </c>
      <c r="AA53" s="228"/>
      <c r="AB53" s="55" t="s">
        <v>434</v>
      </c>
      <c r="AC53" s="55">
        <v>0</v>
      </c>
      <c r="AD53" s="55">
        <v>0</v>
      </c>
      <c r="AE53" s="55">
        <v>0</v>
      </c>
      <c r="AF53" s="55">
        <v>0</v>
      </c>
      <c r="AG53" s="55">
        <v>5</v>
      </c>
      <c r="AH53" s="55">
        <v>1</v>
      </c>
      <c r="AI53" s="55">
        <v>56050</v>
      </c>
      <c r="AJ53" s="55">
        <v>2149</v>
      </c>
      <c r="AK53" s="55">
        <v>0</v>
      </c>
      <c r="AL53" s="55">
        <v>19</v>
      </c>
      <c r="AO53" s="231"/>
      <c r="AP53" s="231"/>
      <c r="AQ53" s="55" t="str">
        <f t="shared" si="0"/>
        <v/>
      </c>
      <c r="AS53" s="55" t="str">
        <f t="shared" si="1"/>
        <v>wci_corp</v>
      </c>
    </row>
    <row r="54" spans="2:45">
      <c r="B54" s="55" t="s">
        <v>459</v>
      </c>
      <c r="C54" s="228">
        <v>43951</v>
      </c>
      <c r="D54" s="229">
        <v>-624.66</v>
      </c>
      <c r="E54" s="229">
        <v>0</v>
      </c>
      <c r="F54" s="230" t="s">
        <v>426</v>
      </c>
      <c r="G54" s="55" t="s">
        <v>516</v>
      </c>
      <c r="H54" s="231" t="s">
        <v>428</v>
      </c>
      <c r="I54" s="55" t="s">
        <v>451</v>
      </c>
      <c r="J54" s="55" t="s">
        <v>490</v>
      </c>
      <c r="K54" s="55" t="s">
        <v>431</v>
      </c>
      <c r="L54" s="195"/>
      <c r="M54" s="195"/>
      <c r="N54" s="195" t="s">
        <v>452</v>
      </c>
      <c r="O54" s="216"/>
      <c r="P54" s="195"/>
      <c r="Q54" s="195"/>
      <c r="U54" s="55" t="s">
        <v>453</v>
      </c>
      <c r="V54" s="55" t="s">
        <v>517</v>
      </c>
      <c r="X54" s="228">
        <v>43928</v>
      </c>
      <c r="Y54" s="228">
        <v>43928</v>
      </c>
      <c r="AA54" s="228"/>
      <c r="AB54" s="55" t="s">
        <v>434</v>
      </c>
      <c r="AC54" s="55">
        <v>0</v>
      </c>
      <c r="AD54" s="55">
        <v>0</v>
      </c>
      <c r="AE54" s="55">
        <v>0</v>
      </c>
      <c r="AF54" s="55">
        <v>0</v>
      </c>
      <c r="AG54" s="55">
        <v>5</v>
      </c>
      <c r="AH54" s="55">
        <v>1</v>
      </c>
      <c r="AI54" s="55">
        <v>70036</v>
      </c>
      <c r="AJ54" s="55">
        <v>2149</v>
      </c>
      <c r="AK54" s="55">
        <v>0</v>
      </c>
      <c r="AL54" s="55">
        <v>19</v>
      </c>
      <c r="AO54" s="231"/>
      <c r="AP54" s="231"/>
      <c r="AQ54" s="55" t="str">
        <f t="shared" si="0"/>
        <v/>
      </c>
      <c r="AS54" s="55" t="str">
        <f t="shared" si="1"/>
        <v>wci_corp</v>
      </c>
    </row>
    <row r="55" spans="2:45">
      <c r="B55" s="55" t="s">
        <v>460</v>
      </c>
      <c r="C55" s="228">
        <v>43951</v>
      </c>
      <c r="D55" s="229">
        <v>-47.79</v>
      </c>
      <c r="E55" s="229">
        <v>0</v>
      </c>
      <c r="F55" s="230" t="s">
        <v>426</v>
      </c>
      <c r="G55" s="55" t="s">
        <v>516</v>
      </c>
      <c r="H55" s="231" t="s">
        <v>428</v>
      </c>
      <c r="I55" s="55" t="s">
        <v>451</v>
      </c>
      <c r="J55" s="55" t="s">
        <v>490</v>
      </c>
      <c r="K55" s="55" t="s">
        <v>431</v>
      </c>
      <c r="L55" s="195"/>
      <c r="M55" s="195"/>
      <c r="N55" s="195" t="s">
        <v>452</v>
      </c>
      <c r="O55" s="216"/>
      <c r="P55" s="195"/>
      <c r="Q55" s="195"/>
      <c r="U55" s="55" t="s">
        <v>453</v>
      </c>
      <c r="V55" s="55" t="s">
        <v>517</v>
      </c>
      <c r="X55" s="228">
        <v>43928</v>
      </c>
      <c r="Y55" s="228">
        <v>43928</v>
      </c>
      <c r="AA55" s="228"/>
      <c r="AB55" s="55" t="s">
        <v>434</v>
      </c>
      <c r="AC55" s="55">
        <v>0</v>
      </c>
      <c r="AD55" s="55">
        <v>0</v>
      </c>
      <c r="AE55" s="55">
        <v>0</v>
      </c>
      <c r="AF55" s="55">
        <v>0</v>
      </c>
      <c r="AG55" s="55">
        <v>5</v>
      </c>
      <c r="AH55" s="55">
        <v>1</v>
      </c>
      <c r="AI55" s="55">
        <v>70050</v>
      </c>
      <c r="AJ55" s="55">
        <v>2149</v>
      </c>
      <c r="AK55" s="55">
        <v>0</v>
      </c>
      <c r="AL55" s="55">
        <v>19</v>
      </c>
      <c r="AO55" s="231"/>
      <c r="AP55" s="231"/>
      <c r="AQ55" s="55" t="str">
        <f t="shared" si="0"/>
        <v/>
      </c>
      <c r="AS55" s="55" t="str">
        <f t="shared" si="1"/>
        <v>wci_corp</v>
      </c>
    </row>
    <row r="56" spans="2:45">
      <c r="B56" s="55" t="s">
        <v>461</v>
      </c>
      <c r="C56" s="228">
        <v>43951</v>
      </c>
      <c r="D56" s="229">
        <v>-198.47</v>
      </c>
      <c r="E56" s="229">
        <v>0</v>
      </c>
      <c r="F56" s="230" t="s">
        <v>426</v>
      </c>
      <c r="G56" s="55" t="s">
        <v>518</v>
      </c>
      <c r="H56" s="231" t="s">
        <v>428</v>
      </c>
      <c r="I56" s="55" t="s">
        <v>463</v>
      </c>
      <c r="J56" s="55" t="s">
        <v>464</v>
      </c>
      <c r="K56" s="55" t="s">
        <v>519</v>
      </c>
      <c r="L56" s="195"/>
      <c r="M56" s="195"/>
      <c r="N56" s="195" t="s">
        <v>466</v>
      </c>
      <c r="O56" s="216"/>
      <c r="P56" s="195"/>
      <c r="Q56" s="195"/>
      <c r="U56" s="55" t="s">
        <v>462</v>
      </c>
      <c r="V56" s="55" t="s">
        <v>467</v>
      </c>
      <c r="X56" s="228">
        <v>43928</v>
      </c>
      <c r="Y56" s="228">
        <v>43928</v>
      </c>
      <c r="AA56" s="228"/>
      <c r="AB56" s="55" t="s">
        <v>434</v>
      </c>
      <c r="AC56" s="55">
        <v>0</v>
      </c>
      <c r="AD56" s="55">
        <v>0</v>
      </c>
      <c r="AE56" s="55">
        <v>0</v>
      </c>
      <c r="AF56" s="55">
        <v>0</v>
      </c>
      <c r="AG56" s="55">
        <v>5</v>
      </c>
      <c r="AH56" s="55">
        <v>1</v>
      </c>
      <c r="AI56" s="55">
        <v>52120</v>
      </c>
      <c r="AJ56" s="55">
        <v>2149</v>
      </c>
      <c r="AK56" s="55">
        <v>0</v>
      </c>
      <c r="AL56" s="55">
        <v>19</v>
      </c>
      <c r="AO56" s="231"/>
      <c r="AP56" s="231"/>
      <c r="AQ56" s="55" t="str">
        <f t="shared" si="0"/>
        <v/>
      </c>
      <c r="AS56" s="55" t="str">
        <f t="shared" si="1"/>
        <v>wci_wa</v>
      </c>
    </row>
    <row r="57" spans="2:45">
      <c r="B57" s="55" t="s">
        <v>447</v>
      </c>
      <c r="C57" s="228">
        <v>43951</v>
      </c>
      <c r="D57" s="229">
        <v>-278.25</v>
      </c>
      <c r="E57" s="229">
        <v>0</v>
      </c>
      <c r="F57" s="230" t="s">
        <v>426</v>
      </c>
      <c r="G57" s="55" t="s">
        <v>518</v>
      </c>
      <c r="H57" s="231" t="s">
        <v>428</v>
      </c>
      <c r="I57" s="55" t="s">
        <v>463</v>
      </c>
      <c r="J57" s="55" t="s">
        <v>464</v>
      </c>
      <c r="K57" s="55" t="s">
        <v>519</v>
      </c>
      <c r="L57" s="195"/>
      <c r="M57" s="195"/>
      <c r="N57" s="195" t="s">
        <v>468</v>
      </c>
      <c r="O57" s="216"/>
      <c r="P57" s="195"/>
      <c r="Q57" s="195"/>
      <c r="U57" s="55" t="s">
        <v>462</v>
      </c>
      <c r="V57" s="55" t="s">
        <v>469</v>
      </c>
      <c r="X57" s="228">
        <v>43928</v>
      </c>
      <c r="Y57" s="228">
        <v>43928</v>
      </c>
      <c r="AA57" s="228"/>
      <c r="AB57" s="55" t="s">
        <v>434</v>
      </c>
      <c r="AC57" s="55">
        <v>0</v>
      </c>
      <c r="AD57" s="55">
        <v>0</v>
      </c>
      <c r="AE57" s="55">
        <v>0</v>
      </c>
      <c r="AF57" s="55">
        <v>0</v>
      </c>
      <c r="AG57" s="55">
        <v>5</v>
      </c>
      <c r="AH57" s="55">
        <v>1</v>
      </c>
      <c r="AI57" s="55">
        <v>70336</v>
      </c>
      <c r="AJ57" s="55">
        <v>2149</v>
      </c>
      <c r="AK57" s="55">
        <v>0</v>
      </c>
      <c r="AL57" s="55">
        <v>19</v>
      </c>
      <c r="AO57" s="231"/>
      <c r="AP57" s="231"/>
      <c r="AQ57" s="55" t="str">
        <f t="shared" si="0"/>
        <v/>
      </c>
      <c r="AS57" s="55" t="str">
        <f t="shared" si="1"/>
        <v>wci_wa</v>
      </c>
    </row>
    <row r="58" spans="2:45">
      <c r="B58" s="55" t="s">
        <v>461</v>
      </c>
      <c r="C58" s="228">
        <v>43951</v>
      </c>
      <c r="D58" s="229">
        <v>-879.79</v>
      </c>
      <c r="E58" s="229">
        <v>0</v>
      </c>
      <c r="F58" s="230" t="s">
        <v>426</v>
      </c>
      <c r="G58" s="55" t="s">
        <v>520</v>
      </c>
      <c r="H58" s="231" t="s">
        <v>428</v>
      </c>
      <c r="I58" s="55" t="s">
        <v>471</v>
      </c>
      <c r="J58" s="55" t="s">
        <v>464</v>
      </c>
      <c r="K58" s="55" t="s">
        <v>519</v>
      </c>
      <c r="L58" s="195"/>
      <c r="M58" s="195"/>
      <c r="N58" s="195" t="s">
        <v>472</v>
      </c>
      <c r="O58" s="216"/>
      <c r="P58" s="195"/>
      <c r="Q58" s="195"/>
      <c r="U58" s="55" t="s">
        <v>470</v>
      </c>
      <c r="V58" s="55" t="s">
        <v>473</v>
      </c>
      <c r="X58" s="228">
        <v>43928</v>
      </c>
      <c r="Y58" s="228">
        <v>43928</v>
      </c>
      <c r="AA58" s="228"/>
      <c r="AB58" s="55" t="s">
        <v>434</v>
      </c>
      <c r="AC58" s="55">
        <v>0</v>
      </c>
      <c r="AD58" s="55">
        <v>0</v>
      </c>
      <c r="AE58" s="55">
        <v>0</v>
      </c>
      <c r="AF58" s="55">
        <v>0</v>
      </c>
      <c r="AG58" s="55">
        <v>5</v>
      </c>
      <c r="AH58" s="55">
        <v>1</v>
      </c>
      <c r="AI58" s="55">
        <v>52120</v>
      </c>
      <c r="AJ58" s="55">
        <v>2149</v>
      </c>
      <c r="AK58" s="55">
        <v>0</v>
      </c>
      <c r="AL58" s="55">
        <v>19</v>
      </c>
      <c r="AO58" s="231"/>
      <c r="AP58" s="231"/>
      <c r="AQ58" s="55" t="str">
        <f t="shared" si="0"/>
        <v/>
      </c>
      <c r="AS58" s="55" t="str">
        <f t="shared" si="1"/>
        <v>wci_wa</v>
      </c>
    </row>
    <row r="59" spans="2:45">
      <c r="B59" s="55" t="s">
        <v>461</v>
      </c>
      <c r="C59" s="228">
        <v>43951</v>
      </c>
      <c r="D59" s="229">
        <v>-1663.39</v>
      </c>
      <c r="E59" s="229">
        <v>0</v>
      </c>
      <c r="F59" s="230" t="s">
        <v>426</v>
      </c>
      <c r="G59" s="55" t="s">
        <v>520</v>
      </c>
      <c r="H59" s="231" t="s">
        <v>428</v>
      </c>
      <c r="I59" s="55" t="s">
        <v>471</v>
      </c>
      <c r="J59" s="55" t="s">
        <v>464</v>
      </c>
      <c r="K59" s="55" t="s">
        <v>519</v>
      </c>
      <c r="L59" s="195"/>
      <c r="M59" s="195"/>
      <c r="N59" s="195" t="s">
        <v>474</v>
      </c>
      <c r="O59" s="216"/>
      <c r="P59" s="195"/>
      <c r="Q59" s="195"/>
      <c r="U59" s="55" t="s">
        <v>470</v>
      </c>
      <c r="V59" s="55" t="s">
        <v>475</v>
      </c>
      <c r="X59" s="228">
        <v>43928</v>
      </c>
      <c r="Y59" s="228">
        <v>43928</v>
      </c>
      <c r="AA59" s="228"/>
      <c r="AB59" s="55" t="s">
        <v>434</v>
      </c>
      <c r="AC59" s="55">
        <v>0</v>
      </c>
      <c r="AD59" s="55">
        <v>0</v>
      </c>
      <c r="AE59" s="55">
        <v>0</v>
      </c>
      <c r="AF59" s="55">
        <v>0</v>
      </c>
      <c r="AG59" s="55">
        <v>5</v>
      </c>
      <c r="AH59" s="55">
        <v>1</v>
      </c>
      <c r="AI59" s="55">
        <v>52120</v>
      </c>
      <c r="AJ59" s="55">
        <v>2149</v>
      </c>
      <c r="AK59" s="55">
        <v>0</v>
      </c>
      <c r="AL59" s="55">
        <v>19</v>
      </c>
      <c r="AO59" s="231"/>
      <c r="AP59" s="231"/>
      <c r="AQ59" s="55" t="str">
        <f t="shared" si="0"/>
        <v/>
      </c>
      <c r="AS59" s="55" t="str">
        <f t="shared" si="1"/>
        <v>wci_wa</v>
      </c>
    </row>
    <row r="60" spans="2:45">
      <c r="B60" s="55" t="s">
        <v>476</v>
      </c>
      <c r="C60" s="228">
        <v>43951</v>
      </c>
      <c r="D60" s="229">
        <v>-1154.8</v>
      </c>
      <c r="E60" s="229">
        <v>0</v>
      </c>
      <c r="F60" s="230" t="s">
        <v>426</v>
      </c>
      <c r="G60" s="55" t="s">
        <v>520</v>
      </c>
      <c r="H60" s="231" t="s">
        <v>428</v>
      </c>
      <c r="I60" s="55" t="s">
        <v>471</v>
      </c>
      <c r="J60" s="55" t="s">
        <v>464</v>
      </c>
      <c r="K60" s="55" t="s">
        <v>519</v>
      </c>
      <c r="L60" s="195"/>
      <c r="M60" s="195"/>
      <c r="N60" s="195" t="s">
        <v>477</v>
      </c>
      <c r="O60" s="216"/>
      <c r="P60" s="195"/>
      <c r="Q60" s="195"/>
      <c r="U60" s="55" t="s">
        <v>470</v>
      </c>
      <c r="V60" s="55" t="s">
        <v>478</v>
      </c>
      <c r="X60" s="228">
        <v>43928</v>
      </c>
      <c r="Y60" s="228">
        <v>43928</v>
      </c>
      <c r="AA60" s="228"/>
      <c r="AB60" s="55" t="s">
        <v>434</v>
      </c>
      <c r="AC60" s="55">
        <v>0</v>
      </c>
      <c r="AD60" s="55">
        <v>0</v>
      </c>
      <c r="AE60" s="55">
        <v>0</v>
      </c>
      <c r="AF60" s="55">
        <v>0</v>
      </c>
      <c r="AG60" s="55">
        <v>5</v>
      </c>
      <c r="AH60" s="55">
        <v>1</v>
      </c>
      <c r="AI60" s="55">
        <v>52125</v>
      </c>
      <c r="AJ60" s="55">
        <v>2149</v>
      </c>
      <c r="AK60" s="55">
        <v>0</v>
      </c>
      <c r="AL60" s="55">
        <v>19</v>
      </c>
      <c r="AO60" s="231"/>
      <c r="AP60" s="231"/>
      <c r="AQ60" s="55" t="str">
        <f t="shared" si="0"/>
        <v/>
      </c>
      <c r="AS60" s="55" t="str">
        <f t="shared" si="1"/>
        <v>wci_wa</v>
      </c>
    </row>
    <row r="61" spans="2:45" ht="25.5">
      <c r="B61" s="55" t="s">
        <v>425</v>
      </c>
      <c r="C61" s="228">
        <v>43951</v>
      </c>
      <c r="D61" s="229">
        <v>-3046.58</v>
      </c>
      <c r="E61" s="229">
        <v>0</v>
      </c>
      <c r="F61" s="230" t="s">
        <v>426</v>
      </c>
      <c r="G61" s="55" t="s">
        <v>520</v>
      </c>
      <c r="H61" s="231" t="s">
        <v>428</v>
      </c>
      <c r="I61" s="55" t="s">
        <v>471</v>
      </c>
      <c r="J61" s="55" t="s">
        <v>464</v>
      </c>
      <c r="K61" s="55" t="s">
        <v>519</v>
      </c>
      <c r="L61" s="195"/>
      <c r="M61" s="195"/>
      <c r="N61" s="232" t="s">
        <v>479</v>
      </c>
      <c r="O61" s="216"/>
      <c r="P61" s="195"/>
      <c r="Q61" s="195"/>
      <c r="U61" s="55" t="s">
        <v>470</v>
      </c>
      <c r="V61" s="55" t="s">
        <v>480</v>
      </c>
      <c r="X61" s="228">
        <v>43928</v>
      </c>
      <c r="Y61" s="228">
        <v>43928</v>
      </c>
      <c r="AA61" s="228"/>
      <c r="AB61" s="55" t="s">
        <v>434</v>
      </c>
      <c r="AC61" s="55">
        <v>0</v>
      </c>
      <c r="AD61" s="55">
        <v>0</v>
      </c>
      <c r="AE61" s="55">
        <v>0</v>
      </c>
      <c r="AF61" s="55">
        <v>0</v>
      </c>
      <c r="AG61" s="55">
        <v>5</v>
      </c>
      <c r="AH61" s="55">
        <v>1</v>
      </c>
      <c r="AI61" s="55">
        <v>52140</v>
      </c>
      <c r="AJ61" s="55">
        <v>2149</v>
      </c>
      <c r="AK61" s="55">
        <v>0</v>
      </c>
      <c r="AL61" s="55">
        <v>19</v>
      </c>
      <c r="AO61" s="231"/>
      <c r="AP61" s="231"/>
      <c r="AQ61" s="55" t="str">
        <f t="shared" si="0"/>
        <v/>
      </c>
      <c r="AS61" s="55" t="str">
        <f t="shared" si="1"/>
        <v>wci_wa</v>
      </c>
    </row>
    <row r="62" spans="2:45">
      <c r="B62" s="55" t="s">
        <v>481</v>
      </c>
      <c r="C62" s="228">
        <v>43951</v>
      </c>
      <c r="D62" s="229">
        <v>-136</v>
      </c>
      <c r="E62" s="229">
        <v>0</v>
      </c>
      <c r="F62" s="230" t="s">
        <v>426</v>
      </c>
      <c r="G62" s="55" t="s">
        <v>520</v>
      </c>
      <c r="H62" s="231" t="s">
        <v>428</v>
      </c>
      <c r="I62" s="55" t="s">
        <v>471</v>
      </c>
      <c r="J62" s="55" t="s">
        <v>464</v>
      </c>
      <c r="K62" s="55" t="s">
        <v>519</v>
      </c>
      <c r="L62" s="195"/>
      <c r="M62" s="195"/>
      <c r="N62" s="195" t="s">
        <v>482</v>
      </c>
      <c r="O62" s="216"/>
      <c r="P62" s="195"/>
      <c r="Q62" s="195"/>
      <c r="U62" s="55" t="s">
        <v>470</v>
      </c>
      <c r="V62" s="55" t="s">
        <v>483</v>
      </c>
      <c r="X62" s="228">
        <v>43928</v>
      </c>
      <c r="Y62" s="228">
        <v>43928</v>
      </c>
      <c r="AA62" s="228"/>
      <c r="AB62" s="55" t="s">
        <v>434</v>
      </c>
      <c r="AC62" s="55">
        <v>0</v>
      </c>
      <c r="AD62" s="55">
        <v>0</v>
      </c>
      <c r="AE62" s="55">
        <v>0</v>
      </c>
      <c r="AF62" s="55">
        <v>0</v>
      </c>
      <c r="AG62" s="55">
        <v>5</v>
      </c>
      <c r="AH62" s="55">
        <v>1</v>
      </c>
      <c r="AI62" s="55">
        <v>52144</v>
      </c>
      <c r="AJ62" s="55">
        <v>2149</v>
      </c>
      <c r="AK62" s="55">
        <v>0</v>
      </c>
      <c r="AL62" s="55">
        <v>19</v>
      </c>
      <c r="AO62" s="231"/>
      <c r="AP62" s="231"/>
      <c r="AQ62" s="55" t="str">
        <f t="shared" si="0"/>
        <v/>
      </c>
      <c r="AS62" s="55" t="str">
        <f t="shared" si="1"/>
        <v>wci_wa</v>
      </c>
    </row>
    <row r="63" spans="2:45">
      <c r="B63" s="55" t="s">
        <v>484</v>
      </c>
      <c r="C63" s="228">
        <v>43951</v>
      </c>
      <c r="D63" s="229">
        <v>-79</v>
      </c>
      <c r="E63" s="229">
        <v>0</v>
      </c>
      <c r="F63" s="230" t="s">
        <v>426</v>
      </c>
      <c r="G63" s="55" t="s">
        <v>520</v>
      </c>
      <c r="H63" s="231" t="s">
        <v>428</v>
      </c>
      <c r="I63" s="55" t="s">
        <v>471</v>
      </c>
      <c r="J63" s="55" t="s">
        <v>464</v>
      </c>
      <c r="K63" s="55" t="s">
        <v>519</v>
      </c>
      <c r="L63" s="195"/>
      <c r="M63" s="195"/>
      <c r="N63" s="195" t="s">
        <v>485</v>
      </c>
      <c r="O63" s="216"/>
      <c r="P63" s="195"/>
      <c r="Q63" s="195"/>
      <c r="U63" s="55" t="s">
        <v>470</v>
      </c>
      <c r="V63" s="55" t="s">
        <v>486</v>
      </c>
      <c r="X63" s="228">
        <v>43928</v>
      </c>
      <c r="Y63" s="228">
        <v>43928</v>
      </c>
      <c r="AA63" s="228"/>
      <c r="AB63" s="55" t="s">
        <v>434</v>
      </c>
      <c r="AC63" s="55">
        <v>0</v>
      </c>
      <c r="AD63" s="55">
        <v>0</v>
      </c>
      <c r="AE63" s="55">
        <v>0</v>
      </c>
      <c r="AF63" s="55">
        <v>0</v>
      </c>
      <c r="AG63" s="55">
        <v>5</v>
      </c>
      <c r="AH63" s="55">
        <v>1</v>
      </c>
      <c r="AI63" s="55">
        <v>70255</v>
      </c>
      <c r="AJ63" s="55">
        <v>2149</v>
      </c>
      <c r="AK63" s="55">
        <v>0</v>
      </c>
      <c r="AL63" s="55">
        <v>19</v>
      </c>
      <c r="AO63" s="231"/>
      <c r="AP63" s="231"/>
      <c r="AQ63" s="55" t="str">
        <f t="shared" si="0"/>
        <v/>
      </c>
      <c r="AS63" s="55" t="str">
        <f t="shared" si="1"/>
        <v>wci_wa</v>
      </c>
    </row>
    <row r="64" spans="2:45">
      <c r="B64" s="55" t="s">
        <v>487</v>
      </c>
      <c r="C64" s="228">
        <v>43951</v>
      </c>
      <c r="D64" s="229">
        <v>-422.25</v>
      </c>
      <c r="E64" s="229">
        <v>0</v>
      </c>
      <c r="F64" s="230" t="s">
        <v>426</v>
      </c>
      <c r="G64" s="55" t="s">
        <v>521</v>
      </c>
      <c r="H64" s="231" t="s">
        <v>428</v>
      </c>
      <c r="I64" s="55" t="s">
        <v>489</v>
      </c>
      <c r="J64" s="55" t="s">
        <v>490</v>
      </c>
      <c r="K64" s="55" t="s">
        <v>431</v>
      </c>
      <c r="L64" s="195"/>
      <c r="M64" s="195"/>
      <c r="N64" s="195" t="s">
        <v>491</v>
      </c>
      <c r="O64" s="216"/>
      <c r="P64" s="195"/>
      <c r="Q64" s="195"/>
      <c r="U64" s="55" t="s">
        <v>492</v>
      </c>
      <c r="V64" s="55" t="s">
        <v>522</v>
      </c>
      <c r="X64" s="228">
        <v>43928</v>
      </c>
      <c r="Y64" s="228">
        <v>43928</v>
      </c>
      <c r="AA64" s="228"/>
      <c r="AB64" s="55" t="s">
        <v>434</v>
      </c>
      <c r="AC64" s="55">
        <v>0</v>
      </c>
      <c r="AD64" s="55">
        <v>0</v>
      </c>
      <c r="AE64" s="55">
        <v>0</v>
      </c>
      <c r="AF64" s="55">
        <v>0</v>
      </c>
      <c r="AG64" s="55">
        <v>5</v>
      </c>
      <c r="AH64" s="55">
        <v>1</v>
      </c>
      <c r="AI64" s="55">
        <v>50086</v>
      </c>
      <c r="AJ64" s="55">
        <v>2149</v>
      </c>
      <c r="AK64" s="55">
        <v>0</v>
      </c>
      <c r="AL64" s="55">
        <v>19</v>
      </c>
      <c r="AO64" s="231"/>
      <c r="AP64" s="231"/>
      <c r="AQ64" s="55" t="str">
        <f t="shared" si="0"/>
        <v/>
      </c>
      <c r="AS64" s="55" t="str">
        <f t="shared" si="1"/>
        <v>wci_corp</v>
      </c>
    </row>
    <row r="65" spans="2:45">
      <c r="B65" s="55" t="s">
        <v>461</v>
      </c>
      <c r="C65" s="228">
        <v>43951</v>
      </c>
      <c r="D65" s="229">
        <v>2741.65</v>
      </c>
      <c r="E65" s="229">
        <v>0</v>
      </c>
      <c r="F65" s="230" t="s">
        <v>426</v>
      </c>
      <c r="G65" s="55" t="s">
        <v>523</v>
      </c>
      <c r="H65" s="231" t="s">
        <v>428</v>
      </c>
      <c r="I65" s="55" t="s">
        <v>494</v>
      </c>
      <c r="J65" s="55" t="s">
        <v>490</v>
      </c>
      <c r="K65" s="55" t="s">
        <v>431</v>
      </c>
      <c r="L65" s="195"/>
      <c r="M65" s="195"/>
      <c r="N65" s="195" t="s">
        <v>495</v>
      </c>
      <c r="O65" s="216"/>
      <c r="P65" s="195"/>
      <c r="Q65" s="195"/>
      <c r="U65" s="55" t="s">
        <v>496</v>
      </c>
      <c r="V65" s="55" t="s">
        <v>524</v>
      </c>
      <c r="X65" s="228">
        <v>43928</v>
      </c>
      <c r="Y65" s="228">
        <v>43928</v>
      </c>
      <c r="AA65" s="228"/>
      <c r="AB65" s="55" t="s">
        <v>434</v>
      </c>
      <c r="AC65" s="55">
        <v>0</v>
      </c>
      <c r="AD65" s="55">
        <v>0</v>
      </c>
      <c r="AE65" s="55">
        <v>0</v>
      </c>
      <c r="AF65" s="55">
        <v>0</v>
      </c>
      <c r="AG65" s="55">
        <v>5</v>
      </c>
      <c r="AH65" s="55">
        <v>1</v>
      </c>
      <c r="AI65" s="55">
        <v>52120</v>
      </c>
      <c r="AJ65" s="55">
        <v>2149</v>
      </c>
      <c r="AK65" s="55">
        <v>0</v>
      </c>
      <c r="AL65" s="55">
        <v>19</v>
      </c>
      <c r="AO65" s="231"/>
      <c r="AP65" s="231"/>
      <c r="AQ65" s="55" t="str">
        <f t="shared" si="0"/>
        <v/>
      </c>
      <c r="AS65" s="55" t="str">
        <f t="shared" si="1"/>
        <v>wci_corp</v>
      </c>
    </row>
    <row r="66" spans="2:45">
      <c r="B66" s="55" t="s">
        <v>425</v>
      </c>
      <c r="C66" s="228">
        <v>43951</v>
      </c>
      <c r="D66" s="229">
        <v>9639.2099999999991</v>
      </c>
      <c r="E66" s="229">
        <v>0</v>
      </c>
      <c r="F66" s="230" t="s">
        <v>426</v>
      </c>
      <c r="G66" s="55" t="s">
        <v>523</v>
      </c>
      <c r="H66" s="231" t="s">
        <v>428</v>
      </c>
      <c r="I66" s="55" t="s">
        <v>494</v>
      </c>
      <c r="J66" s="55" t="s">
        <v>490</v>
      </c>
      <c r="K66" s="55" t="s">
        <v>431</v>
      </c>
      <c r="L66" s="195"/>
      <c r="M66" s="195"/>
      <c r="N66" s="195" t="s">
        <v>497</v>
      </c>
      <c r="O66" s="216"/>
      <c r="P66" s="195"/>
      <c r="Q66" s="195"/>
      <c r="U66" s="55" t="s">
        <v>496</v>
      </c>
      <c r="V66" s="55" t="s">
        <v>524</v>
      </c>
      <c r="X66" s="228">
        <v>43928</v>
      </c>
      <c r="Y66" s="228">
        <v>43928</v>
      </c>
      <c r="AA66" s="228"/>
      <c r="AB66" s="55" t="s">
        <v>434</v>
      </c>
      <c r="AC66" s="55">
        <v>0</v>
      </c>
      <c r="AD66" s="55">
        <v>0</v>
      </c>
      <c r="AE66" s="55">
        <v>0</v>
      </c>
      <c r="AF66" s="55">
        <v>0</v>
      </c>
      <c r="AG66" s="55">
        <v>5</v>
      </c>
      <c r="AH66" s="55">
        <v>1</v>
      </c>
      <c r="AI66" s="55">
        <v>52140</v>
      </c>
      <c r="AJ66" s="55">
        <v>2149</v>
      </c>
      <c r="AK66" s="55">
        <v>0</v>
      </c>
      <c r="AL66" s="55">
        <v>19</v>
      </c>
      <c r="AO66" s="231"/>
      <c r="AP66" s="231"/>
      <c r="AQ66" s="55" t="str">
        <f t="shared" si="0"/>
        <v/>
      </c>
      <c r="AS66" s="55" t="str">
        <f t="shared" si="1"/>
        <v>wci_corp</v>
      </c>
    </row>
    <row r="67" spans="2:45">
      <c r="B67" s="55" t="s">
        <v>525</v>
      </c>
      <c r="C67" s="228">
        <v>43951</v>
      </c>
      <c r="D67" s="229">
        <v>3714.72</v>
      </c>
      <c r="E67" s="229">
        <v>0</v>
      </c>
      <c r="F67" s="230" t="s">
        <v>426</v>
      </c>
      <c r="G67" s="55" t="s">
        <v>526</v>
      </c>
      <c r="H67" s="231" t="s">
        <v>428</v>
      </c>
      <c r="I67" s="55" t="s">
        <v>527</v>
      </c>
      <c r="J67" s="55" t="s">
        <v>528</v>
      </c>
      <c r="K67" s="55" t="s">
        <v>431</v>
      </c>
      <c r="L67" s="195"/>
      <c r="M67" s="195"/>
      <c r="N67" s="195" t="s">
        <v>529</v>
      </c>
      <c r="O67" s="216"/>
      <c r="P67" s="195"/>
      <c r="Q67" s="195"/>
      <c r="U67" s="55" t="s">
        <v>530</v>
      </c>
      <c r="V67" s="55" t="s">
        <v>530</v>
      </c>
      <c r="X67" s="228">
        <v>43937</v>
      </c>
      <c r="Y67" s="228">
        <v>43937</v>
      </c>
      <c r="AA67" s="228"/>
      <c r="AB67" s="55" t="s">
        <v>434</v>
      </c>
      <c r="AC67" s="55">
        <v>0</v>
      </c>
      <c r="AD67" s="55">
        <v>0</v>
      </c>
      <c r="AE67" s="55">
        <v>0</v>
      </c>
      <c r="AF67" s="55">
        <v>0</v>
      </c>
      <c r="AG67" s="55">
        <v>0</v>
      </c>
      <c r="AH67" s="55">
        <v>1</v>
      </c>
      <c r="AI67" s="55">
        <v>50036</v>
      </c>
      <c r="AJ67" s="55">
        <v>2149</v>
      </c>
      <c r="AK67" s="55">
        <v>201</v>
      </c>
      <c r="AL67" s="55">
        <v>19</v>
      </c>
      <c r="AO67" s="231"/>
      <c r="AP67" s="231"/>
      <c r="AQ67" s="55" t="str">
        <f t="shared" si="0"/>
        <v/>
      </c>
      <c r="AS67" s="55" t="str">
        <f t="shared" si="1"/>
        <v>wci_corp</v>
      </c>
    </row>
    <row r="68" spans="2:45">
      <c r="B68" s="55" t="s">
        <v>435</v>
      </c>
      <c r="C68" s="228">
        <v>43951</v>
      </c>
      <c r="D68" s="229">
        <v>353.92</v>
      </c>
      <c r="E68" s="229">
        <v>0</v>
      </c>
      <c r="F68" s="230" t="s">
        <v>426</v>
      </c>
      <c r="G68" s="55" t="s">
        <v>526</v>
      </c>
      <c r="H68" s="231" t="s">
        <v>428</v>
      </c>
      <c r="I68" s="55" t="s">
        <v>527</v>
      </c>
      <c r="J68" s="55" t="s">
        <v>528</v>
      </c>
      <c r="K68" s="55" t="s">
        <v>431</v>
      </c>
      <c r="L68" s="195"/>
      <c r="M68" s="195"/>
      <c r="N68" s="195" t="s">
        <v>531</v>
      </c>
      <c r="O68" s="216"/>
      <c r="P68" s="195"/>
      <c r="Q68" s="195"/>
      <c r="U68" s="55" t="s">
        <v>530</v>
      </c>
      <c r="V68" s="55" t="s">
        <v>530</v>
      </c>
      <c r="X68" s="228">
        <v>43937</v>
      </c>
      <c r="Y68" s="228">
        <v>43937</v>
      </c>
      <c r="AA68" s="228"/>
      <c r="AB68" s="55" t="s">
        <v>434</v>
      </c>
      <c r="AC68" s="55">
        <v>0</v>
      </c>
      <c r="AD68" s="55">
        <v>0</v>
      </c>
      <c r="AE68" s="55">
        <v>0</v>
      </c>
      <c r="AF68" s="55">
        <v>0</v>
      </c>
      <c r="AG68" s="55">
        <v>0</v>
      </c>
      <c r="AH68" s="55">
        <v>1</v>
      </c>
      <c r="AI68" s="55">
        <v>50065</v>
      </c>
      <c r="AJ68" s="55">
        <v>2149</v>
      </c>
      <c r="AK68" s="55">
        <v>0</v>
      </c>
      <c r="AL68" s="55">
        <v>19</v>
      </c>
      <c r="AO68" s="231"/>
      <c r="AP68" s="231"/>
      <c r="AQ68" s="55" t="str">
        <f t="shared" si="0"/>
        <v/>
      </c>
      <c r="AS68" s="55" t="str">
        <f t="shared" si="1"/>
        <v>wci_corp</v>
      </c>
    </row>
    <row r="69" spans="2:45">
      <c r="B69" s="55" t="s">
        <v>532</v>
      </c>
      <c r="C69" s="228">
        <v>43951</v>
      </c>
      <c r="D69" s="229">
        <v>171.84</v>
      </c>
      <c r="E69" s="229">
        <v>0</v>
      </c>
      <c r="F69" s="230" t="s">
        <v>426</v>
      </c>
      <c r="G69" s="55" t="s">
        <v>526</v>
      </c>
      <c r="H69" s="231" t="s">
        <v>428</v>
      </c>
      <c r="I69" s="55" t="s">
        <v>527</v>
      </c>
      <c r="J69" s="55" t="s">
        <v>528</v>
      </c>
      <c r="K69" s="55" t="s">
        <v>431</v>
      </c>
      <c r="L69" s="195"/>
      <c r="M69" s="195"/>
      <c r="N69" s="195" t="s">
        <v>529</v>
      </c>
      <c r="O69" s="216"/>
      <c r="P69" s="195"/>
      <c r="Q69" s="195"/>
      <c r="U69" s="55" t="s">
        <v>530</v>
      </c>
      <c r="V69" s="55" t="s">
        <v>530</v>
      </c>
      <c r="X69" s="228">
        <v>43937</v>
      </c>
      <c r="Y69" s="228">
        <v>43937</v>
      </c>
      <c r="AA69" s="228"/>
      <c r="AB69" s="55" t="s">
        <v>434</v>
      </c>
      <c r="AC69" s="55">
        <v>0</v>
      </c>
      <c r="AD69" s="55">
        <v>0</v>
      </c>
      <c r="AE69" s="55">
        <v>0</v>
      </c>
      <c r="AF69" s="55">
        <v>0</v>
      </c>
      <c r="AG69" s="55">
        <v>0</v>
      </c>
      <c r="AH69" s="55">
        <v>1</v>
      </c>
      <c r="AI69" s="55">
        <v>52036</v>
      </c>
      <c r="AJ69" s="55">
        <v>2149</v>
      </c>
      <c r="AK69" s="55">
        <v>201</v>
      </c>
      <c r="AL69" s="55">
        <v>19</v>
      </c>
      <c r="AO69" s="231"/>
      <c r="AP69" s="231"/>
      <c r="AQ69" s="55" t="str">
        <f t="shared" si="0"/>
        <v/>
      </c>
      <c r="AS69" s="55" t="str">
        <f t="shared" si="1"/>
        <v>wci_corp</v>
      </c>
    </row>
    <row r="70" spans="2:45">
      <c r="B70" s="55" t="s">
        <v>533</v>
      </c>
      <c r="C70" s="228">
        <v>43951</v>
      </c>
      <c r="D70" s="229">
        <v>778.24</v>
      </c>
      <c r="E70" s="229">
        <v>0</v>
      </c>
      <c r="F70" s="230" t="s">
        <v>426</v>
      </c>
      <c r="G70" s="55" t="s">
        <v>526</v>
      </c>
      <c r="H70" s="231" t="s">
        <v>428</v>
      </c>
      <c r="I70" s="55" t="s">
        <v>527</v>
      </c>
      <c r="J70" s="55" t="s">
        <v>528</v>
      </c>
      <c r="K70" s="55" t="s">
        <v>431</v>
      </c>
      <c r="L70" s="195"/>
      <c r="M70" s="195"/>
      <c r="N70" s="195" t="s">
        <v>529</v>
      </c>
      <c r="O70" s="216"/>
      <c r="P70" s="195"/>
      <c r="Q70" s="195"/>
      <c r="U70" s="55" t="s">
        <v>530</v>
      </c>
      <c r="V70" s="55" t="s">
        <v>530</v>
      </c>
      <c r="X70" s="228">
        <v>43937</v>
      </c>
      <c r="Y70" s="228">
        <v>43937</v>
      </c>
      <c r="AA70" s="228"/>
      <c r="AB70" s="55" t="s">
        <v>434</v>
      </c>
      <c r="AC70" s="55">
        <v>0</v>
      </c>
      <c r="AD70" s="55">
        <v>0</v>
      </c>
      <c r="AE70" s="55">
        <v>0</v>
      </c>
      <c r="AF70" s="55">
        <v>0</v>
      </c>
      <c r="AG70" s="55">
        <v>0</v>
      </c>
      <c r="AH70" s="55">
        <v>1</v>
      </c>
      <c r="AI70" s="55">
        <v>52036</v>
      </c>
      <c r="AJ70" s="55">
        <v>2149</v>
      </c>
      <c r="AK70" s="55">
        <v>320</v>
      </c>
      <c r="AL70" s="55">
        <v>19</v>
      </c>
      <c r="AO70" s="231"/>
      <c r="AP70" s="231"/>
      <c r="AQ70" s="55" t="str">
        <f t="shared" si="0"/>
        <v/>
      </c>
      <c r="AS70" s="55" t="str">
        <f t="shared" si="1"/>
        <v>wci_corp</v>
      </c>
    </row>
    <row r="71" spans="2:45">
      <c r="B71" s="55" t="s">
        <v>440</v>
      </c>
      <c r="C71" s="228">
        <v>43951</v>
      </c>
      <c r="D71" s="229">
        <v>163.6</v>
      </c>
      <c r="E71" s="229">
        <v>0</v>
      </c>
      <c r="F71" s="230" t="s">
        <v>426</v>
      </c>
      <c r="G71" s="55" t="s">
        <v>526</v>
      </c>
      <c r="H71" s="231" t="s">
        <v>428</v>
      </c>
      <c r="I71" s="55" t="s">
        <v>527</v>
      </c>
      <c r="J71" s="55" t="s">
        <v>528</v>
      </c>
      <c r="K71" s="55" t="s">
        <v>431</v>
      </c>
      <c r="L71" s="195"/>
      <c r="M71" s="195"/>
      <c r="N71" s="195" t="s">
        <v>531</v>
      </c>
      <c r="O71" s="216"/>
      <c r="P71" s="195"/>
      <c r="Q71" s="195"/>
      <c r="U71" s="55" t="s">
        <v>530</v>
      </c>
      <c r="V71" s="55" t="s">
        <v>530</v>
      </c>
      <c r="X71" s="228">
        <v>43937</v>
      </c>
      <c r="Y71" s="228">
        <v>43937</v>
      </c>
      <c r="AA71" s="228"/>
      <c r="AB71" s="55" t="s">
        <v>434</v>
      </c>
      <c r="AC71" s="55">
        <v>0</v>
      </c>
      <c r="AD71" s="55">
        <v>0</v>
      </c>
      <c r="AE71" s="55">
        <v>0</v>
      </c>
      <c r="AF71" s="55">
        <v>0</v>
      </c>
      <c r="AG71" s="55">
        <v>0</v>
      </c>
      <c r="AH71" s="55">
        <v>1</v>
      </c>
      <c r="AI71" s="55">
        <v>52065</v>
      </c>
      <c r="AJ71" s="55">
        <v>2149</v>
      </c>
      <c r="AK71" s="55">
        <v>0</v>
      </c>
      <c r="AL71" s="55">
        <v>19</v>
      </c>
      <c r="AO71" s="231"/>
      <c r="AP71" s="231"/>
      <c r="AQ71" s="55" t="str">
        <f t="shared" si="0"/>
        <v/>
      </c>
      <c r="AS71" s="55" t="str">
        <f t="shared" si="1"/>
        <v>wci_corp</v>
      </c>
    </row>
    <row r="72" spans="2:45">
      <c r="B72" s="55" t="s">
        <v>457</v>
      </c>
      <c r="C72" s="228">
        <v>43951</v>
      </c>
      <c r="D72" s="229">
        <v>250</v>
      </c>
      <c r="E72" s="229">
        <v>0</v>
      </c>
      <c r="F72" s="230" t="s">
        <v>426</v>
      </c>
      <c r="G72" s="55" t="s">
        <v>526</v>
      </c>
      <c r="H72" s="231" t="s">
        <v>428</v>
      </c>
      <c r="I72" s="55" t="s">
        <v>527</v>
      </c>
      <c r="J72" s="55" t="s">
        <v>528</v>
      </c>
      <c r="K72" s="55" t="s">
        <v>431</v>
      </c>
      <c r="L72" s="195"/>
      <c r="M72" s="195"/>
      <c r="N72" s="195" t="s">
        <v>529</v>
      </c>
      <c r="O72" s="216"/>
      <c r="P72" s="195"/>
      <c r="Q72" s="195"/>
      <c r="U72" s="55" t="s">
        <v>530</v>
      </c>
      <c r="V72" s="55" t="s">
        <v>530</v>
      </c>
      <c r="X72" s="228">
        <v>43937</v>
      </c>
      <c r="Y72" s="228">
        <v>43937</v>
      </c>
      <c r="AA72" s="228"/>
      <c r="AB72" s="55" t="s">
        <v>434</v>
      </c>
      <c r="AC72" s="55">
        <v>0</v>
      </c>
      <c r="AD72" s="55">
        <v>0</v>
      </c>
      <c r="AE72" s="55">
        <v>0</v>
      </c>
      <c r="AF72" s="55">
        <v>0</v>
      </c>
      <c r="AG72" s="55">
        <v>0</v>
      </c>
      <c r="AH72" s="55">
        <v>1</v>
      </c>
      <c r="AI72" s="55">
        <v>56036</v>
      </c>
      <c r="AJ72" s="55">
        <v>2149</v>
      </c>
      <c r="AK72" s="55">
        <v>0</v>
      </c>
      <c r="AL72" s="55">
        <v>19</v>
      </c>
      <c r="AO72" s="231"/>
      <c r="AP72" s="231"/>
      <c r="AQ72" s="55" t="str">
        <f t="shared" si="0"/>
        <v/>
      </c>
      <c r="AS72" s="55" t="str">
        <f t="shared" si="1"/>
        <v>wci_corp</v>
      </c>
    </row>
    <row r="73" spans="2:45">
      <c r="B73" s="55" t="s">
        <v>459</v>
      </c>
      <c r="C73" s="228">
        <v>43951</v>
      </c>
      <c r="D73" s="229">
        <v>250</v>
      </c>
      <c r="E73" s="229">
        <v>0</v>
      </c>
      <c r="F73" s="230" t="s">
        <v>426</v>
      </c>
      <c r="G73" s="55" t="s">
        <v>526</v>
      </c>
      <c r="H73" s="231" t="s">
        <v>428</v>
      </c>
      <c r="I73" s="55" t="s">
        <v>527</v>
      </c>
      <c r="J73" s="55" t="s">
        <v>528</v>
      </c>
      <c r="K73" s="55" t="s">
        <v>431</v>
      </c>
      <c r="L73" s="195"/>
      <c r="M73" s="195"/>
      <c r="N73" s="195" t="s">
        <v>529</v>
      </c>
      <c r="O73" s="216"/>
      <c r="P73" s="195"/>
      <c r="Q73" s="195"/>
      <c r="U73" s="55" t="s">
        <v>530</v>
      </c>
      <c r="V73" s="55" t="s">
        <v>530</v>
      </c>
      <c r="X73" s="228">
        <v>43937</v>
      </c>
      <c r="Y73" s="228">
        <v>43937</v>
      </c>
      <c r="AA73" s="228"/>
      <c r="AB73" s="55" t="s">
        <v>434</v>
      </c>
      <c r="AC73" s="55">
        <v>0</v>
      </c>
      <c r="AD73" s="55">
        <v>0</v>
      </c>
      <c r="AE73" s="55">
        <v>0</v>
      </c>
      <c r="AF73" s="55">
        <v>0</v>
      </c>
      <c r="AG73" s="55">
        <v>0</v>
      </c>
      <c r="AH73" s="55">
        <v>1</v>
      </c>
      <c r="AI73" s="55">
        <v>70036</v>
      </c>
      <c r="AJ73" s="55">
        <v>2149</v>
      </c>
      <c r="AK73" s="55">
        <v>0</v>
      </c>
      <c r="AL73" s="55">
        <v>19</v>
      </c>
      <c r="AO73" s="231"/>
      <c r="AP73" s="231"/>
      <c r="AQ73" s="55" t="str">
        <f t="shared" si="0"/>
        <v/>
      </c>
      <c r="AS73" s="55" t="str">
        <f t="shared" si="1"/>
        <v>wci_corp</v>
      </c>
    </row>
    <row r="74" spans="2:45">
      <c r="B74" s="55" t="s">
        <v>459</v>
      </c>
      <c r="C74" s="228">
        <v>43951</v>
      </c>
      <c r="D74" s="229">
        <v>642.36</v>
      </c>
      <c r="E74" s="229">
        <v>0</v>
      </c>
      <c r="F74" s="230" t="s">
        <v>426</v>
      </c>
      <c r="G74" s="55" t="s">
        <v>526</v>
      </c>
      <c r="H74" s="231" t="s">
        <v>428</v>
      </c>
      <c r="I74" s="55" t="s">
        <v>527</v>
      </c>
      <c r="J74" s="55" t="s">
        <v>528</v>
      </c>
      <c r="K74" s="55" t="s">
        <v>431</v>
      </c>
      <c r="L74" s="195"/>
      <c r="M74" s="195"/>
      <c r="N74" s="195" t="s">
        <v>529</v>
      </c>
      <c r="O74" s="216"/>
      <c r="P74" s="195"/>
      <c r="Q74" s="195"/>
      <c r="U74" s="55" t="s">
        <v>530</v>
      </c>
      <c r="V74" s="55" t="s">
        <v>530</v>
      </c>
      <c r="X74" s="228">
        <v>43937</v>
      </c>
      <c r="Y74" s="228">
        <v>43937</v>
      </c>
      <c r="AA74" s="228"/>
      <c r="AB74" s="55" t="s">
        <v>434</v>
      </c>
      <c r="AC74" s="55">
        <v>0</v>
      </c>
      <c r="AD74" s="55">
        <v>0</v>
      </c>
      <c r="AE74" s="55">
        <v>0</v>
      </c>
      <c r="AF74" s="55">
        <v>0</v>
      </c>
      <c r="AG74" s="55">
        <v>0</v>
      </c>
      <c r="AH74" s="55">
        <v>1</v>
      </c>
      <c r="AI74" s="55">
        <v>70036</v>
      </c>
      <c r="AJ74" s="55">
        <v>2149</v>
      </c>
      <c r="AK74" s="55">
        <v>0</v>
      </c>
      <c r="AL74" s="55">
        <v>19</v>
      </c>
      <c r="AO74" s="231"/>
      <c r="AP74" s="231"/>
      <c r="AQ74" s="55" t="str">
        <f t="shared" si="0"/>
        <v/>
      </c>
      <c r="AS74" s="55" t="str">
        <f t="shared" si="1"/>
        <v>wci_corp</v>
      </c>
    </row>
    <row r="75" spans="2:45">
      <c r="B75" s="55" t="s">
        <v>534</v>
      </c>
      <c r="C75" s="228">
        <v>43951</v>
      </c>
      <c r="D75" s="229">
        <v>-353.92</v>
      </c>
      <c r="E75" s="229">
        <v>0</v>
      </c>
      <c r="F75" s="230" t="s">
        <v>426</v>
      </c>
      <c r="G75" s="55" t="s">
        <v>535</v>
      </c>
      <c r="H75" s="231" t="s">
        <v>428</v>
      </c>
      <c r="I75" s="55" t="s">
        <v>536</v>
      </c>
      <c r="J75" s="55" t="s">
        <v>537</v>
      </c>
      <c r="K75" s="55" t="s">
        <v>431</v>
      </c>
      <c r="L75" s="195"/>
      <c r="M75" s="195"/>
      <c r="N75" s="195" t="s">
        <v>438</v>
      </c>
      <c r="O75" s="216"/>
      <c r="P75" s="195"/>
      <c r="Q75" s="195"/>
      <c r="U75" s="55" t="s">
        <v>538</v>
      </c>
      <c r="V75" s="55" t="s">
        <v>538</v>
      </c>
      <c r="X75" s="228">
        <v>43951</v>
      </c>
      <c r="Y75" s="228">
        <v>43951</v>
      </c>
      <c r="AA75" s="228"/>
      <c r="AB75" s="55" t="s">
        <v>434</v>
      </c>
      <c r="AC75" s="55">
        <v>0</v>
      </c>
      <c r="AD75" s="55">
        <v>0</v>
      </c>
      <c r="AE75" s="55">
        <v>0</v>
      </c>
      <c r="AF75" s="55">
        <v>0</v>
      </c>
      <c r="AG75" s="55">
        <v>0</v>
      </c>
      <c r="AH75" s="55">
        <v>1</v>
      </c>
      <c r="AI75" s="55">
        <v>50020</v>
      </c>
      <c r="AJ75" s="55">
        <v>2149</v>
      </c>
      <c r="AK75" s="55">
        <v>0</v>
      </c>
      <c r="AL75" s="55">
        <v>19</v>
      </c>
      <c r="AO75" s="231"/>
      <c r="AP75" s="231"/>
      <c r="AQ75" s="55" t="str">
        <f t="shared" si="0"/>
        <v/>
      </c>
      <c r="AS75" s="55" t="str">
        <f t="shared" si="1"/>
        <v>wci_corp</v>
      </c>
    </row>
    <row r="76" spans="2:45">
      <c r="B76" s="55" t="s">
        <v>534</v>
      </c>
      <c r="C76" s="228">
        <v>43951</v>
      </c>
      <c r="D76" s="229">
        <v>353.92</v>
      </c>
      <c r="E76" s="229">
        <v>0</v>
      </c>
      <c r="F76" s="230" t="s">
        <v>426</v>
      </c>
      <c r="G76" s="55" t="s">
        <v>535</v>
      </c>
      <c r="H76" s="231" t="s">
        <v>428</v>
      </c>
      <c r="I76" s="55" t="s">
        <v>536</v>
      </c>
      <c r="J76" s="55" t="s">
        <v>537</v>
      </c>
      <c r="K76" s="55" t="s">
        <v>431</v>
      </c>
      <c r="L76" s="195"/>
      <c r="M76" s="195"/>
      <c r="N76" s="195" t="s">
        <v>438</v>
      </c>
      <c r="O76" s="216"/>
      <c r="P76" s="195"/>
      <c r="Q76" s="195"/>
      <c r="U76" s="55" t="s">
        <v>538</v>
      </c>
      <c r="V76" s="55" t="s">
        <v>538</v>
      </c>
      <c r="X76" s="228">
        <v>43951</v>
      </c>
      <c r="Y76" s="228">
        <v>43951</v>
      </c>
      <c r="AA76" s="228"/>
      <c r="AB76" s="55" t="s">
        <v>434</v>
      </c>
      <c r="AC76" s="55">
        <v>0</v>
      </c>
      <c r="AD76" s="55">
        <v>0</v>
      </c>
      <c r="AE76" s="55">
        <v>0</v>
      </c>
      <c r="AF76" s="55">
        <v>0</v>
      </c>
      <c r="AG76" s="55">
        <v>0</v>
      </c>
      <c r="AH76" s="55">
        <v>1</v>
      </c>
      <c r="AI76" s="55">
        <v>50020</v>
      </c>
      <c r="AJ76" s="55">
        <v>2149</v>
      </c>
      <c r="AK76" s="55">
        <v>0</v>
      </c>
      <c r="AL76" s="55">
        <v>19</v>
      </c>
      <c r="AO76" s="231"/>
      <c r="AP76" s="231"/>
      <c r="AQ76" s="55" t="str">
        <f t="shared" si="0"/>
        <v/>
      </c>
      <c r="AS76" s="55" t="str">
        <f t="shared" si="1"/>
        <v>wci_corp</v>
      </c>
    </row>
    <row r="77" spans="2:45">
      <c r="B77" s="55" t="s">
        <v>534</v>
      </c>
      <c r="C77" s="228">
        <v>43951</v>
      </c>
      <c r="D77" s="229">
        <v>353.92</v>
      </c>
      <c r="E77" s="229">
        <v>0</v>
      </c>
      <c r="F77" s="230" t="s">
        <v>426</v>
      </c>
      <c r="G77" s="55" t="s">
        <v>535</v>
      </c>
      <c r="H77" s="231" t="s">
        <v>428</v>
      </c>
      <c r="I77" s="55" t="s">
        <v>536</v>
      </c>
      <c r="J77" s="55" t="s">
        <v>537</v>
      </c>
      <c r="K77" s="55" t="s">
        <v>431</v>
      </c>
      <c r="L77" s="195"/>
      <c r="M77" s="195"/>
      <c r="N77" s="195" t="s">
        <v>531</v>
      </c>
      <c r="O77" s="216"/>
      <c r="P77" s="195"/>
      <c r="Q77" s="195"/>
      <c r="U77" s="55" t="s">
        <v>538</v>
      </c>
      <c r="V77" s="55" t="s">
        <v>538</v>
      </c>
      <c r="X77" s="228">
        <v>43951</v>
      </c>
      <c r="Y77" s="228">
        <v>43951</v>
      </c>
      <c r="AA77" s="228"/>
      <c r="AB77" s="55" t="s">
        <v>434</v>
      </c>
      <c r="AC77" s="55">
        <v>0</v>
      </c>
      <c r="AD77" s="55">
        <v>0</v>
      </c>
      <c r="AE77" s="55">
        <v>0</v>
      </c>
      <c r="AF77" s="55">
        <v>0</v>
      </c>
      <c r="AG77" s="55">
        <v>0</v>
      </c>
      <c r="AH77" s="55">
        <v>1</v>
      </c>
      <c r="AI77" s="55">
        <v>50020</v>
      </c>
      <c r="AJ77" s="55">
        <v>2149</v>
      </c>
      <c r="AK77" s="55">
        <v>0</v>
      </c>
      <c r="AL77" s="55">
        <v>19</v>
      </c>
      <c r="AO77" s="231"/>
      <c r="AP77" s="231"/>
      <c r="AQ77" s="55" t="str">
        <f t="shared" si="0"/>
        <v/>
      </c>
      <c r="AS77" s="55" t="str">
        <f t="shared" si="1"/>
        <v>wci_corp</v>
      </c>
    </row>
    <row r="78" spans="2:45">
      <c r="B78" s="55" t="s">
        <v>435</v>
      </c>
      <c r="C78" s="228">
        <v>43951</v>
      </c>
      <c r="D78" s="229">
        <v>-353.92</v>
      </c>
      <c r="E78" s="229">
        <v>0</v>
      </c>
      <c r="F78" s="230" t="s">
        <v>426</v>
      </c>
      <c r="G78" s="55" t="s">
        <v>535</v>
      </c>
      <c r="H78" s="231" t="s">
        <v>428</v>
      </c>
      <c r="I78" s="55" t="s">
        <v>536</v>
      </c>
      <c r="J78" s="55" t="s">
        <v>537</v>
      </c>
      <c r="K78" s="55" t="s">
        <v>431</v>
      </c>
      <c r="L78" s="195"/>
      <c r="M78" s="195"/>
      <c r="N78" s="195" t="s">
        <v>438</v>
      </c>
      <c r="O78" s="216"/>
      <c r="P78" s="195"/>
      <c r="Q78" s="195"/>
      <c r="U78" s="55" t="s">
        <v>538</v>
      </c>
      <c r="V78" s="55" t="s">
        <v>538</v>
      </c>
      <c r="X78" s="228">
        <v>43951</v>
      </c>
      <c r="Y78" s="228">
        <v>43951</v>
      </c>
      <c r="AA78" s="228"/>
      <c r="AB78" s="55" t="s">
        <v>434</v>
      </c>
      <c r="AC78" s="55">
        <v>0</v>
      </c>
      <c r="AD78" s="55">
        <v>0</v>
      </c>
      <c r="AE78" s="55">
        <v>0</v>
      </c>
      <c r="AF78" s="55">
        <v>0</v>
      </c>
      <c r="AG78" s="55">
        <v>0</v>
      </c>
      <c r="AH78" s="55">
        <v>1</v>
      </c>
      <c r="AI78" s="55">
        <v>50065</v>
      </c>
      <c r="AJ78" s="55">
        <v>2149</v>
      </c>
      <c r="AK78" s="55">
        <v>0</v>
      </c>
      <c r="AL78" s="55">
        <v>19</v>
      </c>
      <c r="AO78" s="231"/>
      <c r="AP78" s="231"/>
      <c r="AQ78" s="55" t="str">
        <f t="shared" si="0"/>
        <v/>
      </c>
      <c r="AS78" s="55" t="str">
        <f t="shared" si="1"/>
        <v>wci_corp</v>
      </c>
    </row>
    <row r="79" spans="2:45">
      <c r="B79" s="55" t="s">
        <v>435</v>
      </c>
      <c r="C79" s="228">
        <v>43951</v>
      </c>
      <c r="D79" s="229">
        <v>-353.92</v>
      </c>
      <c r="E79" s="229">
        <v>0</v>
      </c>
      <c r="F79" s="230" t="s">
        <v>426</v>
      </c>
      <c r="G79" s="55" t="s">
        <v>535</v>
      </c>
      <c r="H79" s="231" t="s">
        <v>428</v>
      </c>
      <c r="I79" s="55" t="s">
        <v>536</v>
      </c>
      <c r="J79" s="55" t="s">
        <v>537</v>
      </c>
      <c r="K79" s="55" t="s">
        <v>431</v>
      </c>
      <c r="L79" s="195"/>
      <c r="M79" s="195"/>
      <c r="N79" s="195" t="s">
        <v>531</v>
      </c>
      <c r="O79" s="216"/>
      <c r="P79" s="195"/>
      <c r="Q79" s="195"/>
      <c r="U79" s="55" t="s">
        <v>538</v>
      </c>
      <c r="V79" s="55" t="s">
        <v>538</v>
      </c>
      <c r="X79" s="228">
        <v>43951</v>
      </c>
      <c r="Y79" s="228">
        <v>43951</v>
      </c>
      <c r="AA79" s="228"/>
      <c r="AB79" s="55" t="s">
        <v>434</v>
      </c>
      <c r="AC79" s="55">
        <v>0</v>
      </c>
      <c r="AD79" s="55">
        <v>0</v>
      </c>
      <c r="AE79" s="55">
        <v>0</v>
      </c>
      <c r="AF79" s="55">
        <v>0</v>
      </c>
      <c r="AG79" s="55">
        <v>0</v>
      </c>
      <c r="AH79" s="55">
        <v>1</v>
      </c>
      <c r="AI79" s="55">
        <v>50065</v>
      </c>
      <c r="AJ79" s="55">
        <v>2149</v>
      </c>
      <c r="AK79" s="55">
        <v>0</v>
      </c>
      <c r="AL79" s="55">
        <v>19</v>
      </c>
      <c r="AO79" s="231"/>
      <c r="AP79" s="231"/>
      <c r="AQ79" s="55" t="str">
        <f t="shared" si="0"/>
        <v/>
      </c>
      <c r="AS79" s="55" t="str">
        <f t="shared" si="1"/>
        <v>wci_corp</v>
      </c>
    </row>
    <row r="80" spans="2:45">
      <c r="B80" s="55" t="s">
        <v>435</v>
      </c>
      <c r="C80" s="228">
        <v>43951</v>
      </c>
      <c r="D80" s="229">
        <v>353.92</v>
      </c>
      <c r="E80" s="229">
        <v>0</v>
      </c>
      <c r="F80" s="230" t="s">
        <v>426</v>
      </c>
      <c r="G80" s="55" t="s">
        <v>535</v>
      </c>
      <c r="H80" s="231" t="s">
        <v>428</v>
      </c>
      <c r="I80" s="55" t="s">
        <v>536</v>
      </c>
      <c r="J80" s="55" t="s">
        <v>537</v>
      </c>
      <c r="K80" s="55" t="s">
        <v>431</v>
      </c>
      <c r="L80" s="195"/>
      <c r="M80" s="195"/>
      <c r="N80" s="195" t="s">
        <v>438</v>
      </c>
      <c r="O80" s="216"/>
      <c r="P80" s="195"/>
      <c r="Q80" s="195"/>
      <c r="U80" s="55" t="s">
        <v>538</v>
      </c>
      <c r="V80" s="55" t="s">
        <v>538</v>
      </c>
      <c r="X80" s="228">
        <v>43951</v>
      </c>
      <c r="Y80" s="228">
        <v>43951</v>
      </c>
      <c r="AA80" s="228"/>
      <c r="AB80" s="55" t="s">
        <v>434</v>
      </c>
      <c r="AC80" s="55">
        <v>0</v>
      </c>
      <c r="AD80" s="55">
        <v>0</v>
      </c>
      <c r="AE80" s="55">
        <v>0</v>
      </c>
      <c r="AF80" s="55">
        <v>0</v>
      </c>
      <c r="AG80" s="55">
        <v>0</v>
      </c>
      <c r="AH80" s="55">
        <v>1</v>
      </c>
      <c r="AI80" s="55">
        <v>50065</v>
      </c>
      <c r="AJ80" s="55">
        <v>2149</v>
      </c>
      <c r="AK80" s="55">
        <v>0</v>
      </c>
      <c r="AL80" s="55">
        <v>19</v>
      </c>
      <c r="AO80" s="231"/>
      <c r="AP80" s="231"/>
      <c r="AQ80" s="55" t="str">
        <f t="shared" si="0"/>
        <v/>
      </c>
      <c r="AS80" s="55" t="str">
        <f t="shared" si="1"/>
        <v>wci_corp</v>
      </c>
    </row>
    <row r="81" spans="2:45">
      <c r="B81" s="55" t="s">
        <v>539</v>
      </c>
      <c r="C81" s="228">
        <v>43951</v>
      </c>
      <c r="D81" s="229">
        <v>-163.6</v>
      </c>
      <c r="E81" s="229">
        <v>0</v>
      </c>
      <c r="F81" s="230" t="s">
        <v>426</v>
      </c>
      <c r="G81" s="55" t="s">
        <v>535</v>
      </c>
      <c r="H81" s="231" t="s">
        <v>428</v>
      </c>
      <c r="I81" s="55" t="s">
        <v>536</v>
      </c>
      <c r="J81" s="55" t="s">
        <v>537</v>
      </c>
      <c r="K81" s="55" t="s">
        <v>431</v>
      </c>
      <c r="L81" s="195"/>
      <c r="M81" s="195"/>
      <c r="N81" s="195" t="s">
        <v>438</v>
      </c>
      <c r="O81" s="216"/>
      <c r="P81" s="195"/>
      <c r="Q81" s="195"/>
      <c r="U81" s="55" t="s">
        <v>538</v>
      </c>
      <c r="V81" s="55" t="s">
        <v>538</v>
      </c>
      <c r="X81" s="228">
        <v>43951</v>
      </c>
      <c r="Y81" s="228">
        <v>43951</v>
      </c>
      <c r="AA81" s="228"/>
      <c r="AB81" s="55" t="s">
        <v>434</v>
      </c>
      <c r="AC81" s="55">
        <v>0</v>
      </c>
      <c r="AD81" s="55">
        <v>0</v>
      </c>
      <c r="AE81" s="55">
        <v>0</v>
      </c>
      <c r="AF81" s="55">
        <v>0</v>
      </c>
      <c r="AG81" s="55">
        <v>0</v>
      </c>
      <c r="AH81" s="55">
        <v>1</v>
      </c>
      <c r="AI81" s="55">
        <v>52020</v>
      </c>
      <c r="AJ81" s="55">
        <v>2149</v>
      </c>
      <c r="AK81" s="55">
        <v>0</v>
      </c>
      <c r="AL81" s="55">
        <v>19</v>
      </c>
      <c r="AO81" s="231"/>
      <c r="AP81" s="231"/>
      <c r="AQ81" s="55" t="str">
        <f t="shared" si="0"/>
        <v/>
      </c>
      <c r="AS81" s="55" t="str">
        <f t="shared" si="1"/>
        <v>wci_corp</v>
      </c>
    </row>
    <row r="82" spans="2:45">
      <c r="B82" s="55" t="s">
        <v>539</v>
      </c>
      <c r="C82" s="228">
        <v>43951</v>
      </c>
      <c r="D82" s="229">
        <v>163.6</v>
      </c>
      <c r="E82" s="229">
        <v>0</v>
      </c>
      <c r="F82" s="230" t="s">
        <v>426</v>
      </c>
      <c r="G82" s="55" t="s">
        <v>535</v>
      </c>
      <c r="H82" s="231" t="s">
        <v>428</v>
      </c>
      <c r="I82" s="55" t="s">
        <v>536</v>
      </c>
      <c r="J82" s="55" t="s">
        <v>537</v>
      </c>
      <c r="K82" s="55" t="s">
        <v>431</v>
      </c>
      <c r="L82" s="195"/>
      <c r="M82" s="195"/>
      <c r="N82" s="195" t="s">
        <v>438</v>
      </c>
      <c r="O82" s="216"/>
      <c r="P82" s="195"/>
      <c r="Q82" s="195"/>
      <c r="U82" s="55" t="s">
        <v>538</v>
      </c>
      <c r="V82" s="55" t="s">
        <v>538</v>
      </c>
      <c r="X82" s="228">
        <v>43951</v>
      </c>
      <c r="Y82" s="228">
        <v>43951</v>
      </c>
      <c r="AA82" s="228"/>
      <c r="AB82" s="55" t="s">
        <v>434</v>
      </c>
      <c r="AC82" s="55">
        <v>0</v>
      </c>
      <c r="AD82" s="55">
        <v>0</v>
      </c>
      <c r="AE82" s="55">
        <v>0</v>
      </c>
      <c r="AF82" s="55">
        <v>0</v>
      </c>
      <c r="AG82" s="55">
        <v>0</v>
      </c>
      <c r="AH82" s="55">
        <v>1</v>
      </c>
      <c r="AI82" s="55">
        <v>52020</v>
      </c>
      <c r="AJ82" s="55">
        <v>2149</v>
      </c>
      <c r="AK82" s="55">
        <v>0</v>
      </c>
      <c r="AL82" s="55">
        <v>19</v>
      </c>
      <c r="AO82" s="231"/>
      <c r="AP82" s="231"/>
      <c r="AQ82" s="55" t="str">
        <f t="shared" si="0"/>
        <v/>
      </c>
      <c r="AS82" s="55" t="str">
        <f t="shared" si="1"/>
        <v>wci_corp</v>
      </c>
    </row>
    <row r="83" spans="2:45">
      <c r="B83" s="55" t="s">
        <v>539</v>
      </c>
      <c r="C83" s="228">
        <v>43951</v>
      </c>
      <c r="D83" s="229">
        <v>163.6</v>
      </c>
      <c r="E83" s="229">
        <v>0</v>
      </c>
      <c r="F83" s="230" t="s">
        <v>426</v>
      </c>
      <c r="G83" s="55" t="s">
        <v>535</v>
      </c>
      <c r="H83" s="231" t="s">
        <v>428</v>
      </c>
      <c r="I83" s="55" t="s">
        <v>536</v>
      </c>
      <c r="J83" s="55" t="s">
        <v>537</v>
      </c>
      <c r="K83" s="55" t="s">
        <v>431</v>
      </c>
      <c r="L83" s="195"/>
      <c r="M83" s="195"/>
      <c r="N83" s="195" t="s">
        <v>531</v>
      </c>
      <c r="O83" s="216"/>
      <c r="P83" s="195"/>
      <c r="Q83" s="195"/>
      <c r="U83" s="55" t="s">
        <v>538</v>
      </c>
      <c r="V83" s="55" t="s">
        <v>538</v>
      </c>
      <c r="X83" s="228">
        <v>43951</v>
      </c>
      <c r="Y83" s="228">
        <v>43951</v>
      </c>
      <c r="AA83" s="228"/>
      <c r="AB83" s="55" t="s">
        <v>434</v>
      </c>
      <c r="AC83" s="55">
        <v>0</v>
      </c>
      <c r="AD83" s="55">
        <v>0</v>
      </c>
      <c r="AE83" s="55">
        <v>0</v>
      </c>
      <c r="AF83" s="55">
        <v>0</v>
      </c>
      <c r="AG83" s="55">
        <v>0</v>
      </c>
      <c r="AH83" s="55">
        <v>1</v>
      </c>
      <c r="AI83" s="55">
        <v>52020</v>
      </c>
      <c r="AJ83" s="55">
        <v>2149</v>
      </c>
      <c r="AK83" s="55">
        <v>0</v>
      </c>
      <c r="AL83" s="55">
        <v>19</v>
      </c>
      <c r="AO83" s="231"/>
      <c r="AP83" s="231"/>
      <c r="AQ83" s="55" t="str">
        <f t="shared" si="0"/>
        <v/>
      </c>
      <c r="AS83" s="55" t="str">
        <f t="shared" si="1"/>
        <v>wci_corp</v>
      </c>
    </row>
    <row r="84" spans="2:45">
      <c r="B84" s="55" t="s">
        <v>440</v>
      </c>
      <c r="C84" s="228">
        <v>43951</v>
      </c>
      <c r="D84" s="229">
        <v>163.6</v>
      </c>
      <c r="E84" s="229">
        <v>0</v>
      </c>
      <c r="F84" s="230" t="s">
        <v>426</v>
      </c>
      <c r="G84" s="55" t="s">
        <v>535</v>
      </c>
      <c r="H84" s="231" t="s">
        <v>428</v>
      </c>
      <c r="I84" s="55" t="s">
        <v>536</v>
      </c>
      <c r="J84" s="55" t="s">
        <v>537</v>
      </c>
      <c r="K84" s="55" t="s">
        <v>431</v>
      </c>
      <c r="L84" s="195"/>
      <c r="M84" s="195"/>
      <c r="N84" s="195" t="s">
        <v>438</v>
      </c>
      <c r="O84" s="216"/>
      <c r="P84" s="195"/>
      <c r="Q84" s="195"/>
      <c r="U84" s="55" t="s">
        <v>538</v>
      </c>
      <c r="V84" s="55" t="s">
        <v>538</v>
      </c>
      <c r="X84" s="228">
        <v>43951</v>
      </c>
      <c r="Y84" s="228">
        <v>43951</v>
      </c>
      <c r="AA84" s="228"/>
      <c r="AB84" s="55" t="s">
        <v>434</v>
      </c>
      <c r="AC84" s="55">
        <v>0</v>
      </c>
      <c r="AD84" s="55">
        <v>0</v>
      </c>
      <c r="AE84" s="55">
        <v>0</v>
      </c>
      <c r="AF84" s="55">
        <v>0</v>
      </c>
      <c r="AG84" s="55">
        <v>0</v>
      </c>
      <c r="AH84" s="55">
        <v>1</v>
      </c>
      <c r="AI84" s="55">
        <v>52065</v>
      </c>
      <c r="AJ84" s="55">
        <v>2149</v>
      </c>
      <c r="AK84" s="55">
        <v>0</v>
      </c>
      <c r="AL84" s="55">
        <v>19</v>
      </c>
      <c r="AO84" s="231"/>
      <c r="AP84" s="231"/>
      <c r="AQ84" s="55" t="str">
        <f t="shared" si="0"/>
        <v/>
      </c>
      <c r="AS84" s="55" t="str">
        <f t="shared" si="1"/>
        <v>wci_corp</v>
      </c>
    </row>
    <row r="85" spans="2:45">
      <c r="B85" s="55" t="s">
        <v>440</v>
      </c>
      <c r="C85" s="228">
        <v>43951</v>
      </c>
      <c r="D85" s="229">
        <v>-163.6</v>
      </c>
      <c r="E85" s="229">
        <v>0</v>
      </c>
      <c r="F85" s="230" t="s">
        <v>426</v>
      </c>
      <c r="G85" s="55" t="s">
        <v>535</v>
      </c>
      <c r="H85" s="231" t="s">
        <v>428</v>
      </c>
      <c r="I85" s="55" t="s">
        <v>536</v>
      </c>
      <c r="J85" s="55" t="s">
        <v>537</v>
      </c>
      <c r="K85" s="55" t="s">
        <v>431</v>
      </c>
      <c r="L85" s="195"/>
      <c r="M85" s="195"/>
      <c r="N85" s="195" t="s">
        <v>438</v>
      </c>
      <c r="O85" s="216"/>
      <c r="P85" s="195"/>
      <c r="Q85" s="195"/>
      <c r="U85" s="55" t="s">
        <v>538</v>
      </c>
      <c r="V85" s="55" t="s">
        <v>538</v>
      </c>
      <c r="X85" s="228">
        <v>43951</v>
      </c>
      <c r="Y85" s="228">
        <v>43951</v>
      </c>
      <c r="AA85" s="228"/>
      <c r="AB85" s="55" t="s">
        <v>434</v>
      </c>
      <c r="AC85" s="55">
        <v>0</v>
      </c>
      <c r="AD85" s="55">
        <v>0</v>
      </c>
      <c r="AE85" s="55">
        <v>0</v>
      </c>
      <c r="AF85" s="55">
        <v>0</v>
      </c>
      <c r="AG85" s="55">
        <v>0</v>
      </c>
      <c r="AH85" s="55">
        <v>1</v>
      </c>
      <c r="AI85" s="55">
        <v>52065</v>
      </c>
      <c r="AJ85" s="55">
        <v>2149</v>
      </c>
      <c r="AK85" s="55">
        <v>0</v>
      </c>
      <c r="AL85" s="55">
        <v>19</v>
      </c>
      <c r="AO85" s="231"/>
      <c r="AP85" s="231"/>
      <c r="AQ85" s="55" t="str">
        <f t="shared" ref="AQ85:AQ148" si="2">IF(LEFT(U85,2)="VO",U85,"")</f>
        <v/>
      </c>
      <c r="AS85" s="55" t="str">
        <f t="shared" ref="AS85:AS148" si="3">IF(RIGHT(K85,2)="IC",IF(OR(AB85="wci_canada",AB85="wci_can_corp"),"wci_can_Corp","wci_corp"),AB85)</f>
        <v>wci_corp</v>
      </c>
    </row>
    <row r="86" spans="2:45">
      <c r="B86" s="55" t="s">
        <v>440</v>
      </c>
      <c r="C86" s="228">
        <v>43951</v>
      </c>
      <c r="D86" s="229">
        <v>-163.6</v>
      </c>
      <c r="E86" s="229">
        <v>0</v>
      </c>
      <c r="F86" s="230" t="s">
        <v>426</v>
      </c>
      <c r="G86" s="55" t="s">
        <v>535</v>
      </c>
      <c r="H86" s="231" t="s">
        <v>428</v>
      </c>
      <c r="I86" s="55" t="s">
        <v>536</v>
      </c>
      <c r="J86" s="55" t="s">
        <v>537</v>
      </c>
      <c r="K86" s="55" t="s">
        <v>431</v>
      </c>
      <c r="L86" s="195"/>
      <c r="M86" s="195"/>
      <c r="N86" s="195" t="s">
        <v>531</v>
      </c>
      <c r="O86" s="216"/>
      <c r="P86" s="195"/>
      <c r="Q86" s="195"/>
      <c r="U86" s="55" t="s">
        <v>538</v>
      </c>
      <c r="V86" s="55" t="s">
        <v>538</v>
      </c>
      <c r="X86" s="228">
        <v>43951</v>
      </c>
      <c r="Y86" s="228">
        <v>43951</v>
      </c>
      <c r="AA86" s="228"/>
      <c r="AB86" s="55" t="s">
        <v>434</v>
      </c>
      <c r="AC86" s="55">
        <v>0</v>
      </c>
      <c r="AD86" s="55">
        <v>0</v>
      </c>
      <c r="AE86" s="55">
        <v>0</v>
      </c>
      <c r="AF86" s="55">
        <v>0</v>
      </c>
      <c r="AG86" s="55">
        <v>0</v>
      </c>
      <c r="AH86" s="55">
        <v>1</v>
      </c>
      <c r="AI86" s="55">
        <v>52065</v>
      </c>
      <c r="AJ86" s="55">
        <v>2149</v>
      </c>
      <c r="AK86" s="55">
        <v>0</v>
      </c>
      <c r="AL86" s="55">
        <v>19</v>
      </c>
      <c r="AO86" s="231"/>
      <c r="AP86" s="231"/>
      <c r="AQ86" s="55" t="str">
        <f t="shared" si="2"/>
        <v/>
      </c>
      <c r="AS86" s="55" t="str">
        <f t="shared" si="3"/>
        <v>wci_corp</v>
      </c>
    </row>
    <row r="87" spans="2:45">
      <c r="B87" s="55" t="s">
        <v>525</v>
      </c>
      <c r="C87" s="228">
        <v>43951</v>
      </c>
      <c r="D87" s="229">
        <v>3675.3</v>
      </c>
      <c r="E87" s="229">
        <v>0</v>
      </c>
      <c r="F87" s="230" t="s">
        <v>426</v>
      </c>
      <c r="G87" s="55" t="s">
        <v>540</v>
      </c>
      <c r="H87" s="231" t="s">
        <v>428</v>
      </c>
      <c r="I87" s="55" t="s">
        <v>541</v>
      </c>
      <c r="J87" s="55" t="s">
        <v>430</v>
      </c>
      <c r="K87" s="55" t="s">
        <v>431</v>
      </c>
      <c r="L87" s="195"/>
      <c r="M87" s="195"/>
      <c r="N87" s="195" t="s">
        <v>542</v>
      </c>
      <c r="O87" s="216"/>
      <c r="P87" s="195"/>
      <c r="Q87" s="195"/>
      <c r="U87" s="55" t="s">
        <v>543</v>
      </c>
      <c r="V87" s="55" t="s">
        <v>543</v>
      </c>
      <c r="X87" s="228">
        <v>43952</v>
      </c>
      <c r="Y87" s="228">
        <v>43952</v>
      </c>
      <c r="AA87" s="228"/>
      <c r="AB87" s="55" t="s">
        <v>434</v>
      </c>
      <c r="AC87" s="55">
        <v>0</v>
      </c>
      <c r="AD87" s="55">
        <v>0</v>
      </c>
      <c r="AE87" s="55">
        <v>0</v>
      </c>
      <c r="AF87" s="55">
        <v>0</v>
      </c>
      <c r="AG87" s="55">
        <v>0</v>
      </c>
      <c r="AH87" s="55">
        <v>1</v>
      </c>
      <c r="AI87" s="55">
        <v>50036</v>
      </c>
      <c r="AJ87" s="55">
        <v>2149</v>
      </c>
      <c r="AK87" s="55">
        <v>201</v>
      </c>
      <c r="AL87" s="55">
        <v>19</v>
      </c>
      <c r="AO87" s="231"/>
      <c r="AP87" s="231"/>
      <c r="AQ87" s="55" t="str">
        <f t="shared" si="2"/>
        <v/>
      </c>
      <c r="AS87" s="55" t="str">
        <f t="shared" si="3"/>
        <v>wci_corp</v>
      </c>
    </row>
    <row r="88" spans="2:45">
      <c r="B88" s="55" t="s">
        <v>532</v>
      </c>
      <c r="C88" s="228">
        <v>43951</v>
      </c>
      <c r="D88" s="229">
        <v>168</v>
      </c>
      <c r="E88" s="229">
        <v>0</v>
      </c>
      <c r="F88" s="230" t="s">
        <v>426</v>
      </c>
      <c r="G88" s="55" t="s">
        <v>540</v>
      </c>
      <c r="H88" s="231" t="s">
        <v>428</v>
      </c>
      <c r="I88" s="55" t="s">
        <v>541</v>
      </c>
      <c r="J88" s="55" t="s">
        <v>430</v>
      </c>
      <c r="K88" s="55" t="s">
        <v>431</v>
      </c>
      <c r="L88" s="195"/>
      <c r="M88" s="195"/>
      <c r="N88" s="195" t="s">
        <v>542</v>
      </c>
      <c r="O88" s="216"/>
      <c r="P88" s="195"/>
      <c r="Q88" s="195"/>
      <c r="U88" s="55" t="s">
        <v>543</v>
      </c>
      <c r="V88" s="55" t="s">
        <v>543</v>
      </c>
      <c r="X88" s="228">
        <v>43952</v>
      </c>
      <c r="Y88" s="228">
        <v>43952</v>
      </c>
      <c r="AA88" s="228"/>
      <c r="AB88" s="55" t="s">
        <v>434</v>
      </c>
      <c r="AC88" s="55">
        <v>0</v>
      </c>
      <c r="AD88" s="55">
        <v>0</v>
      </c>
      <c r="AE88" s="55">
        <v>0</v>
      </c>
      <c r="AF88" s="55">
        <v>0</v>
      </c>
      <c r="AG88" s="55">
        <v>0</v>
      </c>
      <c r="AH88" s="55">
        <v>1</v>
      </c>
      <c r="AI88" s="55">
        <v>52036</v>
      </c>
      <c r="AJ88" s="55">
        <v>2149</v>
      </c>
      <c r="AK88" s="55">
        <v>201</v>
      </c>
      <c r="AL88" s="55">
        <v>19</v>
      </c>
      <c r="AO88" s="231"/>
      <c r="AP88" s="231"/>
      <c r="AQ88" s="55" t="str">
        <f t="shared" si="2"/>
        <v/>
      </c>
      <c r="AS88" s="55" t="str">
        <f t="shared" si="3"/>
        <v>wci_corp</v>
      </c>
    </row>
    <row r="89" spans="2:45">
      <c r="B89" s="55" t="s">
        <v>533</v>
      </c>
      <c r="C89" s="228">
        <v>43951</v>
      </c>
      <c r="D89" s="229">
        <v>748.62</v>
      </c>
      <c r="E89" s="229">
        <v>0</v>
      </c>
      <c r="F89" s="230" t="s">
        <v>426</v>
      </c>
      <c r="G89" s="55" t="s">
        <v>540</v>
      </c>
      <c r="H89" s="231" t="s">
        <v>428</v>
      </c>
      <c r="I89" s="55" t="s">
        <v>541</v>
      </c>
      <c r="J89" s="55" t="s">
        <v>430</v>
      </c>
      <c r="K89" s="55" t="s">
        <v>431</v>
      </c>
      <c r="L89" s="195"/>
      <c r="M89" s="195"/>
      <c r="N89" s="195" t="s">
        <v>542</v>
      </c>
      <c r="O89" s="216"/>
      <c r="P89" s="195"/>
      <c r="Q89" s="195"/>
      <c r="U89" s="55" t="s">
        <v>543</v>
      </c>
      <c r="V89" s="55" t="s">
        <v>543</v>
      </c>
      <c r="X89" s="228">
        <v>43952</v>
      </c>
      <c r="Y89" s="228">
        <v>43952</v>
      </c>
      <c r="AA89" s="228"/>
      <c r="AB89" s="55" t="s">
        <v>434</v>
      </c>
      <c r="AC89" s="55">
        <v>0</v>
      </c>
      <c r="AD89" s="55">
        <v>0</v>
      </c>
      <c r="AE89" s="55">
        <v>0</v>
      </c>
      <c r="AF89" s="55">
        <v>0</v>
      </c>
      <c r="AG89" s="55">
        <v>0</v>
      </c>
      <c r="AH89" s="55">
        <v>1</v>
      </c>
      <c r="AI89" s="55">
        <v>52036</v>
      </c>
      <c r="AJ89" s="55">
        <v>2149</v>
      </c>
      <c r="AK89" s="55">
        <v>320</v>
      </c>
      <c r="AL89" s="55">
        <v>19</v>
      </c>
      <c r="AO89" s="231"/>
      <c r="AP89" s="231"/>
      <c r="AQ89" s="55" t="str">
        <f t="shared" si="2"/>
        <v/>
      </c>
      <c r="AS89" s="55" t="str">
        <f t="shared" si="3"/>
        <v>wci_corp</v>
      </c>
    </row>
    <row r="90" spans="2:45">
      <c r="B90" s="55" t="s">
        <v>457</v>
      </c>
      <c r="C90" s="228">
        <v>43951</v>
      </c>
      <c r="D90" s="229">
        <v>250</v>
      </c>
      <c r="E90" s="229">
        <v>0</v>
      </c>
      <c r="F90" s="230" t="s">
        <v>426</v>
      </c>
      <c r="G90" s="55" t="s">
        <v>540</v>
      </c>
      <c r="H90" s="231" t="s">
        <v>428</v>
      </c>
      <c r="I90" s="55" t="s">
        <v>541</v>
      </c>
      <c r="J90" s="55" t="s">
        <v>430</v>
      </c>
      <c r="K90" s="55" t="s">
        <v>431</v>
      </c>
      <c r="L90" s="195"/>
      <c r="M90" s="195"/>
      <c r="N90" s="195" t="s">
        <v>542</v>
      </c>
      <c r="O90" s="216"/>
      <c r="P90" s="195"/>
      <c r="Q90" s="195"/>
      <c r="U90" s="55" t="s">
        <v>543</v>
      </c>
      <c r="V90" s="55" t="s">
        <v>543</v>
      </c>
      <c r="X90" s="228">
        <v>43952</v>
      </c>
      <c r="Y90" s="228">
        <v>43952</v>
      </c>
      <c r="AA90" s="228"/>
      <c r="AB90" s="55" t="s">
        <v>434</v>
      </c>
      <c r="AC90" s="55">
        <v>0</v>
      </c>
      <c r="AD90" s="55">
        <v>0</v>
      </c>
      <c r="AE90" s="55">
        <v>0</v>
      </c>
      <c r="AF90" s="55">
        <v>0</v>
      </c>
      <c r="AG90" s="55">
        <v>0</v>
      </c>
      <c r="AH90" s="55">
        <v>1</v>
      </c>
      <c r="AI90" s="55">
        <v>56036</v>
      </c>
      <c r="AJ90" s="55">
        <v>2149</v>
      </c>
      <c r="AK90" s="55">
        <v>0</v>
      </c>
      <c r="AL90" s="55">
        <v>19</v>
      </c>
      <c r="AO90" s="231"/>
      <c r="AP90" s="231"/>
      <c r="AQ90" s="55" t="str">
        <f t="shared" si="2"/>
        <v/>
      </c>
      <c r="AS90" s="55" t="str">
        <f t="shared" si="3"/>
        <v>wci_corp</v>
      </c>
    </row>
    <row r="91" spans="2:45">
      <c r="B91" s="55" t="s">
        <v>459</v>
      </c>
      <c r="C91" s="228">
        <v>43951</v>
      </c>
      <c r="D91" s="229">
        <v>615.16</v>
      </c>
      <c r="E91" s="229">
        <v>0</v>
      </c>
      <c r="F91" s="230" t="s">
        <v>426</v>
      </c>
      <c r="G91" s="55" t="s">
        <v>540</v>
      </c>
      <c r="H91" s="231" t="s">
        <v>428</v>
      </c>
      <c r="I91" s="55" t="s">
        <v>541</v>
      </c>
      <c r="J91" s="55" t="s">
        <v>430</v>
      </c>
      <c r="K91" s="55" t="s">
        <v>431</v>
      </c>
      <c r="L91" s="195"/>
      <c r="M91" s="195"/>
      <c r="N91" s="195" t="s">
        <v>542</v>
      </c>
      <c r="O91" s="216"/>
      <c r="P91" s="195"/>
      <c r="Q91" s="195"/>
      <c r="U91" s="55" t="s">
        <v>543</v>
      </c>
      <c r="V91" s="55" t="s">
        <v>543</v>
      </c>
      <c r="X91" s="228">
        <v>43952</v>
      </c>
      <c r="Y91" s="228">
        <v>43952</v>
      </c>
      <c r="AA91" s="228"/>
      <c r="AB91" s="55" t="s">
        <v>434</v>
      </c>
      <c r="AC91" s="55">
        <v>0</v>
      </c>
      <c r="AD91" s="55">
        <v>0</v>
      </c>
      <c r="AE91" s="55">
        <v>0</v>
      </c>
      <c r="AF91" s="55">
        <v>0</v>
      </c>
      <c r="AG91" s="55">
        <v>0</v>
      </c>
      <c r="AH91" s="55">
        <v>1</v>
      </c>
      <c r="AI91" s="55">
        <v>70036</v>
      </c>
      <c r="AJ91" s="55">
        <v>2149</v>
      </c>
      <c r="AK91" s="55">
        <v>0</v>
      </c>
      <c r="AL91" s="55">
        <v>19</v>
      </c>
      <c r="AO91" s="231"/>
      <c r="AP91" s="231"/>
      <c r="AQ91" s="55" t="str">
        <f t="shared" si="2"/>
        <v/>
      </c>
      <c r="AS91" s="55" t="str">
        <f t="shared" si="3"/>
        <v>wci_corp</v>
      </c>
    </row>
    <row r="92" spans="2:45">
      <c r="B92" s="55" t="s">
        <v>459</v>
      </c>
      <c r="C92" s="228">
        <v>43951</v>
      </c>
      <c r="D92" s="229">
        <v>250</v>
      </c>
      <c r="E92" s="229">
        <v>0</v>
      </c>
      <c r="F92" s="230" t="s">
        <v>426</v>
      </c>
      <c r="G92" s="55" t="s">
        <v>540</v>
      </c>
      <c r="H92" s="231" t="s">
        <v>428</v>
      </c>
      <c r="I92" s="55" t="s">
        <v>541</v>
      </c>
      <c r="J92" s="55" t="s">
        <v>430</v>
      </c>
      <c r="K92" s="55" t="s">
        <v>431</v>
      </c>
      <c r="L92" s="195"/>
      <c r="M92" s="195"/>
      <c r="N92" s="195" t="s">
        <v>542</v>
      </c>
      <c r="O92" s="216"/>
      <c r="P92" s="195"/>
      <c r="Q92" s="195"/>
      <c r="U92" s="55" t="s">
        <v>543</v>
      </c>
      <c r="V92" s="55" t="s">
        <v>543</v>
      </c>
      <c r="X92" s="228">
        <v>43952</v>
      </c>
      <c r="Y92" s="228">
        <v>43952</v>
      </c>
      <c r="AA92" s="228"/>
      <c r="AB92" s="55" t="s">
        <v>434</v>
      </c>
      <c r="AC92" s="55">
        <v>0</v>
      </c>
      <c r="AD92" s="55">
        <v>0</v>
      </c>
      <c r="AE92" s="55">
        <v>0</v>
      </c>
      <c r="AF92" s="55">
        <v>0</v>
      </c>
      <c r="AG92" s="55">
        <v>0</v>
      </c>
      <c r="AH92" s="55">
        <v>1</v>
      </c>
      <c r="AI92" s="55">
        <v>70036</v>
      </c>
      <c r="AJ92" s="55">
        <v>2149</v>
      </c>
      <c r="AK92" s="55">
        <v>0</v>
      </c>
      <c r="AL92" s="55">
        <v>19</v>
      </c>
      <c r="AO92" s="231"/>
      <c r="AP92" s="231"/>
      <c r="AQ92" s="55" t="str">
        <f t="shared" si="2"/>
        <v/>
      </c>
      <c r="AS92" s="55" t="str">
        <f t="shared" si="3"/>
        <v>wci_corp</v>
      </c>
    </row>
    <row r="93" spans="2:45">
      <c r="B93" s="55" t="s">
        <v>487</v>
      </c>
      <c r="C93" s="228">
        <v>43951</v>
      </c>
      <c r="D93" s="229">
        <v>422.25</v>
      </c>
      <c r="E93" s="229">
        <v>0</v>
      </c>
      <c r="F93" s="230" t="s">
        <v>426</v>
      </c>
      <c r="G93" s="55" t="s">
        <v>544</v>
      </c>
      <c r="H93" s="231" t="s">
        <v>428</v>
      </c>
      <c r="I93" s="55" t="s">
        <v>545</v>
      </c>
      <c r="J93" s="55" t="s">
        <v>537</v>
      </c>
      <c r="K93" s="55" t="s">
        <v>431</v>
      </c>
      <c r="L93" s="195"/>
      <c r="M93" s="195"/>
      <c r="N93" s="195" t="s">
        <v>491</v>
      </c>
      <c r="O93" s="216"/>
      <c r="P93" s="195"/>
      <c r="Q93" s="195"/>
      <c r="U93" s="55" t="s">
        <v>546</v>
      </c>
      <c r="V93" s="55" t="s">
        <v>546</v>
      </c>
      <c r="X93" s="228">
        <v>43955</v>
      </c>
      <c r="Y93" s="228">
        <v>43955</v>
      </c>
      <c r="AA93" s="228"/>
      <c r="AB93" s="55" t="s">
        <v>434</v>
      </c>
      <c r="AC93" s="55">
        <v>0</v>
      </c>
      <c r="AD93" s="55">
        <v>0</v>
      </c>
      <c r="AE93" s="55">
        <v>0</v>
      </c>
      <c r="AF93" s="55">
        <v>0</v>
      </c>
      <c r="AG93" s="55">
        <v>0</v>
      </c>
      <c r="AH93" s="55">
        <v>1</v>
      </c>
      <c r="AI93" s="55">
        <v>50086</v>
      </c>
      <c r="AJ93" s="55">
        <v>2149</v>
      </c>
      <c r="AK93" s="55">
        <v>0</v>
      </c>
      <c r="AL93" s="55">
        <v>19</v>
      </c>
      <c r="AO93" s="231"/>
      <c r="AP93" s="231"/>
      <c r="AQ93" s="55" t="str">
        <f t="shared" si="2"/>
        <v/>
      </c>
      <c r="AS93" s="55" t="str">
        <f t="shared" si="3"/>
        <v>wci_corp</v>
      </c>
    </row>
    <row r="94" spans="2:45">
      <c r="B94" s="55" t="s">
        <v>487</v>
      </c>
      <c r="C94" s="228">
        <v>43951</v>
      </c>
      <c r="D94" s="229">
        <v>51.48</v>
      </c>
      <c r="E94" s="229">
        <v>0</v>
      </c>
      <c r="F94" s="230" t="s">
        <v>426</v>
      </c>
      <c r="G94" s="55" t="s">
        <v>544</v>
      </c>
      <c r="H94" s="231" t="s">
        <v>428</v>
      </c>
      <c r="I94" s="55" t="s">
        <v>545</v>
      </c>
      <c r="J94" s="55" t="s">
        <v>537</v>
      </c>
      <c r="K94" s="55" t="s">
        <v>431</v>
      </c>
      <c r="L94" s="195"/>
      <c r="M94" s="195"/>
      <c r="N94" s="195" t="s">
        <v>547</v>
      </c>
      <c r="O94" s="216"/>
      <c r="P94" s="195"/>
      <c r="Q94" s="195"/>
      <c r="U94" s="55" t="s">
        <v>546</v>
      </c>
      <c r="V94" s="55" t="s">
        <v>546</v>
      </c>
      <c r="X94" s="228">
        <v>43955</v>
      </c>
      <c r="Y94" s="228">
        <v>43955</v>
      </c>
      <c r="AA94" s="228"/>
      <c r="AB94" s="55" t="s">
        <v>434</v>
      </c>
      <c r="AC94" s="55">
        <v>0</v>
      </c>
      <c r="AD94" s="55">
        <v>0</v>
      </c>
      <c r="AE94" s="55">
        <v>0</v>
      </c>
      <c r="AF94" s="55">
        <v>0</v>
      </c>
      <c r="AG94" s="55">
        <v>0</v>
      </c>
      <c r="AH94" s="55">
        <v>1</v>
      </c>
      <c r="AI94" s="55">
        <v>50086</v>
      </c>
      <c r="AJ94" s="55">
        <v>2149</v>
      </c>
      <c r="AK94" s="55">
        <v>0</v>
      </c>
      <c r="AL94" s="55">
        <v>19</v>
      </c>
      <c r="AO94" s="231"/>
      <c r="AP94" s="231"/>
      <c r="AQ94" s="55" t="str">
        <f t="shared" si="2"/>
        <v/>
      </c>
      <c r="AS94" s="55" t="str">
        <f t="shared" si="3"/>
        <v>wci_corp</v>
      </c>
    </row>
    <row r="95" spans="2:45">
      <c r="B95" s="55" t="s">
        <v>461</v>
      </c>
      <c r="C95" s="228">
        <v>43951</v>
      </c>
      <c r="D95" s="229">
        <v>198.47</v>
      </c>
      <c r="E95" s="229">
        <v>0</v>
      </c>
      <c r="F95" s="230" t="s">
        <v>426</v>
      </c>
      <c r="G95" s="55" t="s">
        <v>544</v>
      </c>
      <c r="H95" s="231" t="s">
        <v>428</v>
      </c>
      <c r="I95" s="55" t="s">
        <v>545</v>
      </c>
      <c r="J95" s="55" t="s">
        <v>537</v>
      </c>
      <c r="K95" s="55" t="s">
        <v>431</v>
      </c>
      <c r="L95" s="195"/>
      <c r="M95" s="195"/>
      <c r="N95" s="195" t="s">
        <v>466</v>
      </c>
      <c r="O95" s="216"/>
      <c r="P95" s="195"/>
      <c r="Q95" s="195"/>
      <c r="U95" s="55" t="s">
        <v>546</v>
      </c>
      <c r="V95" s="55" t="s">
        <v>546</v>
      </c>
      <c r="X95" s="228">
        <v>43955</v>
      </c>
      <c r="Y95" s="228">
        <v>43955</v>
      </c>
      <c r="AA95" s="228"/>
      <c r="AB95" s="55" t="s">
        <v>434</v>
      </c>
      <c r="AC95" s="55">
        <v>0</v>
      </c>
      <c r="AD95" s="55">
        <v>0</v>
      </c>
      <c r="AE95" s="55">
        <v>0</v>
      </c>
      <c r="AF95" s="55">
        <v>0</v>
      </c>
      <c r="AG95" s="55">
        <v>0</v>
      </c>
      <c r="AH95" s="55">
        <v>1</v>
      </c>
      <c r="AI95" s="55">
        <v>52120</v>
      </c>
      <c r="AJ95" s="55">
        <v>2149</v>
      </c>
      <c r="AK95" s="55">
        <v>0</v>
      </c>
      <c r="AL95" s="55">
        <v>19</v>
      </c>
      <c r="AO95" s="231"/>
      <c r="AP95" s="231"/>
      <c r="AQ95" s="55" t="str">
        <f t="shared" si="2"/>
        <v/>
      </c>
      <c r="AS95" s="55" t="str">
        <f t="shared" si="3"/>
        <v>wci_corp</v>
      </c>
    </row>
    <row r="96" spans="2:45">
      <c r="B96" s="55" t="s">
        <v>476</v>
      </c>
      <c r="C96" s="228">
        <v>43951</v>
      </c>
      <c r="D96" s="229">
        <v>1154.8</v>
      </c>
      <c r="E96" s="229">
        <v>0</v>
      </c>
      <c r="F96" s="230" t="s">
        <v>426</v>
      </c>
      <c r="G96" s="55" t="s">
        <v>544</v>
      </c>
      <c r="H96" s="231" t="s">
        <v>428</v>
      </c>
      <c r="I96" s="55" t="s">
        <v>545</v>
      </c>
      <c r="J96" s="55" t="s">
        <v>537</v>
      </c>
      <c r="K96" s="55" t="s">
        <v>431</v>
      </c>
      <c r="L96" s="195"/>
      <c r="M96" s="195"/>
      <c r="N96" s="195" t="s">
        <v>548</v>
      </c>
      <c r="O96" s="216"/>
      <c r="P96" s="195"/>
      <c r="Q96" s="195"/>
      <c r="U96" s="55" t="s">
        <v>546</v>
      </c>
      <c r="V96" s="55" t="s">
        <v>546</v>
      </c>
      <c r="X96" s="228">
        <v>43955</v>
      </c>
      <c r="Y96" s="228">
        <v>43955</v>
      </c>
      <c r="AA96" s="228"/>
      <c r="AB96" s="55" t="s">
        <v>434</v>
      </c>
      <c r="AC96" s="55">
        <v>0</v>
      </c>
      <c r="AD96" s="55">
        <v>0</v>
      </c>
      <c r="AE96" s="55">
        <v>0</v>
      </c>
      <c r="AF96" s="55">
        <v>0</v>
      </c>
      <c r="AG96" s="55">
        <v>0</v>
      </c>
      <c r="AH96" s="55">
        <v>1</v>
      </c>
      <c r="AI96" s="55">
        <v>52125</v>
      </c>
      <c r="AJ96" s="55">
        <v>2149</v>
      </c>
      <c r="AK96" s="55">
        <v>0</v>
      </c>
      <c r="AL96" s="55">
        <v>19</v>
      </c>
      <c r="AO96" s="231"/>
      <c r="AP96" s="231"/>
      <c r="AQ96" s="55" t="str">
        <f t="shared" si="2"/>
        <v/>
      </c>
      <c r="AS96" s="55" t="str">
        <f t="shared" si="3"/>
        <v>wci_corp</v>
      </c>
    </row>
    <row r="97" spans="2:45">
      <c r="B97" s="55" t="s">
        <v>447</v>
      </c>
      <c r="C97" s="228">
        <v>43951</v>
      </c>
      <c r="D97" s="229">
        <v>278.25</v>
      </c>
      <c r="E97" s="229">
        <v>0</v>
      </c>
      <c r="F97" s="230" t="s">
        <v>426</v>
      </c>
      <c r="G97" s="55" t="s">
        <v>544</v>
      </c>
      <c r="H97" s="231" t="s">
        <v>428</v>
      </c>
      <c r="I97" s="55" t="s">
        <v>545</v>
      </c>
      <c r="J97" s="55" t="s">
        <v>537</v>
      </c>
      <c r="K97" s="55" t="s">
        <v>431</v>
      </c>
      <c r="L97" s="195"/>
      <c r="M97" s="195"/>
      <c r="N97" s="195" t="s">
        <v>468</v>
      </c>
      <c r="O97" s="216"/>
      <c r="P97" s="195"/>
      <c r="Q97" s="195"/>
      <c r="U97" s="55" t="s">
        <v>546</v>
      </c>
      <c r="V97" s="55" t="s">
        <v>546</v>
      </c>
      <c r="X97" s="228">
        <v>43955</v>
      </c>
      <c r="Y97" s="228">
        <v>43955</v>
      </c>
      <c r="AA97" s="228"/>
      <c r="AB97" s="55" t="s">
        <v>434</v>
      </c>
      <c r="AC97" s="55">
        <v>0</v>
      </c>
      <c r="AD97" s="55">
        <v>0</v>
      </c>
      <c r="AE97" s="55">
        <v>0</v>
      </c>
      <c r="AF97" s="55">
        <v>0</v>
      </c>
      <c r="AG97" s="55">
        <v>0</v>
      </c>
      <c r="AH97" s="55">
        <v>1</v>
      </c>
      <c r="AI97" s="55">
        <v>70336</v>
      </c>
      <c r="AJ97" s="55">
        <v>2149</v>
      </c>
      <c r="AK97" s="55">
        <v>0</v>
      </c>
      <c r="AL97" s="55">
        <v>19</v>
      </c>
      <c r="AO97" s="231"/>
      <c r="AP97" s="231"/>
      <c r="AQ97" s="55" t="str">
        <f t="shared" si="2"/>
        <v/>
      </c>
      <c r="AS97" s="55" t="str">
        <f t="shared" si="3"/>
        <v>wci_corp</v>
      </c>
    </row>
    <row r="98" spans="2:45">
      <c r="B98" s="55" t="s">
        <v>449</v>
      </c>
      <c r="C98" s="228">
        <v>43951</v>
      </c>
      <c r="D98" s="229">
        <v>3226.22</v>
      </c>
      <c r="E98" s="229">
        <v>0</v>
      </c>
      <c r="F98" s="230" t="s">
        <v>426</v>
      </c>
      <c r="G98" s="55" t="s">
        <v>549</v>
      </c>
      <c r="H98" s="231" t="s">
        <v>428</v>
      </c>
      <c r="I98" s="55" t="s">
        <v>550</v>
      </c>
      <c r="J98" s="55" t="s">
        <v>430</v>
      </c>
      <c r="K98" s="55" t="s">
        <v>431</v>
      </c>
      <c r="L98" s="195"/>
      <c r="M98" s="195"/>
      <c r="N98" s="195" t="s">
        <v>551</v>
      </c>
      <c r="O98" s="216"/>
      <c r="P98" s="195"/>
      <c r="Q98" s="195"/>
      <c r="U98" s="55" t="s">
        <v>552</v>
      </c>
      <c r="V98" s="55" t="s">
        <v>552</v>
      </c>
      <c r="X98" s="228">
        <v>43957</v>
      </c>
      <c r="Y98" s="228">
        <v>43957</v>
      </c>
      <c r="AA98" s="228"/>
      <c r="AB98" s="55" t="s">
        <v>434</v>
      </c>
      <c r="AC98" s="55">
        <v>0</v>
      </c>
      <c r="AD98" s="55">
        <v>0</v>
      </c>
      <c r="AE98" s="55">
        <v>0</v>
      </c>
      <c r="AF98" s="55">
        <v>0</v>
      </c>
      <c r="AG98" s="55">
        <v>0</v>
      </c>
      <c r="AH98" s="55">
        <v>1</v>
      </c>
      <c r="AI98" s="55">
        <v>50036</v>
      </c>
      <c r="AJ98" s="55">
        <v>2149</v>
      </c>
      <c r="AK98" s="55">
        <v>0</v>
      </c>
      <c r="AL98" s="55">
        <v>19</v>
      </c>
      <c r="AO98" s="231"/>
      <c r="AP98" s="231"/>
      <c r="AQ98" s="55" t="str">
        <f t="shared" si="2"/>
        <v/>
      </c>
      <c r="AS98" s="55" t="str">
        <f t="shared" si="3"/>
        <v>wci_corp</v>
      </c>
    </row>
    <row r="99" spans="2:45">
      <c r="B99" s="55" t="s">
        <v>454</v>
      </c>
      <c r="C99" s="228">
        <v>43951</v>
      </c>
      <c r="D99" s="229">
        <v>246.81</v>
      </c>
      <c r="E99" s="229">
        <v>0</v>
      </c>
      <c r="F99" s="230" t="s">
        <v>426</v>
      </c>
      <c r="G99" s="55" t="s">
        <v>549</v>
      </c>
      <c r="H99" s="231" t="s">
        <v>428</v>
      </c>
      <c r="I99" s="55" t="s">
        <v>550</v>
      </c>
      <c r="J99" s="55" t="s">
        <v>430</v>
      </c>
      <c r="K99" s="55" t="s">
        <v>431</v>
      </c>
      <c r="L99" s="195"/>
      <c r="M99" s="195"/>
      <c r="N99" s="195" t="s">
        <v>551</v>
      </c>
      <c r="O99" s="216"/>
      <c r="P99" s="195"/>
      <c r="Q99" s="195"/>
      <c r="U99" s="55" t="s">
        <v>552</v>
      </c>
      <c r="V99" s="55" t="s">
        <v>552</v>
      </c>
      <c r="X99" s="228">
        <v>43957</v>
      </c>
      <c r="Y99" s="228">
        <v>43957</v>
      </c>
      <c r="AA99" s="228"/>
      <c r="AB99" s="55" t="s">
        <v>434</v>
      </c>
      <c r="AC99" s="55">
        <v>0</v>
      </c>
      <c r="AD99" s="55">
        <v>0</v>
      </c>
      <c r="AE99" s="55">
        <v>0</v>
      </c>
      <c r="AF99" s="55">
        <v>0</v>
      </c>
      <c r="AG99" s="55">
        <v>0</v>
      </c>
      <c r="AH99" s="55">
        <v>1</v>
      </c>
      <c r="AI99" s="55">
        <v>50050</v>
      </c>
      <c r="AJ99" s="55">
        <v>2149</v>
      </c>
      <c r="AK99" s="55">
        <v>0</v>
      </c>
      <c r="AL99" s="55">
        <v>19</v>
      </c>
      <c r="AO99" s="231"/>
      <c r="AP99" s="231"/>
      <c r="AQ99" s="55" t="str">
        <f t="shared" si="2"/>
        <v/>
      </c>
      <c r="AS99" s="55" t="str">
        <f t="shared" si="3"/>
        <v>wci_corp</v>
      </c>
    </row>
    <row r="100" spans="2:45">
      <c r="B100" s="55" t="s">
        <v>455</v>
      </c>
      <c r="C100" s="228">
        <v>43951</v>
      </c>
      <c r="D100" s="229">
        <v>808.04</v>
      </c>
      <c r="E100" s="229">
        <v>0</v>
      </c>
      <c r="F100" s="230" t="s">
        <v>426</v>
      </c>
      <c r="G100" s="55" t="s">
        <v>549</v>
      </c>
      <c r="H100" s="231" t="s">
        <v>428</v>
      </c>
      <c r="I100" s="55" t="s">
        <v>550</v>
      </c>
      <c r="J100" s="55" t="s">
        <v>430</v>
      </c>
      <c r="K100" s="55" t="s">
        <v>431</v>
      </c>
      <c r="L100" s="195"/>
      <c r="M100" s="195"/>
      <c r="N100" s="195" t="s">
        <v>551</v>
      </c>
      <c r="O100" s="216"/>
      <c r="P100" s="195"/>
      <c r="Q100" s="195"/>
      <c r="U100" s="55" t="s">
        <v>552</v>
      </c>
      <c r="V100" s="55" t="s">
        <v>552</v>
      </c>
      <c r="X100" s="228">
        <v>43957</v>
      </c>
      <c r="Y100" s="228">
        <v>43957</v>
      </c>
      <c r="AA100" s="228"/>
      <c r="AB100" s="55" t="s">
        <v>434</v>
      </c>
      <c r="AC100" s="55">
        <v>0</v>
      </c>
      <c r="AD100" s="55">
        <v>0</v>
      </c>
      <c r="AE100" s="55">
        <v>0</v>
      </c>
      <c r="AF100" s="55">
        <v>0</v>
      </c>
      <c r="AG100" s="55">
        <v>0</v>
      </c>
      <c r="AH100" s="55">
        <v>1</v>
      </c>
      <c r="AI100" s="55">
        <v>52036</v>
      </c>
      <c r="AJ100" s="55">
        <v>2149</v>
      </c>
      <c r="AK100" s="55">
        <v>0</v>
      </c>
      <c r="AL100" s="55">
        <v>19</v>
      </c>
      <c r="AO100" s="231"/>
      <c r="AP100" s="231"/>
      <c r="AQ100" s="55" t="str">
        <f t="shared" si="2"/>
        <v/>
      </c>
      <c r="AS100" s="55" t="str">
        <f t="shared" si="3"/>
        <v>wci_corp</v>
      </c>
    </row>
    <row r="101" spans="2:45">
      <c r="B101" s="55" t="s">
        <v>456</v>
      </c>
      <c r="C101" s="228">
        <v>43951</v>
      </c>
      <c r="D101" s="229">
        <v>61.82</v>
      </c>
      <c r="E101" s="229">
        <v>0</v>
      </c>
      <c r="F101" s="230" t="s">
        <v>426</v>
      </c>
      <c r="G101" s="55" t="s">
        <v>549</v>
      </c>
      <c r="H101" s="231" t="s">
        <v>428</v>
      </c>
      <c r="I101" s="55" t="s">
        <v>550</v>
      </c>
      <c r="J101" s="55" t="s">
        <v>430</v>
      </c>
      <c r="K101" s="55" t="s">
        <v>431</v>
      </c>
      <c r="L101" s="195"/>
      <c r="M101" s="195"/>
      <c r="N101" s="195" t="s">
        <v>551</v>
      </c>
      <c r="O101" s="216"/>
      <c r="P101" s="195"/>
      <c r="Q101" s="195"/>
      <c r="U101" s="55" t="s">
        <v>552</v>
      </c>
      <c r="V101" s="55" t="s">
        <v>552</v>
      </c>
      <c r="X101" s="228">
        <v>43957</v>
      </c>
      <c r="Y101" s="228">
        <v>43957</v>
      </c>
      <c r="AA101" s="228"/>
      <c r="AB101" s="55" t="s">
        <v>434</v>
      </c>
      <c r="AC101" s="55">
        <v>0</v>
      </c>
      <c r="AD101" s="55">
        <v>0</v>
      </c>
      <c r="AE101" s="55">
        <v>0</v>
      </c>
      <c r="AF101" s="55">
        <v>0</v>
      </c>
      <c r="AG101" s="55">
        <v>0</v>
      </c>
      <c r="AH101" s="55">
        <v>1</v>
      </c>
      <c r="AI101" s="55">
        <v>52050</v>
      </c>
      <c r="AJ101" s="55">
        <v>2149</v>
      </c>
      <c r="AK101" s="55">
        <v>0</v>
      </c>
      <c r="AL101" s="55">
        <v>19</v>
      </c>
      <c r="AO101" s="231"/>
      <c r="AP101" s="231"/>
      <c r="AQ101" s="55" t="str">
        <f t="shared" si="2"/>
        <v/>
      </c>
      <c r="AS101" s="55" t="str">
        <f t="shared" si="3"/>
        <v>wci_corp</v>
      </c>
    </row>
    <row r="102" spans="2:45">
      <c r="B102" s="55" t="s">
        <v>459</v>
      </c>
      <c r="C102" s="228">
        <v>43951</v>
      </c>
      <c r="D102" s="229">
        <v>791.64</v>
      </c>
      <c r="E102" s="229">
        <v>0</v>
      </c>
      <c r="F102" s="230" t="s">
        <v>426</v>
      </c>
      <c r="G102" s="55" t="s">
        <v>549</v>
      </c>
      <c r="H102" s="231" t="s">
        <v>428</v>
      </c>
      <c r="I102" s="55" t="s">
        <v>550</v>
      </c>
      <c r="J102" s="55" t="s">
        <v>430</v>
      </c>
      <c r="K102" s="55" t="s">
        <v>431</v>
      </c>
      <c r="L102" s="195"/>
      <c r="M102" s="195"/>
      <c r="N102" s="195" t="s">
        <v>551</v>
      </c>
      <c r="O102" s="216"/>
      <c r="P102" s="195"/>
      <c r="Q102" s="195"/>
      <c r="U102" s="55" t="s">
        <v>552</v>
      </c>
      <c r="V102" s="55" t="s">
        <v>552</v>
      </c>
      <c r="X102" s="228">
        <v>43957</v>
      </c>
      <c r="Y102" s="228">
        <v>43957</v>
      </c>
      <c r="AA102" s="228"/>
      <c r="AB102" s="55" t="s">
        <v>434</v>
      </c>
      <c r="AC102" s="55">
        <v>0</v>
      </c>
      <c r="AD102" s="55">
        <v>0</v>
      </c>
      <c r="AE102" s="55">
        <v>0</v>
      </c>
      <c r="AF102" s="55">
        <v>0</v>
      </c>
      <c r="AG102" s="55">
        <v>0</v>
      </c>
      <c r="AH102" s="55">
        <v>1</v>
      </c>
      <c r="AI102" s="55">
        <v>70036</v>
      </c>
      <c r="AJ102" s="55">
        <v>2149</v>
      </c>
      <c r="AK102" s="55">
        <v>0</v>
      </c>
      <c r="AL102" s="55">
        <v>19</v>
      </c>
      <c r="AO102" s="231"/>
      <c r="AP102" s="231"/>
      <c r="AQ102" s="55" t="str">
        <f t="shared" si="2"/>
        <v/>
      </c>
      <c r="AS102" s="55" t="str">
        <f t="shared" si="3"/>
        <v>wci_corp</v>
      </c>
    </row>
    <row r="103" spans="2:45">
      <c r="B103" s="55" t="s">
        <v>460</v>
      </c>
      <c r="C103" s="228">
        <v>43951</v>
      </c>
      <c r="D103" s="229">
        <v>60.56</v>
      </c>
      <c r="E103" s="229">
        <v>0</v>
      </c>
      <c r="F103" s="230" t="s">
        <v>426</v>
      </c>
      <c r="G103" s="55" t="s">
        <v>549</v>
      </c>
      <c r="H103" s="231" t="s">
        <v>428</v>
      </c>
      <c r="I103" s="55" t="s">
        <v>550</v>
      </c>
      <c r="J103" s="55" t="s">
        <v>430</v>
      </c>
      <c r="K103" s="55" t="s">
        <v>431</v>
      </c>
      <c r="L103" s="195"/>
      <c r="M103" s="195"/>
      <c r="N103" s="195" t="s">
        <v>551</v>
      </c>
      <c r="O103" s="216"/>
      <c r="P103" s="195"/>
      <c r="Q103" s="195"/>
      <c r="U103" s="55" t="s">
        <v>552</v>
      </c>
      <c r="V103" s="55" t="s">
        <v>552</v>
      </c>
      <c r="X103" s="228">
        <v>43957</v>
      </c>
      <c r="Y103" s="228">
        <v>43957</v>
      </c>
      <c r="AA103" s="228"/>
      <c r="AB103" s="55" t="s">
        <v>434</v>
      </c>
      <c r="AC103" s="55">
        <v>0</v>
      </c>
      <c r="AD103" s="55">
        <v>0</v>
      </c>
      <c r="AE103" s="55">
        <v>0</v>
      </c>
      <c r="AF103" s="55">
        <v>0</v>
      </c>
      <c r="AG103" s="55">
        <v>0</v>
      </c>
      <c r="AH103" s="55">
        <v>1</v>
      </c>
      <c r="AI103" s="55">
        <v>70050</v>
      </c>
      <c r="AJ103" s="55">
        <v>2149</v>
      </c>
      <c r="AK103" s="55">
        <v>0</v>
      </c>
      <c r="AL103" s="55">
        <v>19</v>
      </c>
      <c r="AO103" s="231"/>
      <c r="AP103" s="231"/>
      <c r="AQ103" s="55" t="str">
        <f t="shared" si="2"/>
        <v/>
      </c>
      <c r="AS103" s="55" t="str">
        <f t="shared" si="3"/>
        <v>wci_corp</v>
      </c>
    </row>
    <row r="104" spans="2:45">
      <c r="B104" s="55" t="s">
        <v>487</v>
      </c>
      <c r="C104" s="228">
        <v>43951</v>
      </c>
      <c r="D104" s="229">
        <v>77.319999999999993</v>
      </c>
      <c r="E104" s="229">
        <v>0</v>
      </c>
      <c r="F104" s="230" t="s">
        <v>426</v>
      </c>
      <c r="G104" s="55" t="s">
        <v>553</v>
      </c>
      <c r="H104" s="231" t="s">
        <v>428</v>
      </c>
      <c r="I104" s="55" t="s">
        <v>554</v>
      </c>
      <c r="J104" s="55" t="s">
        <v>430</v>
      </c>
      <c r="K104" s="55" t="s">
        <v>431</v>
      </c>
      <c r="L104" s="195"/>
      <c r="M104" s="195"/>
      <c r="N104" s="195" t="s">
        <v>554</v>
      </c>
      <c r="O104" s="216"/>
      <c r="P104" s="195"/>
      <c r="Q104" s="195"/>
      <c r="U104" s="55" t="s">
        <v>555</v>
      </c>
      <c r="V104" s="55" t="s">
        <v>555</v>
      </c>
      <c r="X104" s="228">
        <v>43957</v>
      </c>
      <c r="Y104" s="228">
        <v>43957</v>
      </c>
      <c r="AA104" s="228"/>
      <c r="AB104" s="55" t="s">
        <v>434</v>
      </c>
      <c r="AC104" s="55">
        <v>0</v>
      </c>
      <c r="AD104" s="55">
        <v>0</v>
      </c>
      <c r="AE104" s="55">
        <v>0</v>
      </c>
      <c r="AF104" s="55">
        <v>0</v>
      </c>
      <c r="AG104" s="55">
        <v>0</v>
      </c>
      <c r="AH104" s="55">
        <v>1</v>
      </c>
      <c r="AI104" s="55">
        <v>50086</v>
      </c>
      <c r="AJ104" s="55">
        <v>2149</v>
      </c>
      <c r="AK104" s="55">
        <v>0</v>
      </c>
      <c r="AL104" s="55">
        <v>19</v>
      </c>
      <c r="AO104" s="231"/>
      <c r="AP104" s="231"/>
      <c r="AQ104" s="55" t="str">
        <f t="shared" si="2"/>
        <v/>
      </c>
      <c r="AS104" s="55" t="str">
        <f t="shared" si="3"/>
        <v>wci_corp</v>
      </c>
    </row>
    <row r="105" spans="2:45">
      <c r="B105" s="55" t="s">
        <v>556</v>
      </c>
      <c r="C105" s="228">
        <v>43951</v>
      </c>
      <c r="D105" s="229">
        <v>133.63999999999999</v>
      </c>
      <c r="E105" s="229">
        <v>0</v>
      </c>
      <c r="F105" s="230" t="s">
        <v>426</v>
      </c>
      <c r="G105" s="55" t="s">
        <v>553</v>
      </c>
      <c r="H105" s="231" t="s">
        <v>428</v>
      </c>
      <c r="I105" s="55" t="s">
        <v>554</v>
      </c>
      <c r="J105" s="55" t="s">
        <v>430</v>
      </c>
      <c r="K105" s="55" t="s">
        <v>431</v>
      </c>
      <c r="L105" s="195"/>
      <c r="M105" s="195"/>
      <c r="N105" s="195" t="s">
        <v>554</v>
      </c>
      <c r="O105" s="216"/>
      <c r="P105" s="195"/>
      <c r="Q105" s="195"/>
      <c r="U105" s="55" t="s">
        <v>555</v>
      </c>
      <c r="V105" s="55" t="s">
        <v>555</v>
      </c>
      <c r="X105" s="228">
        <v>43957</v>
      </c>
      <c r="Y105" s="228">
        <v>43957</v>
      </c>
      <c r="AA105" s="228"/>
      <c r="AB105" s="55" t="s">
        <v>434</v>
      </c>
      <c r="AC105" s="55">
        <v>0</v>
      </c>
      <c r="AD105" s="55">
        <v>0</v>
      </c>
      <c r="AE105" s="55">
        <v>0</v>
      </c>
      <c r="AF105" s="55">
        <v>0</v>
      </c>
      <c r="AG105" s="55">
        <v>0</v>
      </c>
      <c r="AH105" s="55">
        <v>1</v>
      </c>
      <c r="AI105" s="55">
        <v>57125</v>
      </c>
      <c r="AJ105" s="55">
        <v>2149</v>
      </c>
      <c r="AK105" s="55">
        <v>0</v>
      </c>
      <c r="AL105" s="55">
        <v>19</v>
      </c>
      <c r="AO105" s="231"/>
      <c r="AP105" s="231"/>
      <c r="AQ105" s="55" t="str">
        <f t="shared" si="2"/>
        <v/>
      </c>
      <c r="AS105" s="55" t="str">
        <f t="shared" si="3"/>
        <v>wci_corp</v>
      </c>
    </row>
    <row r="106" spans="2:45">
      <c r="B106" s="55" t="s">
        <v>484</v>
      </c>
      <c r="C106" s="228">
        <v>43951</v>
      </c>
      <c r="D106" s="229">
        <v>79</v>
      </c>
      <c r="E106" s="229">
        <v>0</v>
      </c>
      <c r="F106" s="230" t="s">
        <v>426</v>
      </c>
      <c r="G106" s="55" t="s">
        <v>557</v>
      </c>
      <c r="H106" s="231" t="s">
        <v>428</v>
      </c>
      <c r="I106" s="55" t="s">
        <v>558</v>
      </c>
      <c r="J106" s="55" t="s">
        <v>559</v>
      </c>
      <c r="K106" s="55" t="s">
        <v>465</v>
      </c>
      <c r="L106" s="195"/>
      <c r="M106" s="195"/>
      <c r="N106" s="195" t="s">
        <v>560</v>
      </c>
      <c r="O106" s="216"/>
      <c r="P106" s="195"/>
      <c r="Q106" s="195"/>
      <c r="U106" s="55" t="s">
        <v>557</v>
      </c>
      <c r="V106" s="55" t="s">
        <v>486</v>
      </c>
      <c r="X106" s="228">
        <v>43958</v>
      </c>
      <c r="Y106" s="228">
        <v>43958</v>
      </c>
      <c r="AA106" s="228"/>
      <c r="AB106" s="55" t="s">
        <v>434</v>
      </c>
      <c r="AC106" s="55">
        <v>1</v>
      </c>
      <c r="AD106" s="55">
        <v>0</v>
      </c>
      <c r="AE106" s="55">
        <v>0</v>
      </c>
      <c r="AF106" s="55">
        <v>0</v>
      </c>
      <c r="AG106" s="55">
        <v>0</v>
      </c>
      <c r="AH106" s="55">
        <v>1</v>
      </c>
      <c r="AI106" s="55">
        <v>70255</v>
      </c>
      <c r="AJ106" s="55">
        <v>2149</v>
      </c>
      <c r="AK106" s="55">
        <v>0</v>
      </c>
      <c r="AL106" s="55">
        <v>19</v>
      </c>
      <c r="AO106" s="231"/>
      <c r="AP106" s="231"/>
      <c r="AQ106" s="55" t="str">
        <f t="shared" si="2"/>
        <v/>
      </c>
      <c r="AS106" s="55" t="str">
        <f t="shared" si="3"/>
        <v>wci_wa</v>
      </c>
    </row>
    <row r="107" spans="2:45">
      <c r="B107" s="55" t="s">
        <v>561</v>
      </c>
      <c r="C107" s="228">
        <v>43951</v>
      </c>
      <c r="D107" s="229">
        <v>1618.54</v>
      </c>
      <c r="E107" s="229">
        <v>0</v>
      </c>
      <c r="F107" s="230" t="s">
        <v>426</v>
      </c>
      <c r="G107" s="55" t="s">
        <v>562</v>
      </c>
      <c r="H107" s="231" t="s">
        <v>428</v>
      </c>
      <c r="I107" s="55" t="s">
        <v>563</v>
      </c>
      <c r="J107" s="55" t="s">
        <v>559</v>
      </c>
      <c r="K107" s="55" t="s">
        <v>465</v>
      </c>
      <c r="L107" s="195"/>
      <c r="M107" s="195"/>
      <c r="N107" s="195" t="s">
        <v>564</v>
      </c>
      <c r="O107" s="216"/>
      <c r="P107" s="195"/>
      <c r="Q107" s="195"/>
      <c r="U107" s="55" t="s">
        <v>562</v>
      </c>
      <c r="V107" s="55" t="s">
        <v>565</v>
      </c>
      <c r="X107" s="228">
        <v>43958</v>
      </c>
      <c r="Y107" s="228">
        <v>43958</v>
      </c>
      <c r="AA107" s="228"/>
      <c r="AB107" s="55" t="s">
        <v>434</v>
      </c>
      <c r="AC107" s="55">
        <v>1</v>
      </c>
      <c r="AD107" s="55">
        <v>0</v>
      </c>
      <c r="AE107" s="55">
        <v>0</v>
      </c>
      <c r="AF107" s="55">
        <v>0</v>
      </c>
      <c r="AG107" s="55">
        <v>0</v>
      </c>
      <c r="AH107" s="55">
        <v>1</v>
      </c>
      <c r="AI107" s="55">
        <v>70320</v>
      </c>
      <c r="AJ107" s="55">
        <v>2149</v>
      </c>
      <c r="AK107" s="55">
        <v>0</v>
      </c>
      <c r="AL107" s="55">
        <v>19</v>
      </c>
      <c r="AO107" s="231"/>
      <c r="AP107" s="231"/>
      <c r="AQ107" s="55" t="str">
        <f t="shared" si="2"/>
        <v/>
      </c>
      <c r="AS107" s="55" t="str">
        <f t="shared" si="3"/>
        <v>wci_wa</v>
      </c>
    </row>
    <row r="108" spans="2:45">
      <c r="B108" s="55" t="s">
        <v>461</v>
      </c>
      <c r="C108" s="228">
        <v>43951</v>
      </c>
      <c r="D108" s="229">
        <v>-2741.65</v>
      </c>
      <c r="E108" s="229">
        <v>0</v>
      </c>
      <c r="F108" s="230" t="s">
        <v>426</v>
      </c>
      <c r="G108" s="55" t="s">
        <v>566</v>
      </c>
      <c r="H108" s="231" t="s">
        <v>428</v>
      </c>
      <c r="I108" s="55" t="s">
        <v>567</v>
      </c>
      <c r="J108" s="55" t="s">
        <v>430</v>
      </c>
      <c r="K108" s="55" t="s">
        <v>431</v>
      </c>
      <c r="L108" s="195"/>
      <c r="M108" s="195"/>
      <c r="N108" s="195" t="s">
        <v>495</v>
      </c>
      <c r="O108" s="216"/>
      <c r="P108" s="195"/>
      <c r="Q108" s="195"/>
      <c r="U108" s="55" t="s">
        <v>568</v>
      </c>
      <c r="V108" s="55" t="s">
        <v>568</v>
      </c>
      <c r="X108" s="228">
        <v>43958</v>
      </c>
      <c r="Y108" s="228">
        <v>43958</v>
      </c>
      <c r="AA108" s="228"/>
      <c r="AB108" s="55" t="s">
        <v>434</v>
      </c>
      <c r="AC108" s="55">
        <v>0</v>
      </c>
      <c r="AD108" s="55">
        <v>0</v>
      </c>
      <c r="AE108" s="55">
        <v>0</v>
      </c>
      <c r="AF108" s="55">
        <v>0</v>
      </c>
      <c r="AG108" s="55">
        <v>0</v>
      </c>
      <c r="AH108" s="55">
        <v>1</v>
      </c>
      <c r="AI108" s="55">
        <v>52120</v>
      </c>
      <c r="AJ108" s="55">
        <v>2149</v>
      </c>
      <c r="AK108" s="55">
        <v>0</v>
      </c>
      <c r="AL108" s="55">
        <v>19</v>
      </c>
      <c r="AO108" s="231"/>
      <c r="AP108" s="231"/>
      <c r="AQ108" s="55" t="str">
        <f t="shared" si="2"/>
        <v/>
      </c>
      <c r="AS108" s="55" t="str">
        <f t="shared" si="3"/>
        <v>wci_corp</v>
      </c>
    </row>
    <row r="109" spans="2:45">
      <c r="B109" s="55" t="s">
        <v>425</v>
      </c>
      <c r="C109" s="228">
        <v>43951</v>
      </c>
      <c r="D109" s="229">
        <v>-9639.2099999999991</v>
      </c>
      <c r="E109" s="229">
        <v>0</v>
      </c>
      <c r="F109" s="230" t="s">
        <v>426</v>
      </c>
      <c r="G109" s="55" t="s">
        <v>566</v>
      </c>
      <c r="H109" s="231" t="s">
        <v>428</v>
      </c>
      <c r="I109" s="55" t="s">
        <v>567</v>
      </c>
      <c r="J109" s="55" t="s">
        <v>430</v>
      </c>
      <c r="K109" s="55" t="s">
        <v>431</v>
      </c>
      <c r="L109" s="195"/>
      <c r="M109" s="195"/>
      <c r="N109" s="195" t="s">
        <v>497</v>
      </c>
      <c r="O109" s="216"/>
      <c r="P109" s="195"/>
      <c r="Q109" s="195"/>
      <c r="U109" s="55" t="s">
        <v>568</v>
      </c>
      <c r="V109" s="55" t="s">
        <v>568</v>
      </c>
      <c r="X109" s="228">
        <v>43958</v>
      </c>
      <c r="Y109" s="228">
        <v>43958</v>
      </c>
      <c r="AA109" s="228"/>
      <c r="AB109" s="55" t="s">
        <v>434</v>
      </c>
      <c r="AC109" s="55">
        <v>0</v>
      </c>
      <c r="AD109" s="55">
        <v>0</v>
      </c>
      <c r="AE109" s="55">
        <v>0</v>
      </c>
      <c r="AF109" s="55">
        <v>0</v>
      </c>
      <c r="AG109" s="55">
        <v>0</v>
      </c>
      <c r="AH109" s="55">
        <v>1</v>
      </c>
      <c r="AI109" s="55">
        <v>52140</v>
      </c>
      <c r="AJ109" s="55">
        <v>2149</v>
      </c>
      <c r="AK109" s="55">
        <v>0</v>
      </c>
      <c r="AL109" s="55">
        <v>19</v>
      </c>
      <c r="AO109" s="231"/>
      <c r="AP109" s="231"/>
      <c r="AQ109" s="55" t="str">
        <f t="shared" si="2"/>
        <v/>
      </c>
      <c r="AS109" s="55" t="str">
        <f t="shared" si="3"/>
        <v>wci_corp</v>
      </c>
    </row>
    <row r="110" spans="2:45">
      <c r="B110" s="55" t="s">
        <v>449</v>
      </c>
      <c r="C110" s="228">
        <v>43982</v>
      </c>
      <c r="D110" s="229">
        <v>-3226.22</v>
      </c>
      <c r="E110" s="229">
        <v>0</v>
      </c>
      <c r="F110" s="230" t="s">
        <v>426</v>
      </c>
      <c r="G110" s="55" t="s">
        <v>569</v>
      </c>
      <c r="H110" s="231" t="s">
        <v>428</v>
      </c>
      <c r="I110" s="55" t="s">
        <v>550</v>
      </c>
      <c r="J110" s="55" t="s">
        <v>430</v>
      </c>
      <c r="K110" s="55" t="s">
        <v>431</v>
      </c>
      <c r="L110" s="195"/>
      <c r="M110" s="195"/>
      <c r="N110" s="195" t="s">
        <v>551</v>
      </c>
      <c r="O110" s="216"/>
      <c r="P110" s="195"/>
      <c r="Q110" s="195"/>
      <c r="U110" s="55" t="s">
        <v>552</v>
      </c>
      <c r="V110" s="55" t="s">
        <v>570</v>
      </c>
      <c r="X110" s="228">
        <v>43957</v>
      </c>
      <c r="Y110" s="228">
        <v>43957</v>
      </c>
      <c r="AA110" s="228"/>
      <c r="AB110" s="55" t="s">
        <v>434</v>
      </c>
      <c r="AC110" s="55">
        <v>0</v>
      </c>
      <c r="AD110" s="55">
        <v>0</v>
      </c>
      <c r="AE110" s="55">
        <v>0</v>
      </c>
      <c r="AF110" s="55">
        <v>0</v>
      </c>
      <c r="AG110" s="55">
        <v>5</v>
      </c>
      <c r="AH110" s="55">
        <v>1</v>
      </c>
      <c r="AI110" s="55">
        <v>50036</v>
      </c>
      <c r="AJ110" s="55">
        <v>2149</v>
      </c>
      <c r="AK110" s="55">
        <v>0</v>
      </c>
      <c r="AL110" s="55">
        <v>19</v>
      </c>
      <c r="AO110" s="231"/>
      <c r="AP110" s="231"/>
      <c r="AQ110" s="55" t="str">
        <f t="shared" si="2"/>
        <v/>
      </c>
      <c r="AS110" s="55" t="str">
        <f t="shared" si="3"/>
        <v>wci_corp</v>
      </c>
    </row>
    <row r="111" spans="2:45">
      <c r="B111" s="55" t="s">
        <v>454</v>
      </c>
      <c r="C111" s="228">
        <v>43982</v>
      </c>
      <c r="D111" s="229">
        <v>-246.81</v>
      </c>
      <c r="E111" s="229">
        <v>0</v>
      </c>
      <c r="F111" s="230" t="s">
        <v>426</v>
      </c>
      <c r="G111" s="55" t="s">
        <v>569</v>
      </c>
      <c r="H111" s="231" t="s">
        <v>428</v>
      </c>
      <c r="I111" s="55" t="s">
        <v>550</v>
      </c>
      <c r="J111" s="55" t="s">
        <v>430</v>
      </c>
      <c r="K111" s="55" t="s">
        <v>431</v>
      </c>
      <c r="L111" s="195"/>
      <c r="M111" s="195"/>
      <c r="N111" s="195" t="s">
        <v>551</v>
      </c>
      <c r="O111" s="216"/>
      <c r="P111" s="195"/>
      <c r="Q111" s="195"/>
      <c r="U111" s="55" t="s">
        <v>552</v>
      </c>
      <c r="V111" s="55" t="s">
        <v>570</v>
      </c>
      <c r="X111" s="228">
        <v>43957</v>
      </c>
      <c r="Y111" s="228">
        <v>43957</v>
      </c>
      <c r="AA111" s="228"/>
      <c r="AB111" s="55" t="s">
        <v>434</v>
      </c>
      <c r="AC111" s="55">
        <v>0</v>
      </c>
      <c r="AD111" s="55">
        <v>0</v>
      </c>
      <c r="AE111" s="55">
        <v>0</v>
      </c>
      <c r="AF111" s="55">
        <v>0</v>
      </c>
      <c r="AG111" s="55">
        <v>5</v>
      </c>
      <c r="AH111" s="55">
        <v>1</v>
      </c>
      <c r="AI111" s="55">
        <v>50050</v>
      </c>
      <c r="AJ111" s="55">
        <v>2149</v>
      </c>
      <c r="AK111" s="55">
        <v>0</v>
      </c>
      <c r="AL111" s="55">
        <v>19</v>
      </c>
      <c r="AO111" s="231"/>
      <c r="AP111" s="231"/>
      <c r="AQ111" s="55" t="str">
        <f t="shared" si="2"/>
        <v/>
      </c>
      <c r="AS111" s="55" t="str">
        <f t="shared" si="3"/>
        <v>wci_corp</v>
      </c>
    </row>
    <row r="112" spans="2:45">
      <c r="B112" s="55" t="s">
        <v>455</v>
      </c>
      <c r="C112" s="228">
        <v>43982</v>
      </c>
      <c r="D112" s="229">
        <v>-808.04</v>
      </c>
      <c r="E112" s="229">
        <v>0</v>
      </c>
      <c r="F112" s="230" t="s">
        <v>426</v>
      </c>
      <c r="G112" s="55" t="s">
        <v>569</v>
      </c>
      <c r="H112" s="231" t="s">
        <v>428</v>
      </c>
      <c r="I112" s="55" t="s">
        <v>550</v>
      </c>
      <c r="J112" s="55" t="s">
        <v>430</v>
      </c>
      <c r="K112" s="55" t="s">
        <v>431</v>
      </c>
      <c r="L112" s="195"/>
      <c r="M112" s="195"/>
      <c r="N112" s="195" t="s">
        <v>551</v>
      </c>
      <c r="O112" s="216"/>
      <c r="P112" s="195"/>
      <c r="Q112" s="195"/>
      <c r="U112" s="55" t="s">
        <v>552</v>
      </c>
      <c r="V112" s="55" t="s">
        <v>570</v>
      </c>
      <c r="X112" s="228">
        <v>43957</v>
      </c>
      <c r="Y112" s="228">
        <v>43957</v>
      </c>
      <c r="AA112" s="228"/>
      <c r="AB112" s="55" t="s">
        <v>434</v>
      </c>
      <c r="AC112" s="55">
        <v>0</v>
      </c>
      <c r="AD112" s="55">
        <v>0</v>
      </c>
      <c r="AE112" s="55">
        <v>0</v>
      </c>
      <c r="AF112" s="55">
        <v>0</v>
      </c>
      <c r="AG112" s="55">
        <v>5</v>
      </c>
      <c r="AH112" s="55">
        <v>1</v>
      </c>
      <c r="AI112" s="55">
        <v>52036</v>
      </c>
      <c r="AJ112" s="55">
        <v>2149</v>
      </c>
      <c r="AK112" s="55">
        <v>0</v>
      </c>
      <c r="AL112" s="55">
        <v>19</v>
      </c>
      <c r="AO112" s="231"/>
      <c r="AP112" s="231"/>
      <c r="AQ112" s="55" t="str">
        <f t="shared" si="2"/>
        <v/>
      </c>
      <c r="AS112" s="55" t="str">
        <f t="shared" si="3"/>
        <v>wci_corp</v>
      </c>
    </row>
    <row r="113" spans="2:45">
      <c r="B113" s="55" t="s">
        <v>456</v>
      </c>
      <c r="C113" s="228">
        <v>43982</v>
      </c>
      <c r="D113" s="229">
        <v>-61.82</v>
      </c>
      <c r="E113" s="229">
        <v>0</v>
      </c>
      <c r="F113" s="230" t="s">
        <v>426</v>
      </c>
      <c r="G113" s="55" t="s">
        <v>569</v>
      </c>
      <c r="H113" s="231" t="s">
        <v>428</v>
      </c>
      <c r="I113" s="55" t="s">
        <v>550</v>
      </c>
      <c r="J113" s="55" t="s">
        <v>430</v>
      </c>
      <c r="K113" s="55" t="s">
        <v>431</v>
      </c>
      <c r="L113" s="195"/>
      <c r="M113" s="195"/>
      <c r="N113" s="195" t="s">
        <v>551</v>
      </c>
      <c r="O113" s="216"/>
      <c r="P113" s="195"/>
      <c r="Q113" s="195"/>
      <c r="U113" s="55" t="s">
        <v>552</v>
      </c>
      <c r="V113" s="55" t="s">
        <v>570</v>
      </c>
      <c r="X113" s="228">
        <v>43957</v>
      </c>
      <c r="Y113" s="228">
        <v>43957</v>
      </c>
      <c r="AA113" s="228"/>
      <c r="AB113" s="55" t="s">
        <v>434</v>
      </c>
      <c r="AC113" s="55">
        <v>0</v>
      </c>
      <c r="AD113" s="55">
        <v>0</v>
      </c>
      <c r="AE113" s="55">
        <v>0</v>
      </c>
      <c r="AF113" s="55">
        <v>0</v>
      </c>
      <c r="AG113" s="55">
        <v>5</v>
      </c>
      <c r="AH113" s="55">
        <v>1</v>
      </c>
      <c r="AI113" s="55">
        <v>52050</v>
      </c>
      <c r="AJ113" s="55">
        <v>2149</v>
      </c>
      <c r="AK113" s="55">
        <v>0</v>
      </c>
      <c r="AL113" s="55">
        <v>19</v>
      </c>
      <c r="AO113" s="231"/>
      <c r="AP113" s="231"/>
      <c r="AQ113" s="55" t="str">
        <f t="shared" si="2"/>
        <v/>
      </c>
      <c r="AS113" s="55" t="str">
        <f t="shared" si="3"/>
        <v>wci_corp</v>
      </c>
    </row>
    <row r="114" spans="2:45">
      <c r="B114" s="55" t="s">
        <v>459</v>
      </c>
      <c r="C114" s="228">
        <v>43982</v>
      </c>
      <c r="D114" s="229">
        <v>-791.64</v>
      </c>
      <c r="E114" s="229">
        <v>0</v>
      </c>
      <c r="F114" s="230" t="s">
        <v>426</v>
      </c>
      <c r="G114" s="55" t="s">
        <v>569</v>
      </c>
      <c r="H114" s="231" t="s">
        <v>428</v>
      </c>
      <c r="I114" s="55" t="s">
        <v>550</v>
      </c>
      <c r="J114" s="55" t="s">
        <v>430</v>
      </c>
      <c r="K114" s="55" t="s">
        <v>431</v>
      </c>
      <c r="L114" s="195"/>
      <c r="M114" s="195"/>
      <c r="N114" s="195" t="s">
        <v>551</v>
      </c>
      <c r="O114" s="216"/>
      <c r="P114" s="195"/>
      <c r="Q114" s="195"/>
      <c r="U114" s="55" t="s">
        <v>552</v>
      </c>
      <c r="V114" s="55" t="s">
        <v>570</v>
      </c>
      <c r="X114" s="228">
        <v>43957</v>
      </c>
      <c r="Y114" s="228">
        <v>43957</v>
      </c>
      <c r="AA114" s="228"/>
      <c r="AB114" s="55" t="s">
        <v>434</v>
      </c>
      <c r="AC114" s="55">
        <v>0</v>
      </c>
      <c r="AD114" s="55">
        <v>0</v>
      </c>
      <c r="AE114" s="55">
        <v>0</v>
      </c>
      <c r="AF114" s="55">
        <v>0</v>
      </c>
      <c r="AG114" s="55">
        <v>5</v>
      </c>
      <c r="AH114" s="55">
        <v>1</v>
      </c>
      <c r="AI114" s="55">
        <v>70036</v>
      </c>
      <c r="AJ114" s="55">
        <v>2149</v>
      </c>
      <c r="AK114" s="55">
        <v>0</v>
      </c>
      <c r="AL114" s="55">
        <v>19</v>
      </c>
      <c r="AO114" s="231"/>
      <c r="AP114" s="231"/>
      <c r="AQ114" s="55" t="str">
        <f t="shared" si="2"/>
        <v/>
      </c>
      <c r="AS114" s="55" t="str">
        <f t="shared" si="3"/>
        <v>wci_corp</v>
      </c>
    </row>
    <row r="115" spans="2:45">
      <c r="B115" s="55" t="s">
        <v>460</v>
      </c>
      <c r="C115" s="228">
        <v>43982</v>
      </c>
      <c r="D115" s="229">
        <v>-60.56</v>
      </c>
      <c r="E115" s="229">
        <v>0</v>
      </c>
      <c r="F115" s="230" t="s">
        <v>426</v>
      </c>
      <c r="G115" s="55" t="s">
        <v>569</v>
      </c>
      <c r="H115" s="231" t="s">
        <v>428</v>
      </c>
      <c r="I115" s="55" t="s">
        <v>550</v>
      </c>
      <c r="J115" s="55" t="s">
        <v>430</v>
      </c>
      <c r="K115" s="55" t="s">
        <v>431</v>
      </c>
      <c r="L115" s="195"/>
      <c r="M115" s="195"/>
      <c r="N115" s="195" t="s">
        <v>551</v>
      </c>
      <c r="O115" s="216"/>
      <c r="P115" s="195"/>
      <c r="Q115" s="195"/>
      <c r="U115" s="55" t="s">
        <v>552</v>
      </c>
      <c r="V115" s="55" t="s">
        <v>570</v>
      </c>
      <c r="X115" s="228">
        <v>43957</v>
      </c>
      <c r="Y115" s="228">
        <v>43957</v>
      </c>
      <c r="AA115" s="228"/>
      <c r="AB115" s="55" t="s">
        <v>434</v>
      </c>
      <c r="AC115" s="55">
        <v>0</v>
      </c>
      <c r="AD115" s="55">
        <v>0</v>
      </c>
      <c r="AE115" s="55">
        <v>0</v>
      </c>
      <c r="AF115" s="55">
        <v>0</v>
      </c>
      <c r="AG115" s="55">
        <v>5</v>
      </c>
      <c r="AH115" s="55">
        <v>1</v>
      </c>
      <c r="AI115" s="55">
        <v>70050</v>
      </c>
      <c r="AJ115" s="55">
        <v>2149</v>
      </c>
      <c r="AK115" s="55">
        <v>0</v>
      </c>
      <c r="AL115" s="55">
        <v>19</v>
      </c>
      <c r="AO115" s="231"/>
      <c r="AP115" s="231"/>
      <c r="AQ115" s="55" t="str">
        <f t="shared" si="2"/>
        <v/>
      </c>
      <c r="AS115" s="55" t="str">
        <f t="shared" si="3"/>
        <v>wci_corp</v>
      </c>
    </row>
    <row r="116" spans="2:45">
      <c r="B116" s="55" t="s">
        <v>484</v>
      </c>
      <c r="C116" s="228">
        <v>43982</v>
      </c>
      <c r="D116" s="229">
        <v>-79</v>
      </c>
      <c r="E116" s="229">
        <v>0</v>
      </c>
      <c r="F116" s="230" t="s">
        <v>426</v>
      </c>
      <c r="G116" s="55" t="s">
        <v>571</v>
      </c>
      <c r="H116" s="231" t="s">
        <v>428</v>
      </c>
      <c r="I116" s="55" t="s">
        <v>558</v>
      </c>
      <c r="J116" s="55" t="s">
        <v>559</v>
      </c>
      <c r="K116" s="55" t="s">
        <v>519</v>
      </c>
      <c r="L116" s="195"/>
      <c r="M116" s="195"/>
      <c r="N116" s="195" t="s">
        <v>560</v>
      </c>
      <c r="O116" s="216"/>
      <c r="P116" s="195"/>
      <c r="Q116" s="195"/>
      <c r="U116" s="55" t="s">
        <v>557</v>
      </c>
      <c r="V116" s="55" t="s">
        <v>486</v>
      </c>
      <c r="X116" s="228">
        <v>43958</v>
      </c>
      <c r="Y116" s="228">
        <v>43958</v>
      </c>
      <c r="AA116" s="228"/>
      <c r="AB116" s="55" t="s">
        <v>434</v>
      </c>
      <c r="AC116" s="55">
        <v>0</v>
      </c>
      <c r="AD116" s="55">
        <v>0</v>
      </c>
      <c r="AE116" s="55">
        <v>0</v>
      </c>
      <c r="AF116" s="55">
        <v>0</v>
      </c>
      <c r="AG116" s="55">
        <v>5</v>
      </c>
      <c r="AH116" s="55">
        <v>1</v>
      </c>
      <c r="AI116" s="55">
        <v>70255</v>
      </c>
      <c r="AJ116" s="55">
        <v>2149</v>
      </c>
      <c r="AK116" s="55">
        <v>0</v>
      </c>
      <c r="AL116" s="55">
        <v>19</v>
      </c>
      <c r="AO116" s="231"/>
      <c r="AP116" s="231"/>
      <c r="AQ116" s="55" t="str">
        <f t="shared" si="2"/>
        <v/>
      </c>
      <c r="AS116" s="55" t="str">
        <f t="shared" si="3"/>
        <v>wci_wa</v>
      </c>
    </row>
    <row r="117" spans="2:45">
      <c r="B117" s="55" t="s">
        <v>561</v>
      </c>
      <c r="C117" s="228">
        <v>43982</v>
      </c>
      <c r="D117" s="229">
        <v>-1618.54</v>
      </c>
      <c r="E117" s="229">
        <v>0</v>
      </c>
      <c r="F117" s="230" t="s">
        <v>426</v>
      </c>
      <c r="G117" s="55" t="s">
        <v>572</v>
      </c>
      <c r="H117" s="231" t="s">
        <v>428</v>
      </c>
      <c r="I117" s="55" t="s">
        <v>563</v>
      </c>
      <c r="J117" s="55" t="s">
        <v>559</v>
      </c>
      <c r="K117" s="55" t="s">
        <v>519</v>
      </c>
      <c r="L117" s="195"/>
      <c r="M117" s="195"/>
      <c r="N117" s="195" t="s">
        <v>564</v>
      </c>
      <c r="O117" s="216"/>
      <c r="P117" s="195"/>
      <c r="Q117" s="195"/>
      <c r="U117" s="55" t="s">
        <v>562</v>
      </c>
      <c r="V117" s="55" t="s">
        <v>565</v>
      </c>
      <c r="X117" s="228">
        <v>43958</v>
      </c>
      <c r="Y117" s="228">
        <v>43958</v>
      </c>
      <c r="AA117" s="228"/>
      <c r="AB117" s="55" t="s">
        <v>434</v>
      </c>
      <c r="AC117" s="55">
        <v>0</v>
      </c>
      <c r="AD117" s="55">
        <v>0</v>
      </c>
      <c r="AE117" s="55">
        <v>0</v>
      </c>
      <c r="AF117" s="55">
        <v>0</v>
      </c>
      <c r="AG117" s="55">
        <v>5</v>
      </c>
      <c r="AH117" s="55">
        <v>1</v>
      </c>
      <c r="AI117" s="55">
        <v>70320</v>
      </c>
      <c r="AJ117" s="55">
        <v>2149</v>
      </c>
      <c r="AK117" s="55">
        <v>0</v>
      </c>
      <c r="AL117" s="55">
        <v>19</v>
      </c>
      <c r="AO117" s="231"/>
      <c r="AP117" s="231"/>
      <c r="AQ117" s="55" t="str">
        <f t="shared" si="2"/>
        <v/>
      </c>
      <c r="AS117" s="55" t="str">
        <f t="shared" si="3"/>
        <v>wci_wa</v>
      </c>
    </row>
    <row r="118" spans="2:45">
      <c r="B118" s="55" t="s">
        <v>534</v>
      </c>
      <c r="C118" s="228">
        <v>43982</v>
      </c>
      <c r="D118" s="229">
        <v>8.8000000000000007</v>
      </c>
      <c r="E118" s="229">
        <v>0</v>
      </c>
      <c r="F118" s="230" t="s">
        <v>426</v>
      </c>
      <c r="G118" s="55" t="s">
        <v>573</v>
      </c>
      <c r="H118" s="231" t="s">
        <v>428</v>
      </c>
      <c r="I118" s="55" t="s">
        <v>574</v>
      </c>
      <c r="J118" s="55" t="s">
        <v>430</v>
      </c>
      <c r="K118" s="55" t="s">
        <v>431</v>
      </c>
      <c r="L118" s="195"/>
      <c r="M118" s="195"/>
      <c r="N118" s="195" t="s">
        <v>575</v>
      </c>
      <c r="O118" s="216"/>
      <c r="P118" s="195"/>
      <c r="Q118" s="195"/>
      <c r="U118" s="55" t="s">
        <v>576</v>
      </c>
      <c r="V118" s="55" t="s">
        <v>576</v>
      </c>
      <c r="X118" s="228">
        <v>43964</v>
      </c>
      <c r="Y118" s="228">
        <v>43964</v>
      </c>
      <c r="AA118" s="228"/>
      <c r="AB118" s="55" t="s">
        <v>434</v>
      </c>
      <c r="AC118" s="55">
        <v>0</v>
      </c>
      <c r="AD118" s="55">
        <v>0</v>
      </c>
      <c r="AE118" s="55">
        <v>0</v>
      </c>
      <c r="AF118" s="55">
        <v>0</v>
      </c>
      <c r="AG118" s="55">
        <v>0</v>
      </c>
      <c r="AH118" s="55">
        <v>1</v>
      </c>
      <c r="AI118" s="55">
        <v>50020</v>
      </c>
      <c r="AJ118" s="55">
        <v>2149</v>
      </c>
      <c r="AK118" s="55">
        <v>0</v>
      </c>
      <c r="AL118" s="55">
        <v>19</v>
      </c>
      <c r="AO118" s="231"/>
      <c r="AP118" s="231"/>
      <c r="AQ118" s="55" t="str">
        <f t="shared" si="2"/>
        <v/>
      </c>
      <c r="AS118" s="55" t="str">
        <f t="shared" si="3"/>
        <v>wci_corp</v>
      </c>
    </row>
    <row r="119" spans="2:45">
      <c r="B119" s="55" t="s">
        <v>577</v>
      </c>
      <c r="C119" s="228">
        <v>43982</v>
      </c>
      <c r="D119" s="229">
        <v>25</v>
      </c>
      <c r="E119" s="229">
        <v>0</v>
      </c>
      <c r="F119" s="230" t="s">
        <v>426</v>
      </c>
      <c r="G119" s="55" t="s">
        <v>578</v>
      </c>
      <c r="H119" s="231" t="s">
        <v>428</v>
      </c>
      <c r="I119" s="55" t="s">
        <v>579</v>
      </c>
      <c r="J119" s="55" t="s">
        <v>444</v>
      </c>
      <c r="K119" s="55" t="s">
        <v>431</v>
      </c>
      <c r="L119" s="195"/>
      <c r="M119" s="195"/>
      <c r="N119" s="195" t="s">
        <v>580</v>
      </c>
      <c r="O119" s="216"/>
      <c r="P119" s="195"/>
      <c r="Q119" s="195"/>
      <c r="U119" s="55" t="s">
        <v>581</v>
      </c>
      <c r="V119" s="55" t="s">
        <v>581</v>
      </c>
      <c r="X119" s="228">
        <v>43973</v>
      </c>
      <c r="Y119" s="228">
        <v>43973</v>
      </c>
      <c r="AA119" s="228"/>
      <c r="AB119" s="55" t="s">
        <v>434</v>
      </c>
      <c r="AC119" s="55">
        <v>0</v>
      </c>
      <c r="AD119" s="55">
        <v>0</v>
      </c>
      <c r="AE119" s="55">
        <v>0</v>
      </c>
      <c r="AF119" s="55">
        <v>0</v>
      </c>
      <c r="AG119" s="55">
        <v>0</v>
      </c>
      <c r="AH119" s="55">
        <v>1</v>
      </c>
      <c r="AI119" s="55">
        <v>70165</v>
      </c>
      <c r="AJ119" s="55">
        <v>2149</v>
      </c>
      <c r="AK119" s="55">
        <v>0</v>
      </c>
      <c r="AL119" s="55">
        <v>19</v>
      </c>
      <c r="AO119" s="231"/>
      <c r="AP119" s="231"/>
      <c r="AQ119" s="55" t="str">
        <f t="shared" si="2"/>
        <v/>
      </c>
      <c r="AS119" s="55" t="str">
        <f t="shared" si="3"/>
        <v>wci_corp</v>
      </c>
    </row>
    <row r="120" spans="2:45">
      <c r="B120" s="55" t="s">
        <v>577</v>
      </c>
      <c r="C120" s="228">
        <v>43982</v>
      </c>
      <c r="D120" s="229">
        <v>100</v>
      </c>
      <c r="E120" s="229">
        <v>0</v>
      </c>
      <c r="F120" s="230" t="s">
        <v>426</v>
      </c>
      <c r="G120" s="55" t="s">
        <v>578</v>
      </c>
      <c r="H120" s="231" t="s">
        <v>428</v>
      </c>
      <c r="I120" s="55" t="s">
        <v>579</v>
      </c>
      <c r="J120" s="55" t="s">
        <v>444</v>
      </c>
      <c r="K120" s="55" t="s">
        <v>431</v>
      </c>
      <c r="L120" s="195"/>
      <c r="M120" s="195"/>
      <c r="N120" s="195" t="s">
        <v>580</v>
      </c>
      <c r="O120" s="216"/>
      <c r="P120" s="195"/>
      <c r="Q120" s="195"/>
      <c r="U120" s="55" t="s">
        <v>581</v>
      </c>
      <c r="V120" s="55" t="s">
        <v>581</v>
      </c>
      <c r="X120" s="228">
        <v>43973</v>
      </c>
      <c r="Y120" s="228">
        <v>43973</v>
      </c>
      <c r="AA120" s="228"/>
      <c r="AB120" s="55" t="s">
        <v>434</v>
      </c>
      <c r="AC120" s="55">
        <v>0</v>
      </c>
      <c r="AD120" s="55">
        <v>0</v>
      </c>
      <c r="AE120" s="55">
        <v>0</v>
      </c>
      <c r="AF120" s="55">
        <v>0</v>
      </c>
      <c r="AG120" s="55">
        <v>0</v>
      </c>
      <c r="AH120" s="55">
        <v>1</v>
      </c>
      <c r="AI120" s="55">
        <v>70165</v>
      </c>
      <c r="AJ120" s="55">
        <v>2149</v>
      </c>
      <c r="AK120" s="55">
        <v>0</v>
      </c>
      <c r="AL120" s="55">
        <v>19</v>
      </c>
      <c r="AO120" s="231"/>
      <c r="AP120" s="231"/>
      <c r="AQ120" s="55" t="str">
        <f t="shared" si="2"/>
        <v/>
      </c>
      <c r="AS120" s="55" t="str">
        <f t="shared" si="3"/>
        <v>wci_corp</v>
      </c>
    </row>
    <row r="121" spans="2:45">
      <c r="B121" s="55" t="s">
        <v>484</v>
      </c>
      <c r="C121" s="228">
        <v>43982</v>
      </c>
      <c r="D121" s="229">
        <v>79</v>
      </c>
      <c r="E121" s="229">
        <v>0</v>
      </c>
      <c r="F121" s="230" t="s">
        <v>426</v>
      </c>
      <c r="G121" s="55" t="s">
        <v>582</v>
      </c>
      <c r="H121" s="231" t="s">
        <v>428</v>
      </c>
      <c r="I121" s="55" t="s">
        <v>583</v>
      </c>
      <c r="J121" s="55" t="s">
        <v>444</v>
      </c>
      <c r="K121" s="55" t="s">
        <v>431</v>
      </c>
      <c r="L121" s="195"/>
      <c r="M121" s="195"/>
      <c r="N121" s="195" t="s">
        <v>560</v>
      </c>
      <c r="O121" s="216"/>
      <c r="P121" s="195"/>
      <c r="Q121" s="195"/>
      <c r="U121" s="55" t="s">
        <v>584</v>
      </c>
      <c r="V121" s="55" t="s">
        <v>584</v>
      </c>
      <c r="X121" s="228">
        <v>43984</v>
      </c>
      <c r="Y121" s="228">
        <v>43984</v>
      </c>
      <c r="AA121" s="228"/>
      <c r="AB121" s="55" t="s">
        <v>434</v>
      </c>
      <c r="AC121" s="55">
        <v>0</v>
      </c>
      <c r="AD121" s="55">
        <v>0</v>
      </c>
      <c r="AE121" s="55">
        <v>0</v>
      </c>
      <c r="AF121" s="55">
        <v>0</v>
      </c>
      <c r="AG121" s="55">
        <v>0</v>
      </c>
      <c r="AH121" s="55">
        <v>1</v>
      </c>
      <c r="AI121" s="55">
        <v>70255</v>
      </c>
      <c r="AJ121" s="55">
        <v>2149</v>
      </c>
      <c r="AK121" s="55">
        <v>0</v>
      </c>
      <c r="AL121" s="55">
        <v>19</v>
      </c>
      <c r="AO121" s="231"/>
      <c r="AP121" s="231"/>
      <c r="AQ121" s="55" t="str">
        <f t="shared" si="2"/>
        <v/>
      </c>
      <c r="AS121" s="55" t="str">
        <f t="shared" si="3"/>
        <v>wci_corp</v>
      </c>
    </row>
    <row r="122" spans="2:45">
      <c r="B122" s="55" t="s">
        <v>561</v>
      </c>
      <c r="C122" s="228">
        <v>43982</v>
      </c>
      <c r="D122" s="229">
        <v>1618.54</v>
      </c>
      <c r="E122" s="229">
        <v>0</v>
      </c>
      <c r="F122" s="230" t="s">
        <v>426</v>
      </c>
      <c r="G122" s="55" t="s">
        <v>582</v>
      </c>
      <c r="H122" s="231" t="s">
        <v>428</v>
      </c>
      <c r="I122" s="55" t="s">
        <v>583</v>
      </c>
      <c r="J122" s="55" t="s">
        <v>444</v>
      </c>
      <c r="K122" s="55" t="s">
        <v>431</v>
      </c>
      <c r="L122" s="195"/>
      <c r="M122" s="195"/>
      <c r="N122" s="195" t="s">
        <v>585</v>
      </c>
      <c r="O122" s="216"/>
      <c r="P122" s="195"/>
      <c r="Q122" s="195"/>
      <c r="U122" s="55" t="s">
        <v>584</v>
      </c>
      <c r="V122" s="55" t="s">
        <v>584</v>
      </c>
      <c r="X122" s="228">
        <v>43984</v>
      </c>
      <c r="Y122" s="228">
        <v>43984</v>
      </c>
      <c r="AA122" s="228"/>
      <c r="AB122" s="55" t="s">
        <v>434</v>
      </c>
      <c r="AC122" s="55">
        <v>0</v>
      </c>
      <c r="AD122" s="55">
        <v>0</v>
      </c>
      <c r="AE122" s="55">
        <v>0</v>
      </c>
      <c r="AF122" s="55">
        <v>0</v>
      </c>
      <c r="AG122" s="55">
        <v>0</v>
      </c>
      <c r="AH122" s="55">
        <v>1</v>
      </c>
      <c r="AI122" s="55">
        <v>70320</v>
      </c>
      <c r="AJ122" s="55">
        <v>2149</v>
      </c>
      <c r="AK122" s="55">
        <v>0</v>
      </c>
      <c r="AL122" s="55">
        <v>19</v>
      </c>
      <c r="AO122" s="231"/>
      <c r="AP122" s="231"/>
      <c r="AQ122" s="55" t="str">
        <f t="shared" si="2"/>
        <v/>
      </c>
      <c r="AS122" s="55" t="str">
        <f t="shared" si="3"/>
        <v>wci_corp</v>
      </c>
    </row>
    <row r="123" spans="2:45">
      <c r="B123" s="55" t="s">
        <v>525</v>
      </c>
      <c r="C123" s="228">
        <v>43982</v>
      </c>
      <c r="D123" s="229">
        <v>3562.86</v>
      </c>
      <c r="E123" s="229">
        <v>0</v>
      </c>
      <c r="F123" s="230" t="s">
        <v>426</v>
      </c>
      <c r="G123" s="55" t="s">
        <v>586</v>
      </c>
      <c r="H123" s="231" t="s">
        <v>428</v>
      </c>
      <c r="I123" s="55" t="s">
        <v>587</v>
      </c>
      <c r="J123" s="55" t="s">
        <v>444</v>
      </c>
      <c r="K123" s="55" t="s">
        <v>431</v>
      </c>
      <c r="L123" s="195"/>
      <c r="M123" s="195"/>
      <c r="N123" s="195" t="s">
        <v>588</v>
      </c>
      <c r="O123" s="216"/>
      <c r="P123" s="195"/>
      <c r="Q123" s="195"/>
      <c r="U123" s="55" t="s">
        <v>589</v>
      </c>
      <c r="V123" s="55" t="s">
        <v>589</v>
      </c>
      <c r="X123" s="228">
        <v>43984</v>
      </c>
      <c r="Y123" s="228">
        <v>43984</v>
      </c>
      <c r="AA123" s="228"/>
      <c r="AB123" s="55" t="s">
        <v>434</v>
      </c>
      <c r="AC123" s="55">
        <v>0</v>
      </c>
      <c r="AD123" s="55">
        <v>0</v>
      </c>
      <c r="AE123" s="55">
        <v>0</v>
      </c>
      <c r="AF123" s="55">
        <v>0</v>
      </c>
      <c r="AG123" s="55">
        <v>0</v>
      </c>
      <c r="AH123" s="55">
        <v>1</v>
      </c>
      <c r="AI123" s="55">
        <v>50036</v>
      </c>
      <c r="AJ123" s="55">
        <v>2149</v>
      </c>
      <c r="AK123" s="55">
        <v>201</v>
      </c>
      <c r="AL123" s="55">
        <v>19</v>
      </c>
      <c r="AO123" s="231"/>
      <c r="AP123" s="231"/>
      <c r="AQ123" s="55" t="str">
        <f t="shared" si="2"/>
        <v/>
      </c>
      <c r="AS123" s="55" t="str">
        <f t="shared" si="3"/>
        <v>wci_corp</v>
      </c>
    </row>
    <row r="124" spans="2:45">
      <c r="B124" s="55" t="s">
        <v>532</v>
      </c>
      <c r="C124" s="228">
        <v>43982</v>
      </c>
      <c r="D124" s="229">
        <v>164.96</v>
      </c>
      <c r="E124" s="229">
        <v>0</v>
      </c>
      <c r="F124" s="230" t="s">
        <v>426</v>
      </c>
      <c r="G124" s="55" t="s">
        <v>586</v>
      </c>
      <c r="H124" s="231" t="s">
        <v>428</v>
      </c>
      <c r="I124" s="55" t="s">
        <v>587</v>
      </c>
      <c r="J124" s="55" t="s">
        <v>444</v>
      </c>
      <c r="K124" s="55" t="s">
        <v>431</v>
      </c>
      <c r="L124" s="195"/>
      <c r="M124" s="195"/>
      <c r="N124" s="195" t="s">
        <v>588</v>
      </c>
      <c r="O124" s="216"/>
      <c r="P124" s="195"/>
      <c r="Q124" s="195"/>
      <c r="U124" s="55" t="s">
        <v>589</v>
      </c>
      <c r="V124" s="55" t="s">
        <v>589</v>
      </c>
      <c r="X124" s="228">
        <v>43984</v>
      </c>
      <c r="Y124" s="228">
        <v>43984</v>
      </c>
      <c r="AA124" s="228"/>
      <c r="AB124" s="55" t="s">
        <v>434</v>
      </c>
      <c r="AC124" s="55">
        <v>0</v>
      </c>
      <c r="AD124" s="55">
        <v>0</v>
      </c>
      <c r="AE124" s="55">
        <v>0</v>
      </c>
      <c r="AF124" s="55">
        <v>0</v>
      </c>
      <c r="AG124" s="55">
        <v>0</v>
      </c>
      <c r="AH124" s="55">
        <v>1</v>
      </c>
      <c r="AI124" s="55">
        <v>52036</v>
      </c>
      <c r="AJ124" s="55">
        <v>2149</v>
      </c>
      <c r="AK124" s="55">
        <v>201</v>
      </c>
      <c r="AL124" s="55">
        <v>19</v>
      </c>
      <c r="AO124" s="231"/>
      <c r="AP124" s="231"/>
      <c r="AQ124" s="55" t="str">
        <f t="shared" si="2"/>
        <v/>
      </c>
      <c r="AS124" s="55" t="str">
        <f t="shared" si="3"/>
        <v>wci_corp</v>
      </c>
    </row>
    <row r="125" spans="2:45">
      <c r="B125" s="55" t="s">
        <v>533</v>
      </c>
      <c r="C125" s="228">
        <v>43982</v>
      </c>
      <c r="D125" s="229">
        <v>733.04</v>
      </c>
      <c r="E125" s="229">
        <v>0</v>
      </c>
      <c r="F125" s="230" t="s">
        <v>426</v>
      </c>
      <c r="G125" s="55" t="s">
        <v>586</v>
      </c>
      <c r="H125" s="231" t="s">
        <v>428</v>
      </c>
      <c r="I125" s="55" t="s">
        <v>587</v>
      </c>
      <c r="J125" s="55" t="s">
        <v>444</v>
      </c>
      <c r="K125" s="55" t="s">
        <v>431</v>
      </c>
      <c r="L125" s="195"/>
      <c r="M125" s="195"/>
      <c r="N125" s="195" t="s">
        <v>588</v>
      </c>
      <c r="O125" s="216"/>
      <c r="P125" s="195"/>
      <c r="Q125" s="195"/>
      <c r="U125" s="55" t="s">
        <v>589</v>
      </c>
      <c r="V125" s="55" t="s">
        <v>589</v>
      </c>
      <c r="X125" s="228">
        <v>43984</v>
      </c>
      <c r="Y125" s="228">
        <v>43984</v>
      </c>
      <c r="AA125" s="228"/>
      <c r="AB125" s="55" t="s">
        <v>434</v>
      </c>
      <c r="AC125" s="55">
        <v>0</v>
      </c>
      <c r="AD125" s="55">
        <v>0</v>
      </c>
      <c r="AE125" s="55">
        <v>0</v>
      </c>
      <c r="AF125" s="55">
        <v>0</v>
      </c>
      <c r="AG125" s="55">
        <v>0</v>
      </c>
      <c r="AH125" s="55">
        <v>1</v>
      </c>
      <c r="AI125" s="55">
        <v>52036</v>
      </c>
      <c r="AJ125" s="55">
        <v>2149</v>
      </c>
      <c r="AK125" s="55">
        <v>320</v>
      </c>
      <c r="AL125" s="55">
        <v>19</v>
      </c>
      <c r="AO125" s="231"/>
      <c r="AP125" s="231"/>
      <c r="AQ125" s="55" t="str">
        <f t="shared" si="2"/>
        <v/>
      </c>
      <c r="AS125" s="55" t="str">
        <f t="shared" si="3"/>
        <v>wci_corp</v>
      </c>
    </row>
    <row r="126" spans="2:45">
      <c r="B126" s="55" t="s">
        <v>459</v>
      </c>
      <c r="C126" s="228">
        <v>43982</v>
      </c>
      <c r="D126" s="229">
        <v>615.16</v>
      </c>
      <c r="E126" s="229">
        <v>0</v>
      </c>
      <c r="F126" s="230" t="s">
        <v>426</v>
      </c>
      <c r="G126" s="55" t="s">
        <v>586</v>
      </c>
      <c r="H126" s="231" t="s">
        <v>428</v>
      </c>
      <c r="I126" s="55" t="s">
        <v>587</v>
      </c>
      <c r="J126" s="55" t="s">
        <v>444</v>
      </c>
      <c r="K126" s="55" t="s">
        <v>431</v>
      </c>
      <c r="L126" s="195"/>
      <c r="M126" s="195"/>
      <c r="N126" s="195" t="s">
        <v>588</v>
      </c>
      <c r="O126" s="216"/>
      <c r="P126" s="195"/>
      <c r="Q126" s="195"/>
      <c r="U126" s="55" t="s">
        <v>589</v>
      </c>
      <c r="V126" s="55" t="s">
        <v>589</v>
      </c>
      <c r="X126" s="228">
        <v>43984</v>
      </c>
      <c r="Y126" s="228">
        <v>43984</v>
      </c>
      <c r="AA126" s="228"/>
      <c r="AB126" s="55" t="s">
        <v>434</v>
      </c>
      <c r="AC126" s="55">
        <v>0</v>
      </c>
      <c r="AD126" s="55">
        <v>0</v>
      </c>
      <c r="AE126" s="55">
        <v>0</v>
      </c>
      <c r="AF126" s="55">
        <v>0</v>
      </c>
      <c r="AG126" s="55">
        <v>0</v>
      </c>
      <c r="AH126" s="55">
        <v>1</v>
      </c>
      <c r="AI126" s="55">
        <v>70036</v>
      </c>
      <c r="AJ126" s="55">
        <v>2149</v>
      </c>
      <c r="AK126" s="55">
        <v>0</v>
      </c>
      <c r="AL126" s="55">
        <v>19</v>
      </c>
      <c r="AO126" s="231"/>
      <c r="AP126" s="231"/>
      <c r="AQ126" s="55" t="str">
        <f t="shared" si="2"/>
        <v/>
      </c>
      <c r="AS126" s="55" t="str">
        <f t="shared" si="3"/>
        <v>wci_corp</v>
      </c>
    </row>
    <row r="127" spans="2:45">
      <c r="B127" s="55" t="s">
        <v>459</v>
      </c>
      <c r="C127" s="228">
        <v>43982</v>
      </c>
      <c r="D127" s="229">
        <v>250</v>
      </c>
      <c r="E127" s="229">
        <v>0</v>
      </c>
      <c r="F127" s="230" t="s">
        <v>426</v>
      </c>
      <c r="G127" s="55" t="s">
        <v>586</v>
      </c>
      <c r="H127" s="231" t="s">
        <v>428</v>
      </c>
      <c r="I127" s="55" t="s">
        <v>587</v>
      </c>
      <c r="J127" s="55" t="s">
        <v>444</v>
      </c>
      <c r="K127" s="55" t="s">
        <v>431</v>
      </c>
      <c r="L127" s="195"/>
      <c r="M127" s="195"/>
      <c r="N127" s="195" t="s">
        <v>588</v>
      </c>
      <c r="O127" s="216"/>
      <c r="P127" s="195"/>
      <c r="Q127" s="195"/>
      <c r="U127" s="55" t="s">
        <v>589</v>
      </c>
      <c r="V127" s="55" t="s">
        <v>589</v>
      </c>
      <c r="X127" s="228">
        <v>43984</v>
      </c>
      <c r="Y127" s="228">
        <v>43984</v>
      </c>
      <c r="AA127" s="228"/>
      <c r="AB127" s="55" t="s">
        <v>434</v>
      </c>
      <c r="AC127" s="55">
        <v>0</v>
      </c>
      <c r="AD127" s="55">
        <v>0</v>
      </c>
      <c r="AE127" s="55">
        <v>0</v>
      </c>
      <c r="AF127" s="55">
        <v>0</v>
      </c>
      <c r="AG127" s="55">
        <v>0</v>
      </c>
      <c r="AH127" s="55">
        <v>1</v>
      </c>
      <c r="AI127" s="55">
        <v>70036</v>
      </c>
      <c r="AJ127" s="55">
        <v>2149</v>
      </c>
      <c r="AK127" s="55">
        <v>0</v>
      </c>
      <c r="AL127" s="55">
        <v>19</v>
      </c>
      <c r="AO127" s="231"/>
      <c r="AP127" s="231"/>
      <c r="AQ127" s="55" t="str">
        <f t="shared" si="2"/>
        <v/>
      </c>
      <c r="AS127" s="55" t="str">
        <f t="shared" si="3"/>
        <v>wci_corp</v>
      </c>
    </row>
    <row r="128" spans="2:45">
      <c r="B128" s="55" t="s">
        <v>525</v>
      </c>
      <c r="C128" s="228">
        <v>43982</v>
      </c>
      <c r="D128" s="229">
        <v>3577.7</v>
      </c>
      <c r="E128" s="229">
        <v>0</v>
      </c>
      <c r="F128" s="230" t="s">
        <v>426</v>
      </c>
      <c r="G128" s="55" t="s">
        <v>590</v>
      </c>
      <c r="H128" s="231" t="s">
        <v>428</v>
      </c>
      <c r="I128" s="55" t="s">
        <v>591</v>
      </c>
      <c r="J128" s="55" t="s">
        <v>444</v>
      </c>
      <c r="K128" s="55" t="s">
        <v>431</v>
      </c>
      <c r="L128" s="195"/>
      <c r="M128" s="195"/>
      <c r="N128" s="195" t="s">
        <v>592</v>
      </c>
      <c r="O128" s="216"/>
      <c r="P128" s="195"/>
      <c r="Q128" s="195"/>
      <c r="U128" s="55" t="s">
        <v>593</v>
      </c>
      <c r="V128" s="55" t="s">
        <v>593</v>
      </c>
      <c r="X128" s="228">
        <v>43985</v>
      </c>
      <c r="Y128" s="228">
        <v>43985</v>
      </c>
      <c r="AA128" s="228"/>
      <c r="AB128" s="55" t="s">
        <v>434</v>
      </c>
      <c r="AC128" s="55">
        <v>0</v>
      </c>
      <c r="AD128" s="55">
        <v>0</v>
      </c>
      <c r="AE128" s="55">
        <v>0</v>
      </c>
      <c r="AF128" s="55">
        <v>0</v>
      </c>
      <c r="AG128" s="55">
        <v>0</v>
      </c>
      <c r="AH128" s="55">
        <v>1</v>
      </c>
      <c r="AI128" s="55">
        <v>50036</v>
      </c>
      <c r="AJ128" s="55">
        <v>2149</v>
      </c>
      <c r="AK128" s="55">
        <v>201</v>
      </c>
      <c r="AL128" s="55">
        <v>19</v>
      </c>
      <c r="AO128" s="231"/>
      <c r="AP128" s="231"/>
      <c r="AQ128" s="55" t="str">
        <f t="shared" si="2"/>
        <v/>
      </c>
      <c r="AS128" s="55" t="str">
        <f t="shared" si="3"/>
        <v>wci_corp</v>
      </c>
    </row>
    <row r="129" spans="2:45">
      <c r="B129" s="55" t="s">
        <v>525</v>
      </c>
      <c r="C129" s="228">
        <v>43982</v>
      </c>
      <c r="D129" s="229">
        <v>1847.48</v>
      </c>
      <c r="E129" s="229">
        <v>0</v>
      </c>
      <c r="F129" s="230" t="s">
        <v>426</v>
      </c>
      <c r="G129" s="55" t="s">
        <v>590</v>
      </c>
      <c r="H129" s="231" t="s">
        <v>428</v>
      </c>
      <c r="I129" s="55" t="s">
        <v>591</v>
      </c>
      <c r="J129" s="55" t="s">
        <v>444</v>
      </c>
      <c r="K129" s="55" t="s">
        <v>431</v>
      </c>
      <c r="L129" s="195"/>
      <c r="M129" s="195"/>
      <c r="N129" s="195" t="s">
        <v>594</v>
      </c>
      <c r="O129" s="216"/>
      <c r="P129" s="195"/>
      <c r="Q129" s="195"/>
      <c r="U129" s="55" t="s">
        <v>593</v>
      </c>
      <c r="V129" s="55" t="s">
        <v>593</v>
      </c>
      <c r="X129" s="228">
        <v>43985</v>
      </c>
      <c r="Y129" s="228">
        <v>43985</v>
      </c>
      <c r="AA129" s="228"/>
      <c r="AB129" s="55" t="s">
        <v>434</v>
      </c>
      <c r="AC129" s="55">
        <v>0</v>
      </c>
      <c r="AD129" s="55">
        <v>0</v>
      </c>
      <c r="AE129" s="55">
        <v>0</v>
      </c>
      <c r="AF129" s="55">
        <v>0</v>
      </c>
      <c r="AG129" s="55">
        <v>0</v>
      </c>
      <c r="AH129" s="55">
        <v>1</v>
      </c>
      <c r="AI129" s="55">
        <v>50036</v>
      </c>
      <c r="AJ129" s="55">
        <v>2149</v>
      </c>
      <c r="AK129" s="55">
        <v>201</v>
      </c>
      <c r="AL129" s="55">
        <v>19</v>
      </c>
      <c r="AO129" s="231"/>
      <c r="AP129" s="231"/>
      <c r="AQ129" s="55" t="str">
        <f t="shared" si="2"/>
        <v/>
      </c>
      <c r="AS129" s="55" t="str">
        <f t="shared" si="3"/>
        <v>wci_corp</v>
      </c>
    </row>
    <row r="130" spans="2:45">
      <c r="B130" s="55" t="s">
        <v>532</v>
      </c>
      <c r="C130" s="228">
        <v>43982</v>
      </c>
      <c r="D130" s="229">
        <v>165.8</v>
      </c>
      <c r="E130" s="229">
        <v>0</v>
      </c>
      <c r="F130" s="230" t="s">
        <v>426</v>
      </c>
      <c r="G130" s="55" t="s">
        <v>590</v>
      </c>
      <c r="H130" s="231" t="s">
        <v>428</v>
      </c>
      <c r="I130" s="55" t="s">
        <v>591</v>
      </c>
      <c r="J130" s="55" t="s">
        <v>444</v>
      </c>
      <c r="K130" s="55" t="s">
        <v>431</v>
      </c>
      <c r="L130" s="195"/>
      <c r="M130" s="195"/>
      <c r="N130" s="195" t="s">
        <v>592</v>
      </c>
      <c r="O130" s="216"/>
      <c r="P130" s="195"/>
      <c r="Q130" s="195"/>
      <c r="U130" s="55" t="s">
        <v>593</v>
      </c>
      <c r="V130" s="55" t="s">
        <v>593</v>
      </c>
      <c r="X130" s="228">
        <v>43985</v>
      </c>
      <c r="Y130" s="228">
        <v>43985</v>
      </c>
      <c r="AA130" s="228"/>
      <c r="AB130" s="55" t="s">
        <v>434</v>
      </c>
      <c r="AC130" s="55">
        <v>0</v>
      </c>
      <c r="AD130" s="55">
        <v>0</v>
      </c>
      <c r="AE130" s="55">
        <v>0</v>
      </c>
      <c r="AF130" s="55">
        <v>0</v>
      </c>
      <c r="AG130" s="55">
        <v>0</v>
      </c>
      <c r="AH130" s="55">
        <v>1</v>
      </c>
      <c r="AI130" s="55">
        <v>52036</v>
      </c>
      <c r="AJ130" s="55">
        <v>2149</v>
      </c>
      <c r="AK130" s="55">
        <v>201</v>
      </c>
      <c r="AL130" s="55">
        <v>19</v>
      </c>
      <c r="AO130" s="231"/>
      <c r="AP130" s="231"/>
      <c r="AQ130" s="55" t="str">
        <f t="shared" si="2"/>
        <v/>
      </c>
      <c r="AS130" s="55" t="str">
        <f t="shared" si="3"/>
        <v>wci_corp</v>
      </c>
    </row>
    <row r="131" spans="2:45">
      <c r="B131" s="55" t="s">
        <v>532</v>
      </c>
      <c r="C131" s="228">
        <v>43982</v>
      </c>
      <c r="D131" s="229">
        <v>81.7</v>
      </c>
      <c r="E131" s="229">
        <v>0</v>
      </c>
      <c r="F131" s="230" t="s">
        <v>426</v>
      </c>
      <c r="G131" s="55" t="s">
        <v>590</v>
      </c>
      <c r="H131" s="231" t="s">
        <v>428</v>
      </c>
      <c r="I131" s="55" t="s">
        <v>591</v>
      </c>
      <c r="J131" s="55" t="s">
        <v>444</v>
      </c>
      <c r="K131" s="55" t="s">
        <v>431</v>
      </c>
      <c r="L131" s="195"/>
      <c r="M131" s="195"/>
      <c r="N131" s="195" t="s">
        <v>594</v>
      </c>
      <c r="O131" s="216"/>
      <c r="P131" s="195"/>
      <c r="Q131" s="195"/>
      <c r="U131" s="55" t="s">
        <v>593</v>
      </c>
      <c r="V131" s="55" t="s">
        <v>593</v>
      </c>
      <c r="X131" s="228">
        <v>43985</v>
      </c>
      <c r="Y131" s="228">
        <v>43985</v>
      </c>
      <c r="AA131" s="228"/>
      <c r="AB131" s="55" t="s">
        <v>434</v>
      </c>
      <c r="AC131" s="55">
        <v>0</v>
      </c>
      <c r="AD131" s="55">
        <v>0</v>
      </c>
      <c r="AE131" s="55">
        <v>0</v>
      </c>
      <c r="AF131" s="55">
        <v>0</v>
      </c>
      <c r="AG131" s="55">
        <v>0</v>
      </c>
      <c r="AH131" s="55">
        <v>1</v>
      </c>
      <c r="AI131" s="55">
        <v>52036</v>
      </c>
      <c r="AJ131" s="55">
        <v>2149</v>
      </c>
      <c r="AK131" s="55">
        <v>201</v>
      </c>
      <c r="AL131" s="55">
        <v>19</v>
      </c>
      <c r="AO131" s="231"/>
      <c r="AP131" s="231"/>
      <c r="AQ131" s="55" t="str">
        <f t="shared" si="2"/>
        <v/>
      </c>
      <c r="AS131" s="55" t="str">
        <f t="shared" si="3"/>
        <v>wci_corp</v>
      </c>
    </row>
    <row r="132" spans="2:45">
      <c r="B132" s="55" t="s">
        <v>533</v>
      </c>
      <c r="C132" s="228">
        <v>43982</v>
      </c>
      <c r="D132" s="229">
        <v>669</v>
      </c>
      <c r="E132" s="229">
        <v>0</v>
      </c>
      <c r="F132" s="230" t="s">
        <v>426</v>
      </c>
      <c r="G132" s="55" t="s">
        <v>590</v>
      </c>
      <c r="H132" s="231" t="s">
        <v>428</v>
      </c>
      <c r="I132" s="55" t="s">
        <v>591</v>
      </c>
      <c r="J132" s="55" t="s">
        <v>444</v>
      </c>
      <c r="K132" s="55" t="s">
        <v>431</v>
      </c>
      <c r="L132" s="195"/>
      <c r="M132" s="195"/>
      <c r="N132" s="195" t="s">
        <v>592</v>
      </c>
      <c r="O132" s="216"/>
      <c r="P132" s="195"/>
      <c r="Q132" s="195"/>
      <c r="U132" s="55" t="s">
        <v>593</v>
      </c>
      <c r="V132" s="55" t="s">
        <v>593</v>
      </c>
      <c r="X132" s="228">
        <v>43985</v>
      </c>
      <c r="Y132" s="228">
        <v>43985</v>
      </c>
      <c r="AA132" s="228"/>
      <c r="AB132" s="55" t="s">
        <v>434</v>
      </c>
      <c r="AC132" s="55">
        <v>0</v>
      </c>
      <c r="AD132" s="55">
        <v>0</v>
      </c>
      <c r="AE132" s="55">
        <v>0</v>
      </c>
      <c r="AF132" s="55">
        <v>0</v>
      </c>
      <c r="AG132" s="55">
        <v>0</v>
      </c>
      <c r="AH132" s="55">
        <v>1</v>
      </c>
      <c r="AI132" s="55">
        <v>52036</v>
      </c>
      <c r="AJ132" s="55">
        <v>2149</v>
      </c>
      <c r="AK132" s="55">
        <v>320</v>
      </c>
      <c r="AL132" s="55">
        <v>19</v>
      </c>
      <c r="AO132" s="231"/>
      <c r="AP132" s="231"/>
      <c r="AQ132" s="55" t="str">
        <f t="shared" si="2"/>
        <v/>
      </c>
      <c r="AS132" s="55" t="str">
        <f t="shared" si="3"/>
        <v>wci_corp</v>
      </c>
    </row>
    <row r="133" spans="2:45">
      <c r="B133" s="55" t="s">
        <v>533</v>
      </c>
      <c r="C133" s="228">
        <v>43982</v>
      </c>
      <c r="D133" s="229">
        <v>299.04000000000002</v>
      </c>
      <c r="E133" s="229">
        <v>0</v>
      </c>
      <c r="F133" s="230" t="s">
        <v>426</v>
      </c>
      <c r="G133" s="55" t="s">
        <v>590</v>
      </c>
      <c r="H133" s="231" t="s">
        <v>428</v>
      </c>
      <c r="I133" s="55" t="s">
        <v>591</v>
      </c>
      <c r="J133" s="55" t="s">
        <v>444</v>
      </c>
      <c r="K133" s="55" t="s">
        <v>431</v>
      </c>
      <c r="L133" s="195"/>
      <c r="M133" s="195"/>
      <c r="N133" s="195" t="s">
        <v>594</v>
      </c>
      <c r="O133" s="216"/>
      <c r="P133" s="195"/>
      <c r="Q133" s="195"/>
      <c r="U133" s="55" t="s">
        <v>593</v>
      </c>
      <c r="V133" s="55" t="s">
        <v>593</v>
      </c>
      <c r="X133" s="228">
        <v>43985</v>
      </c>
      <c r="Y133" s="228">
        <v>43985</v>
      </c>
      <c r="AA133" s="228"/>
      <c r="AB133" s="55" t="s">
        <v>434</v>
      </c>
      <c r="AC133" s="55">
        <v>0</v>
      </c>
      <c r="AD133" s="55">
        <v>0</v>
      </c>
      <c r="AE133" s="55">
        <v>0</v>
      </c>
      <c r="AF133" s="55">
        <v>0</v>
      </c>
      <c r="AG133" s="55">
        <v>0</v>
      </c>
      <c r="AH133" s="55">
        <v>1</v>
      </c>
      <c r="AI133" s="55">
        <v>52036</v>
      </c>
      <c r="AJ133" s="55">
        <v>2149</v>
      </c>
      <c r="AK133" s="55">
        <v>320</v>
      </c>
      <c r="AL133" s="55">
        <v>19</v>
      </c>
      <c r="AO133" s="231"/>
      <c r="AP133" s="231"/>
      <c r="AQ133" s="55" t="str">
        <f t="shared" si="2"/>
        <v/>
      </c>
      <c r="AS133" s="55" t="str">
        <f t="shared" si="3"/>
        <v>wci_corp</v>
      </c>
    </row>
    <row r="134" spans="2:45">
      <c r="B134" s="55" t="s">
        <v>459</v>
      </c>
      <c r="C134" s="228">
        <v>43982</v>
      </c>
      <c r="D134" s="229">
        <v>250</v>
      </c>
      <c r="E134" s="229">
        <v>0</v>
      </c>
      <c r="F134" s="230" t="s">
        <v>426</v>
      </c>
      <c r="G134" s="55" t="s">
        <v>590</v>
      </c>
      <c r="H134" s="231" t="s">
        <v>428</v>
      </c>
      <c r="I134" s="55" t="s">
        <v>591</v>
      </c>
      <c r="J134" s="55" t="s">
        <v>444</v>
      </c>
      <c r="K134" s="55" t="s">
        <v>431</v>
      </c>
      <c r="L134" s="195"/>
      <c r="M134" s="195"/>
      <c r="N134" s="195" t="s">
        <v>592</v>
      </c>
      <c r="O134" s="216"/>
      <c r="P134" s="195"/>
      <c r="Q134" s="195"/>
      <c r="U134" s="55" t="s">
        <v>593</v>
      </c>
      <c r="V134" s="55" t="s">
        <v>593</v>
      </c>
      <c r="X134" s="228">
        <v>43985</v>
      </c>
      <c r="Y134" s="228">
        <v>43985</v>
      </c>
      <c r="AA134" s="228"/>
      <c r="AB134" s="55" t="s">
        <v>434</v>
      </c>
      <c r="AC134" s="55">
        <v>0</v>
      </c>
      <c r="AD134" s="55">
        <v>0</v>
      </c>
      <c r="AE134" s="55">
        <v>0</v>
      </c>
      <c r="AF134" s="55">
        <v>0</v>
      </c>
      <c r="AG134" s="55">
        <v>0</v>
      </c>
      <c r="AH134" s="55">
        <v>1</v>
      </c>
      <c r="AI134" s="55">
        <v>70036</v>
      </c>
      <c r="AJ134" s="55">
        <v>2149</v>
      </c>
      <c r="AK134" s="55">
        <v>0</v>
      </c>
      <c r="AL134" s="55">
        <v>19</v>
      </c>
      <c r="AO134" s="231"/>
      <c r="AP134" s="231"/>
      <c r="AQ134" s="55" t="str">
        <f t="shared" si="2"/>
        <v/>
      </c>
      <c r="AS134" s="55" t="str">
        <f t="shared" si="3"/>
        <v>wci_corp</v>
      </c>
    </row>
    <row r="135" spans="2:45">
      <c r="B135" s="55" t="s">
        <v>459</v>
      </c>
      <c r="C135" s="228">
        <v>43982</v>
      </c>
      <c r="D135" s="229">
        <v>125</v>
      </c>
      <c r="E135" s="229">
        <v>0</v>
      </c>
      <c r="F135" s="230" t="s">
        <v>426</v>
      </c>
      <c r="G135" s="55" t="s">
        <v>590</v>
      </c>
      <c r="H135" s="231" t="s">
        <v>428</v>
      </c>
      <c r="I135" s="55" t="s">
        <v>591</v>
      </c>
      <c r="J135" s="55" t="s">
        <v>444</v>
      </c>
      <c r="K135" s="55" t="s">
        <v>431</v>
      </c>
      <c r="L135" s="195"/>
      <c r="M135" s="195"/>
      <c r="N135" s="195" t="s">
        <v>594</v>
      </c>
      <c r="O135" s="216"/>
      <c r="P135" s="195"/>
      <c r="Q135" s="195"/>
      <c r="U135" s="55" t="s">
        <v>593</v>
      </c>
      <c r="V135" s="55" t="s">
        <v>593</v>
      </c>
      <c r="X135" s="228">
        <v>43985</v>
      </c>
      <c r="Y135" s="228">
        <v>43985</v>
      </c>
      <c r="AA135" s="228"/>
      <c r="AB135" s="55" t="s">
        <v>434</v>
      </c>
      <c r="AC135" s="55">
        <v>0</v>
      </c>
      <c r="AD135" s="55">
        <v>0</v>
      </c>
      <c r="AE135" s="55">
        <v>0</v>
      </c>
      <c r="AF135" s="55">
        <v>0</v>
      </c>
      <c r="AG135" s="55">
        <v>0</v>
      </c>
      <c r="AH135" s="55">
        <v>1</v>
      </c>
      <c r="AI135" s="55">
        <v>70036</v>
      </c>
      <c r="AJ135" s="55">
        <v>2149</v>
      </c>
      <c r="AK135" s="55">
        <v>0</v>
      </c>
      <c r="AL135" s="55">
        <v>19</v>
      </c>
      <c r="AO135" s="231"/>
      <c r="AP135" s="231"/>
      <c r="AQ135" s="55" t="str">
        <f t="shared" si="2"/>
        <v/>
      </c>
      <c r="AS135" s="55" t="str">
        <f t="shared" si="3"/>
        <v>wci_corp</v>
      </c>
    </row>
    <row r="136" spans="2:45">
      <c r="B136" s="55" t="s">
        <v>459</v>
      </c>
      <c r="C136" s="228">
        <v>43982</v>
      </c>
      <c r="D136" s="229">
        <v>635.28</v>
      </c>
      <c r="E136" s="229">
        <v>0</v>
      </c>
      <c r="F136" s="230" t="s">
        <v>426</v>
      </c>
      <c r="G136" s="55" t="s">
        <v>590</v>
      </c>
      <c r="H136" s="231" t="s">
        <v>428</v>
      </c>
      <c r="I136" s="55" t="s">
        <v>591</v>
      </c>
      <c r="J136" s="55" t="s">
        <v>444</v>
      </c>
      <c r="K136" s="55" t="s">
        <v>431</v>
      </c>
      <c r="L136" s="195"/>
      <c r="M136" s="195"/>
      <c r="N136" s="195" t="s">
        <v>592</v>
      </c>
      <c r="O136" s="216"/>
      <c r="P136" s="195"/>
      <c r="Q136" s="195"/>
      <c r="U136" s="55" t="s">
        <v>593</v>
      </c>
      <c r="V136" s="55" t="s">
        <v>593</v>
      </c>
      <c r="X136" s="228">
        <v>43985</v>
      </c>
      <c r="Y136" s="228">
        <v>43985</v>
      </c>
      <c r="AA136" s="228"/>
      <c r="AB136" s="55" t="s">
        <v>434</v>
      </c>
      <c r="AC136" s="55">
        <v>0</v>
      </c>
      <c r="AD136" s="55">
        <v>0</v>
      </c>
      <c r="AE136" s="55">
        <v>0</v>
      </c>
      <c r="AF136" s="55">
        <v>0</v>
      </c>
      <c r="AG136" s="55">
        <v>0</v>
      </c>
      <c r="AH136" s="55">
        <v>1</v>
      </c>
      <c r="AI136" s="55">
        <v>70036</v>
      </c>
      <c r="AJ136" s="55">
        <v>2149</v>
      </c>
      <c r="AK136" s="55">
        <v>0</v>
      </c>
      <c r="AL136" s="55">
        <v>19</v>
      </c>
      <c r="AO136" s="231"/>
      <c r="AP136" s="231"/>
      <c r="AQ136" s="55" t="str">
        <f t="shared" si="2"/>
        <v/>
      </c>
      <c r="AS136" s="55" t="str">
        <f t="shared" si="3"/>
        <v>wci_corp</v>
      </c>
    </row>
    <row r="137" spans="2:45">
      <c r="B137" s="55" t="s">
        <v>459</v>
      </c>
      <c r="C137" s="228">
        <v>43982</v>
      </c>
      <c r="D137" s="229">
        <v>309.76</v>
      </c>
      <c r="E137" s="229">
        <v>0</v>
      </c>
      <c r="F137" s="230" t="s">
        <v>426</v>
      </c>
      <c r="G137" s="55" t="s">
        <v>590</v>
      </c>
      <c r="H137" s="231" t="s">
        <v>428</v>
      </c>
      <c r="I137" s="55" t="s">
        <v>591</v>
      </c>
      <c r="J137" s="55" t="s">
        <v>444</v>
      </c>
      <c r="K137" s="55" t="s">
        <v>431</v>
      </c>
      <c r="L137" s="195"/>
      <c r="M137" s="195"/>
      <c r="N137" s="195" t="s">
        <v>594</v>
      </c>
      <c r="O137" s="216"/>
      <c r="P137" s="195"/>
      <c r="Q137" s="195"/>
      <c r="U137" s="55" t="s">
        <v>593</v>
      </c>
      <c r="V137" s="55" t="s">
        <v>593</v>
      </c>
      <c r="X137" s="228">
        <v>43985</v>
      </c>
      <c r="Y137" s="228">
        <v>43985</v>
      </c>
      <c r="AA137" s="228"/>
      <c r="AB137" s="55" t="s">
        <v>434</v>
      </c>
      <c r="AC137" s="55">
        <v>0</v>
      </c>
      <c r="AD137" s="55">
        <v>0</v>
      </c>
      <c r="AE137" s="55">
        <v>0</v>
      </c>
      <c r="AF137" s="55">
        <v>0</v>
      </c>
      <c r="AG137" s="55">
        <v>0</v>
      </c>
      <c r="AH137" s="55">
        <v>1</v>
      </c>
      <c r="AI137" s="55">
        <v>70036</v>
      </c>
      <c r="AJ137" s="55">
        <v>2149</v>
      </c>
      <c r="AK137" s="55">
        <v>0</v>
      </c>
      <c r="AL137" s="55">
        <v>19</v>
      </c>
      <c r="AO137" s="231"/>
      <c r="AP137" s="231"/>
      <c r="AQ137" s="55" t="str">
        <f t="shared" si="2"/>
        <v/>
      </c>
      <c r="AS137" s="55" t="str">
        <f t="shared" si="3"/>
        <v>wci_corp</v>
      </c>
    </row>
    <row r="138" spans="2:45">
      <c r="B138" s="55" t="s">
        <v>577</v>
      </c>
      <c r="C138" s="228">
        <v>43982</v>
      </c>
      <c r="D138" s="229">
        <v>25</v>
      </c>
      <c r="E138" s="229">
        <v>0</v>
      </c>
      <c r="F138" s="230" t="s">
        <v>426</v>
      </c>
      <c r="G138" s="55" t="s">
        <v>590</v>
      </c>
      <c r="H138" s="231" t="s">
        <v>428</v>
      </c>
      <c r="I138" s="55" t="s">
        <v>591</v>
      </c>
      <c r="J138" s="55" t="s">
        <v>444</v>
      </c>
      <c r="K138" s="55" t="s">
        <v>431</v>
      </c>
      <c r="L138" s="195"/>
      <c r="M138" s="195"/>
      <c r="N138" s="195" t="s">
        <v>595</v>
      </c>
      <c r="O138" s="216"/>
      <c r="P138" s="195"/>
      <c r="Q138" s="195"/>
      <c r="U138" s="55" t="s">
        <v>593</v>
      </c>
      <c r="V138" s="55" t="s">
        <v>593</v>
      </c>
      <c r="X138" s="228">
        <v>43985</v>
      </c>
      <c r="Y138" s="228">
        <v>43985</v>
      </c>
      <c r="AA138" s="228"/>
      <c r="AB138" s="55" t="s">
        <v>434</v>
      </c>
      <c r="AC138" s="55">
        <v>0</v>
      </c>
      <c r="AD138" s="55">
        <v>0</v>
      </c>
      <c r="AE138" s="55">
        <v>0</v>
      </c>
      <c r="AF138" s="55">
        <v>0</v>
      </c>
      <c r="AG138" s="55">
        <v>0</v>
      </c>
      <c r="AH138" s="55">
        <v>1</v>
      </c>
      <c r="AI138" s="55">
        <v>70165</v>
      </c>
      <c r="AJ138" s="55">
        <v>2149</v>
      </c>
      <c r="AK138" s="55">
        <v>0</v>
      </c>
      <c r="AL138" s="55">
        <v>19</v>
      </c>
      <c r="AO138" s="231"/>
      <c r="AP138" s="231"/>
      <c r="AQ138" s="55" t="str">
        <f t="shared" si="2"/>
        <v/>
      </c>
      <c r="AS138" s="55" t="str">
        <f t="shared" si="3"/>
        <v>wci_corp</v>
      </c>
    </row>
    <row r="139" spans="2:45">
      <c r="B139" s="55" t="s">
        <v>577</v>
      </c>
      <c r="C139" s="228">
        <v>43982</v>
      </c>
      <c r="D139" s="229">
        <v>25</v>
      </c>
      <c r="E139" s="229">
        <v>0</v>
      </c>
      <c r="F139" s="230" t="s">
        <v>426</v>
      </c>
      <c r="G139" s="55" t="s">
        <v>590</v>
      </c>
      <c r="H139" s="231" t="s">
        <v>428</v>
      </c>
      <c r="I139" s="55" t="s">
        <v>591</v>
      </c>
      <c r="J139" s="55" t="s">
        <v>444</v>
      </c>
      <c r="K139" s="55" t="s">
        <v>431</v>
      </c>
      <c r="L139" s="195"/>
      <c r="M139" s="195"/>
      <c r="N139" s="195" t="s">
        <v>596</v>
      </c>
      <c r="O139" s="216"/>
      <c r="P139" s="195"/>
      <c r="Q139" s="195"/>
      <c r="U139" s="55" t="s">
        <v>593</v>
      </c>
      <c r="V139" s="55" t="s">
        <v>593</v>
      </c>
      <c r="X139" s="228">
        <v>43985</v>
      </c>
      <c r="Y139" s="228">
        <v>43985</v>
      </c>
      <c r="AA139" s="228"/>
      <c r="AB139" s="55" t="s">
        <v>434</v>
      </c>
      <c r="AC139" s="55">
        <v>0</v>
      </c>
      <c r="AD139" s="55">
        <v>0</v>
      </c>
      <c r="AE139" s="55">
        <v>0</v>
      </c>
      <c r="AF139" s="55">
        <v>0</v>
      </c>
      <c r="AG139" s="55">
        <v>0</v>
      </c>
      <c r="AH139" s="55">
        <v>1</v>
      </c>
      <c r="AI139" s="55">
        <v>70165</v>
      </c>
      <c r="AJ139" s="55">
        <v>2149</v>
      </c>
      <c r="AK139" s="55">
        <v>0</v>
      </c>
      <c r="AL139" s="55">
        <v>19</v>
      </c>
      <c r="AO139" s="231"/>
      <c r="AP139" s="231"/>
      <c r="AQ139" s="55" t="str">
        <f t="shared" si="2"/>
        <v/>
      </c>
      <c r="AS139" s="55" t="str">
        <f t="shared" si="3"/>
        <v>wci_corp</v>
      </c>
    </row>
    <row r="140" spans="2:45">
      <c r="B140" s="55" t="s">
        <v>534</v>
      </c>
      <c r="C140" s="228">
        <v>43982</v>
      </c>
      <c r="D140" s="229">
        <v>-8.8000000000000007</v>
      </c>
      <c r="E140" s="229">
        <v>0</v>
      </c>
      <c r="F140" s="230" t="s">
        <v>426</v>
      </c>
      <c r="G140" s="55" t="s">
        <v>597</v>
      </c>
      <c r="H140" s="231" t="s">
        <v>428</v>
      </c>
      <c r="I140" s="55" t="s">
        <v>598</v>
      </c>
      <c r="J140" s="55" t="s">
        <v>528</v>
      </c>
      <c r="K140" s="55" t="s">
        <v>431</v>
      </c>
      <c r="L140" s="195"/>
      <c r="M140" s="195"/>
      <c r="N140" s="195" t="s">
        <v>575</v>
      </c>
      <c r="O140" s="216"/>
      <c r="P140" s="195"/>
      <c r="Q140" s="195"/>
      <c r="U140" s="55" t="s">
        <v>599</v>
      </c>
      <c r="V140" s="55" t="s">
        <v>599</v>
      </c>
      <c r="X140" s="228">
        <v>43985</v>
      </c>
      <c r="Y140" s="228">
        <v>43985</v>
      </c>
      <c r="AA140" s="228"/>
      <c r="AB140" s="55" t="s">
        <v>434</v>
      </c>
      <c r="AC140" s="55">
        <v>0</v>
      </c>
      <c r="AD140" s="55">
        <v>0</v>
      </c>
      <c r="AE140" s="55">
        <v>0</v>
      </c>
      <c r="AF140" s="55">
        <v>0</v>
      </c>
      <c r="AG140" s="55">
        <v>0</v>
      </c>
      <c r="AH140" s="55">
        <v>1</v>
      </c>
      <c r="AI140" s="55">
        <v>50020</v>
      </c>
      <c r="AJ140" s="55">
        <v>2149</v>
      </c>
      <c r="AK140" s="55">
        <v>0</v>
      </c>
      <c r="AL140" s="55">
        <v>19</v>
      </c>
      <c r="AO140" s="231"/>
      <c r="AP140" s="231"/>
      <c r="AQ140" s="55" t="str">
        <f t="shared" si="2"/>
        <v/>
      </c>
      <c r="AS140" s="55" t="str">
        <f t="shared" si="3"/>
        <v>wci_corp</v>
      </c>
    </row>
    <row r="141" spans="2:45">
      <c r="B141" s="55" t="s">
        <v>577</v>
      </c>
      <c r="C141" s="228">
        <v>43982</v>
      </c>
      <c r="D141" s="229">
        <v>-25</v>
      </c>
      <c r="E141" s="229">
        <v>0</v>
      </c>
      <c r="F141" s="230" t="s">
        <v>426</v>
      </c>
      <c r="G141" s="55" t="s">
        <v>600</v>
      </c>
      <c r="H141" s="231" t="s">
        <v>428</v>
      </c>
      <c r="I141" s="55" t="s">
        <v>601</v>
      </c>
      <c r="J141" s="55" t="s">
        <v>528</v>
      </c>
      <c r="K141" s="55" t="s">
        <v>431</v>
      </c>
      <c r="L141" s="195"/>
      <c r="M141" s="195"/>
      <c r="N141" s="195" t="s">
        <v>580</v>
      </c>
      <c r="O141" s="216"/>
      <c r="P141" s="195"/>
      <c r="Q141" s="195"/>
      <c r="U141" s="55" t="s">
        <v>602</v>
      </c>
      <c r="V141" s="55" t="s">
        <v>602</v>
      </c>
      <c r="X141" s="228">
        <v>43985</v>
      </c>
      <c r="Y141" s="228">
        <v>43985</v>
      </c>
      <c r="AA141" s="228"/>
      <c r="AB141" s="55" t="s">
        <v>434</v>
      </c>
      <c r="AC141" s="55">
        <v>0</v>
      </c>
      <c r="AD141" s="55">
        <v>0</v>
      </c>
      <c r="AE141" s="55">
        <v>0</v>
      </c>
      <c r="AF141" s="55">
        <v>0</v>
      </c>
      <c r="AG141" s="55">
        <v>0</v>
      </c>
      <c r="AH141" s="55">
        <v>1</v>
      </c>
      <c r="AI141" s="55">
        <v>70165</v>
      </c>
      <c r="AJ141" s="55">
        <v>2149</v>
      </c>
      <c r="AK141" s="55">
        <v>0</v>
      </c>
      <c r="AL141" s="55">
        <v>19</v>
      </c>
      <c r="AO141" s="231"/>
      <c r="AP141" s="231"/>
      <c r="AQ141" s="55" t="str">
        <f t="shared" si="2"/>
        <v/>
      </c>
      <c r="AS141" s="55" t="str">
        <f t="shared" si="3"/>
        <v>wci_corp</v>
      </c>
    </row>
    <row r="142" spans="2:45">
      <c r="B142" s="55" t="s">
        <v>577</v>
      </c>
      <c r="C142" s="228">
        <v>43982</v>
      </c>
      <c r="D142" s="229">
        <v>-100</v>
      </c>
      <c r="E142" s="229">
        <v>0</v>
      </c>
      <c r="F142" s="230" t="s">
        <v>426</v>
      </c>
      <c r="G142" s="55" t="s">
        <v>600</v>
      </c>
      <c r="H142" s="231" t="s">
        <v>428</v>
      </c>
      <c r="I142" s="55" t="s">
        <v>601</v>
      </c>
      <c r="J142" s="55" t="s">
        <v>528</v>
      </c>
      <c r="K142" s="55" t="s">
        <v>431</v>
      </c>
      <c r="L142" s="195"/>
      <c r="M142" s="195"/>
      <c r="N142" s="195" t="s">
        <v>580</v>
      </c>
      <c r="O142" s="216"/>
      <c r="P142" s="195"/>
      <c r="Q142" s="195"/>
      <c r="U142" s="55" t="s">
        <v>602</v>
      </c>
      <c r="V142" s="55" t="s">
        <v>602</v>
      </c>
      <c r="X142" s="228">
        <v>43985</v>
      </c>
      <c r="Y142" s="228">
        <v>43985</v>
      </c>
      <c r="AA142" s="228"/>
      <c r="AB142" s="55" t="s">
        <v>434</v>
      </c>
      <c r="AC142" s="55">
        <v>0</v>
      </c>
      <c r="AD142" s="55">
        <v>0</v>
      </c>
      <c r="AE142" s="55">
        <v>0</v>
      </c>
      <c r="AF142" s="55">
        <v>0</v>
      </c>
      <c r="AG142" s="55">
        <v>0</v>
      </c>
      <c r="AH142" s="55">
        <v>1</v>
      </c>
      <c r="AI142" s="55">
        <v>70165</v>
      </c>
      <c r="AJ142" s="55">
        <v>2149</v>
      </c>
      <c r="AK142" s="55">
        <v>0</v>
      </c>
      <c r="AL142" s="55">
        <v>19</v>
      </c>
      <c r="AO142" s="231"/>
      <c r="AP142" s="231"/>
      <c r="AQ142" s="55" t="str">
        <f t="shared" si="2"/>
        <v/>
      </c>
      <c r="AS142" s="55" t="str">
        <f t="shared" si="3"/>
        <v>wci_corp</v>
      </c>
    </row>
    <row r="143" spans="2:45">
      <c r="B143" s="55" t="s">
        <v>534</v>
      </c>
      <c r="C143" s="228">
        <v>43982</v>
      </c>
      <c r="D143" s="229">
        <v>8.8000000000000007</v>
      </c>
      <c r="E143" s="229">
        <v>0</v>
      </c>
      <c r="F143" s="230" t="s">
        <v>426</v>
      </c>
      <c r="G143" s="55" t="s">
        <v>603</v>
      </c>
      <c r="H143" s="231" t="s">
        <v>428</v>
      </c>
      <c r="I143" s="55" t="s">
        <v>604</v>
      </c>
      <c r="J143" s="55" t="s">
        <v>528</v>
      </c>
      <c r="K143" s="55" t="s">
        <v>431</v>
      </c>
      <c r="L143" s="195"/>
      <c r="M143" s="195"/>
      <c r="N143" s="195" t="s">
        <v>575</v>
      </c>
      <c r="O143" s="216"/>
      <c r="P143" s="195"/>
      <c r="Q143" s="195"/>
      <c r="U143" s="55" t="s">
        <v>605</v>
      </c>
      <c r="V143" s="55" t="s">
        <v>605</v>
      </c>
      <c r="X143" s="228">
        <v>43985</v>
      </c>
      <c r="Y143" s="228">
        <v>43985</v>
      </c>
      <c r="AA143" s="228"/>
      <c r="AB143" s="55" t="s">
        <v>434</v>
      </c>
      <c r="AC143" s="55">
        <v>0</v>
      </c>
      <c r="AD143" s="55">
        <v>0</v>
      </c>
      <c r="AE143" s="55">
        <v>0</v>
      </c>
      <c r="AF143" s="55">
        <v>0</v>
      </c>
      <c r="AG143" s="55">
        <v>0</v>
      </c>
      <c r="AH143" s="55">
        <v>1</v>
      </c>
      <c r="AI143" s="55">
        <v>50020</v>
      </c>
      <c r="AJ143" s="55">
        <v>2149</v>
      </c>
      <c r="AK143" s="55">
        <v>0</v>
      </c>
      <c r="AL143" s="55">
        <v>19</v>
      </c>
      <c r="AO143" s="231"/>
      <c r="AP143" s="231"/>
      <c r="AQ143" s="55" t="str">
        <f t="shared" si="2"/>
        <v/>
      </c>
      <c r="AS143" s="55" t="str">
        <f t="shared" si="3"/>
        <v>wci_corp</v>
      </c>
    </row>
    <row r="144" spans="2:45">
      <c r="B144" s="55" t="s">
        <v>525</v>
      </c>
      <c r="C144" s="228">
        <v>43982</v>
      </c>
      <c r="D144" s="229">
        <v>3562.86</v>
      </c>
      <c r="E144" s="229">
        <v>0</v>
      </c>
      <c r="F144" s="230" t="s">
        <v>426</v>
      </c>
      <c r="G144" s="55" t="s">
        <v>603</v>
      </c>
      <c r="H144" s="231" t="s">
        <v>428</v>
      </c>
      <c r="I144" s="55" t="s">
        <v>604</v>
      </c>
      <c r="J144" s="55" t="s">
        <v>528</v>
      </c>
      <c r="K144" s="55" t="s">
        <v>431</v>
      </c>
      <c r="L144" s="195"/>
      <c r="M144" s="195"/>
      <c r="N144" s="195" t="s">
        <v>588</v>
      </c>
      <c r="O144" s="216"/>
      <c r="P144" s="195"/>
      <c r="Q144" s="195"/>
      <c r="U144" s="55" t="s">
        <v>605</v>
      </c>
      <c r="V144" s="55" t="s">
        <v>605</v>
      </c>
      <c r="X144" s="228">
        <v>43985</v>
      </c>
      <c r="Y144" s="228">
        <v>43985</v>
      </c>
      <c r="AA144" s="228"/>
      <c r="AB144" s="55" t="s">
        <v>434</v>
      </c>
      <c r="AC144" s="55">
        <v>0</v>
      </c>
      <c r="AD144" s="55">
        <v>0</v>
      </c>
      <c r="AE144" s="55">
        <v>0</v>
      </c>
      <c r="AF144" s="55">
        <v>0</v>
      </c>
      <c r="AG144" s="55">
        <v>0</v>
      </c>
      <c r="AH144" s="55">
        <v>1</v>
      </c>
      <c r="AI144" s="55">
        <v>50036</v>
      </c>
      <c r="AJ144" s="55">
        <v>2149</v>
      </c>
      <c r="AK144" s="55">
        <v>201</v>
      </c>
      <c r="AL144" s="55">
        <v>19</v>
      </c>
      <c r="AO144" s="231"/>
      <c r="AP144" s="231"/>
      <c r="AQ144" s="55" t="str">
        <f t="shared" si="2"/>
        <v/>
      </c>
      <c r="AS144" s="55" t="str">
        <f t="shared" si="3"/>
        <v>wci_corp</v>
      </c>
    </row>
    <row r="145" spans="2:45">
      <c r="B145" s="55" t="s">
        <v>532</v>
      </c>
      <c r="C145" s="228">
        <v>43982</v>
      </c>
      <c r="D145" s="229">
        <v>164.96</v>
      </c>
      <c r="E145" s="229">
        <v>0</v>
      </c>
      <c r="F145" s="230" t="s">
        <v>426</v>
      </c>
      <c r="G145" s="55" t="s">
        <v>603</v>
      </c>
      <c r="H145" s="231" t="s">
        <v>428</v>
      </c>
      <c r="I145" s="55" t="s">
        <v>604</v>
      </c>
      <c r="J145" s="55" t="s">
        <v>528</v>
      </c>
      <c r="K145" s="55" t="s">
        <v>431</v>
      </c>
      <c r="L145" s="195"/>
      <c r="M145" s="195"/>
      <c r="N145" s="195" t="s">
        <v>588</v>
      </c>
      <c r="O145" s="216"/>
      <c r="P145" s="195"/>
      <c r="Q145" s="195"/>
      <c r="U145" s="55" t="s">
        <v>605</v>
      </c>
      <c r="V145" s="55" t="s">
        <v>605</v>
      </c>
      <c r="X145" s="228">
        <v>43985</v>
      </c>
      <c r="Y145" s="228">
        <v>43985</v>
      </c>
      <c r="AA145" s="228"/>
      <c r="AB145" s="55" t="s">
        <v>434</v>
      </c>
      <c r="AC145" s="55">
        <v>0</v>
      </c>
      <c r="AD145" s="55">
        <v>0</v>
      </c>
      <c r="AE145" s="55">
        <v>0</v>
      </c>
      <c r="AF145" s="55">
        <v>0</v>
      </c>
      <c r="AG145" s="55">
        <v>0</v>
      </c>
      <c r="AH145" s="55">
        <v>1</v>
      </c>
      <c r="AI145" s="55">
        <v>52036</v>
      </c>
      <c r="AJ145" s="55">
        <v>2149</v>
      </c>
      <c r="AK145" s="55">
        <v>201</v>
      </c>
      <c r="AL145" s="55">
        <v>19</v>
      </c>
      <c r="AO145" s="231"/>
      <c r="AP145" s="231"/>
      <c r="AQ145" s="55" t="str">
        <f t="shared" si="2"/>
        <v/>
      </c>
      <c r="AS145" s="55" t="str">
        <f t="shared" si="3"/>
        <v>wci_corp</v>
      </c>
    </row>
    <row r="146" spans="2:45">
      <c r="B146" s="55" t="s">
        <v>533</v>
      </c>
      <c r="C146" s="228">
        <v>43982</v>
      </c>
      <c r="D146" s="229">
        <v>733.04</v>
      </c>
      <c r="E146" s="229">
        <v>0</v>
      </c>
      <c r="F146" s="230" t="s">
        <v>426</v>
      </c>
      <c r="G146" s="55" t="s">
        <v>603</v>
      </c>
      <c r="H146" s="231" t="s">
        <v>428</v>
      </c>
      <c r="I146" s="55" t="s">
        <v>604</v>
      </c>
      <c r="J146" s="55" t="s">
        <v>528</v>
      </c>
      <c r="K146" s="55" t="s">
        <v>431</v>
      </c>
      <c r="L146" s="195"/>
      <c r="M146" s="195"/>
      <c r="N146" s="195" t="s">
        <v>588</v>
      </c>
      <c r="O146" s="216"/>
      <c r="P146" s="195"/>
      <c r="Q146" s="195"/>
      <c r="U146" s="55" t="s">
        <v>605</v>
      </c>
      <c r="V146" s="55" t="s">
        <v>605</v>
      </c>
      <c r="X146" s="228">
        <v>43985</v>
      </c>
      <c r="Y146" s="228">
        <v>43985</v>
      </c>
      <c r="AA146" s="228"/>
      <c r="AB146" s="55" t="s">
        <v>434</v>
      </c>
      <c r="AC146" s="55">
        <v>0</v>
      </c>
      <c r="AD146" s="55">
        <v>0</v>
      </c>
      <c r="AE146" s="55">
        <v>0</v>
      </c>
      <c r="AF146" s="55">
        <v>0</v>
      </c>
      <c r="AG146" s="55">
        <v>0</v>
      </c>
      <c r="AH146" s="55">
        <v>1</v>
      </c>
      <c r="AI146" s="55">
        <v>52036</v>
      </c>
      <c r="AJ146" s="55">
        <v>2149</v>
      </c>
      <c r="AK146" s="55">
        <v>320</v>
      </c>
      <c r="AL146" s="55">
        <v>19</v>
      </c>
      <c r="AO146" s="231"/>
      <c r="AP146" s="231"/>
      <c r="AQ146" s="55" t="str">
        <f t="shared" si="2"/>
        <v/>
      </c>
      <c r="AS146" s="55" t="str">
        <f t="shared" si="3"/>
        <v>wci_corp</v>
      </c>
    </row>
    <row r="147" spans="2:45">
      <c r="B147" s="55" t="s">
        <v>459</v>
      </c>
      <c r="C147" s="228">
        <v>43982</v>
      </c>
      <c r="D147" s="229">
        <v>615.16</v>
      </c>
      <c r="E147" s="229">
        <v>0</v>
      </c>
      <c r="F147" s="230" t="s">
        <v>426</v>
      </c>
      <c r="G147" s="55" t="s">
        <v>603</v>
      </c>
      <c r="H147" s="231" t="s">
        <v>428</v>
      </c>
      <c r="I147" s="55" t="s">
        <v>604</v>
      </c>
      <c r="J147" s="55" t="s">
        <v>528</v>
      </c>
      <c r="K147" s="55" t="s">
        <v>431</v>
      </c>
      <c r="L147" s="195"/>
      <c r="M147" s="195"/>
      <c r="N147" s="195" t="s">
        <v>588</v>
      </c>
      <c r="O147" s="216"/>
      <c r="P147" s="195"/>
      <c r="Q147" s="195"/>
      <c r="U147" s="55" t="s">
        <v>605</v>
      </c>
      <c r="V147" s="55" t="s">
        <v>605</v>
      </c>
      <c r="X147" s="228">
        <v>43985</v>
      </c>
      <c r="Y147" s="228">
        <v>43985</v>
      </c>
      <c r="AA147" s="228"/>
      <c r="AB147" s="55" t="s">
        <v>434</v>
      </c>
      <c r="AC147" s="55">
        <v>0</v>
      </c>
      <c r="AD147" s="55">
        <v>0</v>
      </c>
      <c r="AE147" s="55">
        <v>0</v>
      </c>
      <c r="AF147" s="55">
        <v>0</v>
      </c>
      <c r="AG147" s="55">
        <v>0</v>
      </c>
      <c r="AH147" s="55">
        <v>1</v>
      </c>
      <c r="AI147" s="55">
        <v>70036</v>
      </c>
      <c r="AJ147" s="55">
        <v>2149</v>
      </c>
      <c r="AK147" s="55">
        <v>0</v>
      </c>
      <c r="AL147" s="55">
        <v>19</v>
      </c>
      <c r="AO147" s="231"/>
      <c r="AP147" s="231"/>
      <c r="AQ147" s="55" t="str">
        <f t="shared" si="2"/>
        <v/>
      </c>
      <c r="AS147" s="55" t="str">
        <f t="shared" si="3"/>
        <v>wci_corp</v>
      </c>
    </row>
    <row r="148" spans="2:45">
      <c r="B148" s="55" t="s">
        <v>459</v>
      </c>
      <c r="C148" s="228">
        <v>43982</v>
      </c>
      <c r="D148" s="229">
        <v>250</v>
      </c>
      <c r="E148" s="229">
        <v>0</v>
      </c>
      <c r="F148" s="230" t="s">
        <v>426</v>
      </c>
      <c r="G148" s="55" t="s">
        <v>603</v>
      </c>
      <c r="H148" s="231" t="s">
        <v>428</v>
      </c>
      <c r="I148" s="55" t="s">
        <v>604</v>
      </c>
      <c r="J148" s="55" t="s">
        <v>528</v>
      </c>
      <c r="K148" s="55" t="s">
        <v>431</v>
      </c>
      <c r="L148" s="195"/>
      <c r="M148" s="195"/>
      <c r="N148" s="195" t="s">
        <v>588</v>
      </c>
      <c r="O148" s="216"/>
      <c r="P148" s="195"/>
      <c r="Q148" s="195"/>
      <c r="U148" s="55" t="s">
        <v>605</v>
      </c>
      <c r="V148" s="55" t="s">
        <v>605</v>
      </c>
      <c r="X148" s="228">
        <v>43985</v>
      </c>
      <c r="Y148" s="228">
        <v>43985</v>
      </c>
      <c r="AA148" s="228"/>
      <c r="AB148" s="55" t="s">
        <v>434</v>
      </c>
      <c r="AC148" s="55">
        <v>0</v>
      </c>
      <c r="AD148" s="55">
        <v>0</v>
      </c>
      <c r="AE148" s="55">
        <v>0</v>
      </c>
      <c r="AF148" s="55">
        <v>0</v>
      </c>
      <c r="AG148" s="55">
        <v>0</v>
      </c>
      <c r="AH148" s="55">
        <v>1</v>
      </c>
      <c r="AI148" s="55">
        <v>70036</v>
      </c>
      <c r="AJ148" s="55">
        <v>2149</v>
      </c>
      <c r="AK148" s="55">
        <v>0</v>
      </c>
      <c r="AL148" s="55">
        <v>19</v>
      </c>
      <c r="AO148" s="231"/>
      <c r="AP148" s="231"/>
      <c r="AQ148" s="55" t="str">
        <f t="shared" si="2"/>
        <v/>
      </c>
      <c r="AS148" s="55" t="str">
        <f t="shared" si="3"/>
        <v>wci_corp</v>
      </c>
    </row>
    <row r="149" spans="2:45">
      <c r="B149" s="55" t="s">
        <v>577</v>
      </c>
      <c r="C149" s="228">
        <v>43982</v>
      </c>
      <c r="D149" s="229">
        <v>25</v>
      </c>
      <c r="E149" s="229">
        <v>0</v>
      </c>
      <c r="F149" s="230" t="s">
        <v>426</v>
      </c>
      <c r="G149" s="55" t="s">
        <v>603</v>
      </c>
      <c r="H149" s="231" t="s">
        <v>428</v>
      </c>
      <c r="I149" s="55" t="s">
        <v>604</v>
      </c>
      <c r="J149" s="55" t="s">
        <v>528</v>
      </c>
      <c r="K149" s="55" t="s">
        <v>431</v>
      </c>
      <c r="L149" s="195"/>
      <c r="M149" s="195"/>
      <c r="N149" s="195" t="s">
        <v>580</v>
      </c>
      <c r="O149" s="216"/>
      <c r="P149" s="195"/>
      <c r="Q149" s="195"/>
      <c r="U149" s="55" t="s">
        <v>605</v>
      </c>
      <c r="V149" s="55" t="s">
        <v>605</v>
      </c>
      <c r="X149" s="228">
        <v>43985</v>
      </c>
      <c r="Y149" s="228">
        <v>43985</v>
      </c>
      <c r="AA149" s="228"/>
      <c r="AB149" s="55" t="s">
        <v>434</v>
      </c>
      <c r="AC149" s="55">
        <v>0</v>
      </c>
      <c r="AD149" s="55">
        <v>0</v>
      </c>
      <c r="AE149" s="55">
        <v>0</v>
      </c>
      <c r="AF149" s="55">
        <v>0</v>
      </c>
      <c r="AG149" s="55">
        <v>0</v>
      </c>
      <c r="AH149" s="55">
        <v>1</v>
      </c>
      <c r="AI149" s="55">
        <v>70165</v>
      </c>
      <c r="AJ149" s="55">
        <v>2149</v>
      </c>
      <c r="AK149" s="55">
        <v>0</v>
      </c>
      <c r="AL149" s="55">
        <v>19</v>
      </c>
      <c r="AO149" s="231"/>
      <c r="AP149" s="231"/>
      <c r="AQ149" s="55" t="str">
        <f t="shared" ref="AQ149:AQ212" si="4">IF(LEFT(U149,2)="VO",U149,"")</f>
        <v/>
      </c>
      <c r="AS149" s="55" t="str">
        <f t="shared" ref="AS149:AS212" si="5">IF(RIGHT(K149,2)="IC",IF(OR(AB149="wci_canada",AB149="wci_can_corp"),"wci_can_Corp","wci_corp"),AB149)</f>
        <v>wci_corp</v>
      </c>
    </row>
    <row r="150" spans="2:45">
      <c r="B150" s="55" t="s">
        <v>577</v>
      </c>
      <c r="C150" s="228">
        <v>43982</v>
      </c>
      <c r="D150" s="229">
        <v>100</v>
      </c>
      <c r="E150" s="229">
        <v>0</v>
      </c>
      <c r="F150" s="230" t="s">
        <v>426</v>
      </c>
      <c r="G150" s="55" t="s">
        <v>603</v>
      </c>
      <c r="H150" s="231" t="s">
        <v>428</v>
      </c>
      <c r="I150" s="55" t="s">
        <v>604</v>
      </c>
      <c r="J150" s="55" t="s">
        <v>528</v>
      </c>
      <c r="K150" s="55" t="s">
        <v>431</v>
      </c>
      <c r="L150" s="195"/>
      <c r="M150" s="195"/>
      <c r="N150" s="195" t="s">
        <v>580</v>
      </c>
      <c r="O150" s="216"/>
      <c r="P150" s="195"/>
      <c r="Q150" s="195"/>
      <c r="U150" s="55" t="s">
        <v>605</v>
      </c>
      <c r="V150" s="55" t="s">
        <v>605</v>
      </c>
      <c r="X150" s="228">
        <v>43985</v>
      </c>
      <c r="Y150" s="228">
        <v>43985</v>
      </c>
      <c r="AA150" s="228"/>
      <c r="AB150" s="55" t="s">
        <v>434</v>
      </c>
      <c r="AC150" s="55">
        <v>0</v>
      </c>
      <c r="AD150" s="55">
        <v>0</v>
      </c>
      <c r="AE150" s="55">
        <v>0</v>
      </c>
      <c r="AF150" s="55">
        <v>0</v>
      </c>
      <c r="AG150" s="55">
        <v>0</v>
      </c>
      <c r="AH150" s="55">
        <v>1</v>
      </c>
      <c r="AI150" s="55">
        <v>70165</v>
      </c>
      <c r="AJ150" s="55">
        <v>2149</v>
      </c>
      <c r="AK150" s="55">
        <v>0</v>
      </c>
      <c r="AL150" s="55">
        <v>19</v>
      </c>
      <c r="AO150" s="231"/>
      <c r="AP150" s="231"/>
      <c r="AQ150" s="55" t="str">
        <f t="shared" si="4"/>
        <v/>
      </c>
      <c r="AS150" s="55" t="str">
        <f t="shared" si="5"/>
        <v>wci_corp</v>
      </c>
    </row>
    <row r="151" spans="2:45">
      <c r="B151" s="55" t="s">
        <v>525</v>
      </c>
      <c r="C151" s="228">
        <v>43982</v>
      </c>
      <c r="D151" s="229">
        <v>-3577.7</v>
      </c>
      <c r="E151" s="229">
        <v>0</v>
      </c>
      <c r="F151" s="230" t="s">
        <v>426</v>
      </c>
      <c r="G151" s="55" t="s">
        <v>606</v>
      </c>
      <c r="H151" s="231" t="s">
        <v>428</v>
      </c>
      <c r="I151" s="55" t="s">
        <v>607</v>
      </c>
      <c r="J151" s="55" t="s">
        <v>528</v>
      </c>
      <c r="K151" s="55" t="s">
        <v>431</v>
      </c>
      <c r="L151" s="195"/>
      <c r="M151" s="195"/>
      <c r="N151" s="195" t="s">
        <v>592</v>
      </c>
      <c r="O151" s="216"/>
      <c r="P151" s="195"/>
      <c r="Q151" s="195"/>
      <c r="U151" s="55" t="s">
        <v>608</v>
      </c>
      <c r="V151" s="55" t="s">
        <v>608</v>
      </c>
      <c r="X151" s="228">
        <v>43985</v>
      </c>
      <c r="Y151" s="228">
        <v>43985</v>
      </c>
      <c r="AA151" s="228"/>
      <c r="AB151" s="55" t="s">
        <v>434</v>
      </c>
      <c r="AC151" s="55">
        <v>0</v>
      </c>
      <c r="AD151" s="55">
        <v>0</v>
      </c>
      <c r="AE151" s="55">
        <v>0</v>
      </c>
      <c r="AF151" s="55">
        <v>0</v>
      </c>
      <c r="AG151" s="55">
        <v>0</v>
      </c>
      <c r="AH151" s="55">
        <v>1</v>
      </c>
      <c r="AI151" s="55">
        <v>50036</v>
      </c>
      <c r="AJ151" s="55">
        <v>2149</v>
      </c>
      <c r="AK151" s="55">
        <v>201</v>
      </c>
      <c r="AL151" s="55">
        <v>19</v>
      </c>
      <c r="AO151" s="231"/>
      <c r="AP151" s="231"/>
      <c r="AQ151" s="55" t="str">
        <f t="shared" si="4"/>
        <v/>
      </c>
      <c r="AS151" s="55" t="str">
        <f t="shared" si="5"/>
        <v>wci_corp</v>
      </c>
    </row>
    <row r="152" spans="2:45">
      <c r="B152" s="55" t="s">
        <v>525</v>
      </c>
      <c r="C152" s="228">
        <v>43982</v>
      </c>
      <c r="D152" s="229">
        <v>-1847.48</v>
      </c>
      <c r="E152" s="229">
        <v>0</v>
      </c>
      <c r="F152" s="230" t="s">
        <v>426</v>
      </c>
      <c r="G152" s="55" t="s">
        <v>606</v>
      </c>
      <c r="H152" s="231" t="s">
        <v>428</v>
      </c>
      <c r="I152" s="55" t="s">
        <v>607</v>
      </c>
      <c r="J152" s="55" t="s">
        <v>528</v>
      </c>
      <c r="K152" s="55" t="s">
        <v>431</v>
      </c>
      <c r="L152" s="195"/>
      <c r="M152" s="195"/>
      <c r="N152" s="195" t="s">
        <v>594</v>
      </c>
      <c r="O152" s="216"/>
      <c r="P152" s="195"/>
      <c r="Q152" s="195"/>
      <c r="U152" s="55" t="s">
        <v>608</v>
      </c>
      <c r="V152" s="55" t="s">
        <v>608</v>
      </c>
      <c r="X152" s="228">
        <v>43985</v>
      </c>
      <c r="Y152" s="228">
        <v>43985</v>
      </c>
      <c r="AA152" s="228"/>
      <c r="AB152" s="55" t="s">
        <v>434</v>
      </c>
      <c r="AC152" s="55">
        <v>0</v>
      </c>
      <c r="AD152" s="55">
        <v>0</v>
      </c>
      <c r="AE152" s="55">
        <v>0</v>
      </c>
      <c r="AF152" s="55">
        <v>0</v>
      </c>
      <c r="AG152" s="55">
        <v>0</v>
      </c>
      <c r="AH152" s="55">
        <v>1</v>
      </c>
      <c r="AI152" s="55">
        <v>50036</v>
      </c>
      <c r="AJ152" s="55">
        <v>2149</v>
      </c>
      <c r="AK152" s="55">
        <v>201</v>
      </c>
      <c r="AL152" s="55">
        <v>19</v>
      </c>
      <c r="AO152" s="231"/>
      <c r="AP152" s="231"/>
      <c r="AQ152" s="55" t="str">
        <f t="shared" si="4"/>
        <v/>
      </c>
      <c r="AS152" s="55" t="str">
        <f t="shared" si="5"/>
        <v>wci_corp</v>
      </c>
    </row>
    <row r="153" spans="2:45">
      <c r="B153" s="55" t="s">
        <v>532</v>
      </c>
      <c r="C153" s="228">
        <v>43982</v>
      </c>
      <c r="D153" s="229">
        <v>-165.8</v>
      </c>
      <c r="E153" s="229">
        <v>0</v>
      </c>
      <c r="F153" s="230" t="s">
        <v>426</v>
      </c>
      <c r="G153" s="55" t="s">
        <v>606</v>
      </c>
      <c r="H153" s="231" t="s">
        <v>428</v>
      </c>
      <c r="I153" s="55" t="s">
        <v>607</v>
      </c>
      <c r="J153" s="55" t="s">
        <v>528</v>
      </c>
      <c r="K153" s="55" t="s">
        <v>431</v>
      </c>
      <c r="L153" s="195"/>
      <c r="M153" s="195"/>
      <c r="N153" s="195" t="s">
        <v>592</v>
      </c>
      <c r="O153" s="216"/>
      <c r="P153" s="195"/>
      <c r="Q153" s="195"/>
      <c r="U153" s="55" t="s">
        <v>608</v>
      </c>
      <c r="V153" s="55" t="s">
        <v>608</v>
      </c>
      <c r="X153" s="228">
        <v>43985</v>
      </c>
      <c r="Y153" s="228">
        <v>43985</v>
      </c>
      <c r="AA153" s="228"/>
      <c r="AB153" s="55" t="s">
        <v>434</v>
      </c>
      <c r="AC153" s="55">
        <v>0</v>
      </c>
      <c r="AD153" s="55">
        <v>0</v>
      </c>
      <c r="AE153" s="55">
        <v>0</v>
      </c>
      <c r="AF153" s="55">
        <v>0</v>
      </c>
      <c r="AG153" s="55">
        <v>0</v>
      </c>
      <c r="AH153" s="55">
        <v>1</v>
      </c>
      <c r="AI153" s="55">
        <v>52036</v>
      </c>
      <c r="AJ153" s="55">
        <v>2149</v>
      </c>
      <c r="AK153" s="55">
        <v>201</v>
      </c>
      <c r="AL153" s="55">
        <v>19</v>
      </c>
      <c r="AO153" s="231"/>
      <c r="AP153" s="231"/>
      <c r="AQ153" s="55" t="str">
        <f t="shared" si="4"/>
        <v/>
      </c>
      <c r="AS153" s="55" t="str">
        <f t="shared" si="5"/>
        <v>wci_corp</v>
      </c>
    </row>
    <row r="154" spans="2:45">
      <c r="B154" s="55" t="s">
        <v>532</v>
      </c>
      <c r="C154" s="228">
        <v>43982</v>
      </c>
      <c r="D154" s="229">
        <v>-81.7</v>
      </c>
      <c r="E154" s="229">
        <v>0</v>
      </c>
      <c r="F154" s="230" t="s">
        <v>426</v>
      </c>
      <c r="G154" s="55" t="s">
        <v>606</v>
      </c>
      <c r="H154" s="231" t="s">
        <v>428</v>
      </c>
      <c r="I154" s="55" t="s">
        <v>607</v>
      </c>
      <c r="J154" s="55" t="s">
        <v>528</v>
      </c>
      <c r="K154" s="55" t="s">
        <v>431</v>
      </c>
      <c r="L154" s="195"/>
      <c r="M154" s="195"/>
      <c r="N154" s="195" t="s">
        <v>594</v>
      </c>
      <c r="O154" s="216"/>
      <c r="P154" s="195"/>
      <c r="Q154" s="195"/>
      <c r="U154" s="55" t="s">
        <v>608</v>
      </c>
      <c r="V154" s="55" t="s">
        <v>608</v>
      </c>
      <c r="X154" s="228">
        <v>43985</v>
      </c>
      <c r="Y154" s="228">
        <v>43985</v>
      </c>
      <c r="AA154" s="228"/>
      <c r="AB154" s="55" t="s">
        <v>434</v>
      </c>
      <c r="AC154" s="55">
        <v>0</v>
      </c>
      <c r="AD154" s="55">
        <v>0</v>
      </c>
      <c r="AE154" s="55">
        <v>0</v>
      </c>
      <c r="AF154" s="55">
        <v>0</v>
      </c>
      <c r="AG154" s="55">
        <v>0</v>
      </c>
      <c r="AH154" s="55">
        <v>1</v>
      </c>
      <c r="AI154" s="55">
        <v>52036</v>
      </c>
      <c r="AJ154" s="55">
        <v>2149</v>
      </c>
      <c r="AK154" s="55">
        <v>201</v>
      </c>
      <c r="AL154" s="55">
        <v>19</v>
      </c>
      <c r="AO154" s="231"/>
      <c r="AP154" s="231"/>
      <c r="AQ154" s="55" t="str">
        <f t="shared" si="4"/>
        <v/>
      </c>
      <c r="AS154" s="55" t="str">
        <f t="shared" si="5"/>
        <v>wci_corp</v>
      </c>
    </row>
    <row r="155" spans="2:45">
      <c r="B155" s="55" t="s">
        <v>533</v>
      </c>
      <c r="C155" s="228">
        <v>43982</v>
      </c>
      <c r="D155" s="229">
        <v>-669</v>
      </c>
      <c r="E155" s="229">
        <v>0</v>
      </c>
      <c r="F155" s="230" t="s">
        <v>426</v>
      </c>
      <c r="G155" s="55" t="s">
        <v>606</v>
      </c>
      <c r="H155" s="231" t="s">
        <v>428</v>
      </c>
      <c r="I155" s="55" t="s">
        <v>607</v>
      </c>
      <c r="J155" s="55" t="s">
        <v>528</v>
      </c>
      <c r="K155" s="55" t="s">
        <v>431</v>
      </c>
      <c r="L155" s="195"/>
      <c r="M155" s="195"/>
      <c r="N155" s="195" t="s">
        <v>592</v>
      </c>
      <c r="O155" s="216"/>
      <c r="P155" s="195"/>
      <c r="Q155" s="195"/>
      <c r="U155" s="55" t="s">
        <v>608</v>
      </c>
      <c r="V155" s="55" t="s">
        <v>608</v>
      </c>
      <c r="X155" s="228">
        <v>43985</v>
      </c>
      <c r="Y155" s="228">
        <v>43985</v>
      </c>
      <c r="AA155" s="228"/>
      <c r="AB155" s="55" t="s">
        <v>434</v>
      </c>
      <c r="AC155" s="55">
        <v>0</v>
      </c>
      <c r="AD155" s="55">
        <v>0</v>
      </c>
      <c r="AE155" s="55">
        <v>0</v>
      </c>
      <c r="AF155" s="55">
        <v>0</v>
      </c>
      <c r="AG155" s="55">
        <v>0</v>
      </c>
      <c r="AH155" s="55">
        <v>1</v>
      </c>
      <c r="AI155" s="55">
        <v>52036</v>
      </c>
      <c r="AJ155" s="55">
        <v>2149</v>
      </c>
      <c r="AK155" s="55">
        <v>320</v>
      </c>
      <c r="AL155" s="55">
        <v>19</v>
      </c>
      <c r="AO155" s="231"/>
      <c r="AP155" s="231"/>
      <c r="AQ155" s="55" t="str">
        <f t="shared" si="4"/>
        <v/>
      </c>
      <c r="AS155" s="55" t="str">
        <f t="shared" si="5"/>
        <v>wci_corp</v>
      </c>
    </row>
    <row r="156" spans="2:45">
      <c r="B156" s="55" t="s">
        <v>533</v>
      </c>
      <c r="C156" s="228">
        <v>43982</v>
      </c>
      <c r="D156" s="229">
        <v>-299.04000000000002</v>
      </c>
      <c r="E156" s="229">
        <v>0</v>
      </c>
      <c r="F156" s="230" t="s">
        <v>426</v>
      </c>
      <c r="G156" s="55" t="s">
        <v>606</v>
      </c>
      <c r="H156" s="231" t="s">
        <v>428</v>
      </c>
      <c r="I156" s="55" t="s">
        <v>607</v>
      </c>
      <c r="J156" s="55" t="s">
        <v>528</v>
      </c>
      <c r="K156" s="55" t="s">
        <v>431</v>
      </c>
      <c r="L156" s="195"/>
      <c r="M156" s="195"/>
      <c r="N156" s="195" t="s">
        <v>594</v>
      </c>
      <c r="O156" s="216"/>
      <c r="P156" s="195"/>
      <c r="Q156" s="195"/>
      <c r="U156" s="55" t="s">
        <v>608</v>
      </c>
      <c r="V156" s="55" t="s">
        <v>608</v>
      </c>
      <c r="X156" s="228">
        <v>43985</v>
      </c>
      <c r="Y156" s="228">
        <v>43985</v>
      </c>
      <c r="AA156" s="228"/>
      <c r="AB156" s="55" t="s">
        <v>434</v>
      </c>
      <c r="AC156" s="55">
        <v>0</v>
      </c>
      <c r="AD156" s="55">
        <v>0</v>
      </c>
      <c r="AE156" s="55">
        <v>0</v>
      </c>
      <c r="AF156" s="55">
        <v>0</v>
      </c>
      <c r="AG156" s="55">
        <v>0</v>
      </c>
      <c r="AH156" s="55">
        <v>1</v>
      </c>
      <c r="AI156" s="55">
        <v>52036</v>
      </c>
      <c r="AJ156" s="55">
        <v>2149</v>
      </c>
      <c r="AK156" s="55">
        <v>320</v>
      </c>
      <c r="AL156" s="55">
        <v>19</v>
      </c>
      <c r="AO156" s="231"/>
      <c r="AP156" s="231"/>
      <c r="AQ156" s="55" t="str">
        <f t="shared" si="4"/>
        <v/>
      </c>
      <c r="AS156" s="55" t="str">
        <f t="shared" si="5"/>
        <v>wci_corp</v>
      </c>
    </row>
    <row r="157" spans="2:45">
      <c r="B157" s="55" t="s">
        <v>459</v>
      </c>
      <c r="C157" s="228">
        <v>43982</v>
      </c>
      <c r="D157" s="229">
        <v>-635.28</v>
      </c>
      <c r="E157" s="229">
        <v>0</v>
      </c>
      <c r="F157" s="230" t="s">
        <v>426</v>
      </c>
      <c r="G157" s="55" t="s">
        <v>606</v>
      </c>
      <c r="H157" s="231" t="s">
        <v>428</v>
      </c>
      <c r="I157" s="55" t="s">
        <v>607</v>
      </c>
      <c r="J157" s="55" t="s">
        <v>528</v>
      </c>
      <c r="K157" s="55" t="s">
        <v>431</v>
      </c>
      <c r="L157" s="195"/>
      <c r="M157" s="195"/>
      <c r="N157" s="195" t="s">
        <v>592</v>
      </c>
      <c r="O157" s="216"/>
      <c r="P157" s="195"/>
      <c r="Q157" s="195"/>
      <c r="U157" s="55" t="s">
        <v>608</v>
      </c>
      <c r="V157" s="55" t="s">
        <v>608</v>
      </c>
      <c r="X157" s="228">
        <v>43985</v>
      </c>
      <c r="Y157" s="228">
        <v>43985</v>
      </c>
      <c r="AA157" s="228"/>
      <c r="AB157" s="55" t="s">
        <v>434</v>
      </c>
      <c r="AC157" s="55">
        <v>0</v>
      </c>
      <c r="AD157" s="55">
        <v>0</v>
      </c>
      <c r="AE157" s="55">
        <v>0</v>
      </c>
      <c r="AF157" s="55">
        <v>0</v>
      </c>
      <c r="AG157" s="55">
        <v>0</v>
      </c>
      <c r="AH157" s="55">
        <v>1</v>
      </c>
      <c r="AI157" s="55">
        <v>70036</v>
      </c>
      <c r="AJ157" s="55">
        <v>2149</v>
      </c>
      <c r="AK157" s="55">
        <v>0</v>
      </c>
      <c r="AL157" s="55">
        <v>19</v>
      </c>
      <c r="AO157" s="231"/>
      <c r="AP157" s="231"/>
      <c r="AQ157" s="55" t="str">
        <f t="shared" si="4"/>
        <v/>
      </c>
      <c r="AS157" s="55" t="str">
        <f t="shared" si="5"/>
        <v>wci_corp</v>
      </c>
    </row>
    <row r="158" spans="2:45">
      <c r="B158" s="55" t="s">
        <v>459</v>
      </c>
      <c r="C158" s="228">
        <v>43982</v>
      </c>
      <c r="D158" s="229">
        <v>-309.76</v>
      </c>
      <c r="E158" s="229">
        <v>0</v>
      </c>
      <c r="F158" s="230" t="s">
        <v>426</v>
      </c>
      <c r="G158" s="55" t="s">
        <v>606</v>
      </c>
      <c r="H158" s="231" t="s">
        <v>428</v>
      </c>
      <c r="I158" s="55" t="s">
        <v>607</v>
      </c>
      <c r="J158" s="55" t="s">
        <v>528</v>
      </c>
      <c r="K158" s="55" t="s">
        <v>431</v>
      </c>
      <c r="L158" s="195"/>
      <c r="M158" s="195"/>
      <c r="N158" s="195" t="s">
        <v>594</v>
      </c>
      <c r="O158" s="216"/>
      <c r="P158" s="195"/>
      <c r="Q158" s="195"/>
      <c r="U158" s="55" t="s">
        <v>608</v>
      </c>
      <c r="V158" s="55" t="s">
        <v>608</v>
      </c>
      <c r="X158" s="228">
        <v>43985</v>
      </c>
      <c r="Y158" s="228">
        <v>43985</v>
      </c>
      <c r="AA158" s="228"/>
      <c r="AB158" s="55" t="s">
        <v>434</v>
      </c>
      <c r="AC158" s="55">
        <v>0</v>
      </c>
      <c r="AD158" s="55">
        <v>0</v>
      </c>
      <c r="AE158" s="55">
        <v>0</v>
      </c>
      <c r="AF158" s="55">
        <v>0</v>
      </c>
      <c r="AG158" s="55">
        <v>0</v>
      </c>
      <c r="AH158" s="55">
        <v>1</v>
      </c>
      <c r="AI158" s="55">
        <v>70036</v>
      </c>
      <c r="AJ158" s="55">
        <v>2149</v>
      </c>
      <c r="AK158" s="55">
        <v>0</v>
      </c>
      <c r="AL158" s="55">
        <v>19</v>
      </c>
      <c r="AO158" s="231"/>
      <c r="AP158" s="231"/>
      <c r="AQ158" s="55" t="str">
        <f t="shared" si="4"/>
        <v/>
      </c>
      <c r="AS158" s="55" t="str">
        <f t="shared" si="5"/>
        <v>wci_corp</v>
      </c>
    </row>
    <row r="159" spans="2:45">
      <c r="B159" s="55" t="s">
        <v>459</v>
      </c>
      <c r="C159" s="228">
        <v>43982</v>
      </c>
      <c r="D159" s="229">
        <v>-250</v>
      </c>
      <c r="E159" s="229">
        <v>0</v>
      </c>
      <c r="F159" s="230" t="s">
        <v>426</v>
      </c>
      <c r="G159" s="55" t="s">
        <v>606</v>
      </c>
      <c r="H159" s="231" t="s">
        <v>428</v>
      </c>
      <c r="I159" s="55" t="s">
        <v>607</v>
      </c>
      <c r="J159" s="55" t="s">
        <v>528</v>
      </c>
      <c r="K159" s="55" t="s">
        <v>431</v>
      </c>
      <c r="L159" s="195"/>
      <c r="M159" s="195"/>
      <c r="N159" s="195" t="s">
        <v>592</v>
      </c>
      <c r="O159" s="216"/>
      <c r="P159" s="195"/>
      <c r="Q159" s="195"/>
      <c r="U159" s="55" t="s">
        <v>608</v>
      </c>
      <c r="V159" s="55" t="s">
        <v>608</v>
      </c>
      <c r="X159" s="228">
        <v>43985</v>
      </c>
      <c r="Y159" s="228">
        <v>43985</v>
      </c>
      <c r="AA159" s="228"/>
      <c r="AB159" s="55" t="s">
        <v>434</v>
      </c>
      <c r="AC159" s="55">
        <v>0</v>
      </c>
      <c r="AD159" s="55">
        <v>0</v>
      </c>
      <c r="AE159" s="55">
        <v>0</v>
      </c>
      <c r="AF159" s="55">
        <v>0</v>
      </c>
      <c r="AG159" s="55">
        <v>0</v>
      </c>
      <c r="AH159" s="55">
        <v>1</v>
      </c>
      <c r="AI159" s="55">
        <v>70036</v>
      </c>
      <c r="AJ159" s="55">
        <v>2149</v>
      </c>
      <c r="AK159" s="55">
        <v>0</v>
      </c>
      <c r="AL159" s="55">
        <v>19</v>
      </c>
      <c r="AO159" s="231"/>
      <c r="AP159" s="231"/>
      <c r="AQ159" s="55" t="str">
        <f t="shared" si="4"/>
        <v/>
      </c>
      <c r="AS159" s="55" t="str">
        <f t="shared" si="5"/>
        <v>wci_corp</v>
      </c>
    </row>
    <row r="160" spans="2:45">
      <c r="B160" s="55" t="s">
        <v>459</v>
      </c>
      <c r="C160" s="228">
        <v>43982</v>
      </c>
      <c r="D160" s="229">
        <v>-125</v>
      </c>
      <c r="E160" s="229">
        <v>0</v>
      </c>
      <c r="F160" s="230" t="s">
        <v>426</v>
      </c>
      <c r="G160" s="55" t="s">
        <v>606</v>
      </c>
      <c r="H160" s="231" t="s">
        <v>428</v>
      </c>
      <c r="I160" s="55" t="s">
        <v>607</v>
      </c>
      <c r="J160" s="55" t="s">
        <v>528</v>
      </c>
      <c r="K160" s="55" t="s">
        <v>431</v>
      </c>
      <c r="L160" s="195"/>
      <c r="M160" s="195"/>
      <c r="N160" s="195" t="s">
        <v>594</v>
      </c>
      <c r="O160" s="216"/>
      <c r="P160" s="195"/>
      <c r="Q160" s="195"/>
      <c r="U160" s="55" t="s">
        <v>608</v>
      </c>
      <c r="V160" s="55" t="s">
        <v>608</v>
      </c>
      <c r="X160" s="228">
        <v>43985</v>
      </c>
      <c r="Y160" s="228">
        <v>43985</v>
      </c>
      <c r="AA160" s="228"/>
      <c r="AB160" s="55" t="s">
        <v>434</v>
      </c>
      <c r="AC160" s="55">
        <v>0</v>
      </c>
      <c r="AD160" s="55">
        <v>0</v>
      </c>
      <c r="AE160" s="55">
        <v>0</v>
      </c>
      <c r="AF160" s="55">
        <v>0</v>
      </c>
      <c r="AG160" s="55">
        <v>0</v>
      </c>
      <c r="AH160" s="55">
        <v>1</v>
      </c>
      <c r="AI160" s="55">
        <v>70036</v>
      </c>
      <c r="AJ160" s="55">
        <v>2149</v>
      </c>
      <c r="AK160" s="55">
        <v>0</v>
      </c>
      <c r="AL160" s="55">
        <v>19</v>
      </c>
      <c r="AO160" s="231"/>
      <c r="AP160" s="231"/>
      <c r="AQ160" s="55" t="str">
        <f t="shared" si="4"/>
        <v/>
      </c>
      <c r="AS160" s="55" t="str">
        <f t="shared" si="5"/>
        <v>wci_corp</v>
      </c>
    </row>
    <row r="161" spans="2:45">
      <c r="B161" s="55" t="s">
        <v>577</v>
      </c>
      <c r="C161" s="228">
        <v>43982</v>
      </c>
      <c r="D161" s="229">
        <v>-25</v>
      </c>
      <c r="E161" s="229">
        <v>0</v>
      </c>
      <c r="F161" s="230" t="s">
        <v>426</v>
      </c>
      <c r="G161" s="55" t="s">
        <v>606</v>
      </c>
      <c r="H161" s="231" t="s">
        <v>428</v>
      </c>
      <c r="I161" s="55" t="s">
        <v>607</v>
      </c>
      <c r="J161" s="55" t="s">
        <v>528</v>
      </c>
      <c r="K161" s="55" t="s">
        <v>431</v>
      </c>
      <c r="L161" s="195"/>
      <c r="M161" s="195"/>
      <c r="N161" s="195" t="s">
        <v>595</v>
      </c>
      <c r="O161" s="216"/>
      <c r="P161" s="195"/>
      <c r="Q161" s="195"/>
      <c r="U161" s="55" t="s">
        <v>608</v>
      </c>
      <c r="V161" s="55" t="s">
        <v>608</v>
      </c>
      <c r="X161" s="228">
        <v>43985</v>
      </c>
      <c r="Y161" s="228">
        <v>43985</v>
      </c>
      <c r="AA161" s="228"/>
      <c r="AB161" s="55" t="s">
        <v>434</v>
      </c>
      <c r="AC161" s="55">
        <v>0</v>
      </c>
      <c r="AD161" s="55">
        <v>0</v>
      </c>
      <c r="AE161" s="55">
        <v>0</v>
      </c>
      <c r="AF161" s="55">
        <v>0</v>
      </c>
      <c r="AG161" s="55">
        <v>0</v>
      </c>
      <c r="AH161" s="55">
        <v>1</v>
      </c>
      <c r="AI161" s="55">
        <v>70165</v>
      </c>
      <c r="AJ161" s="55">
        <v>2149</v>
      </c>
      <c r="AK161" s="55">
        <v>0</v>
      </c>
      <c r="AL161" s="55">
        <v>19</v>
      </c>
      <c r="AO161" s="231"/>
      <c r="AP161" s="231"/>
      <c r="AQ161" s="55" t="str">
        <f t="shared" si="4"/>
        <v/>
      </c>
      <c r="AS161" s="55" t="str">
        <f t="shared" si="5"/>
        <v>wci_corp</v>
      </c>
    </row>
    <row r="162" spans="2:45">
      <c r="B162" s="55" t="s">
        <v>577</v>
      </c>
      <c r="C162" s="228">
        <v>43982</v>
      </c>
      <c r="D162" s="229">
        <v>-25</v>
      </c>
      <c r="E162" s="229">
        <v>0</v>
      </c>
      <c r="F162" s="230" t="s">
        <v>426</v>
      </c>
      <c r="G162" s="55" t="s">
        <v>606</v>
      </c>
      <c r="H162" s="231" t="s">
        <v>428</v>
      </c>
      <c r="I162" s="55" t="s">
        <v>607</v>
      </c>
      <c r="J162" s="55" t="s">
        <v>528</v>
      </c>
      <c r="K162" s="55" t="s">
        <v>431</v>
      </c>
      <c r="L162" s="195"/>
      <c r="M162" s="195"/>
      <c r="N162" s="195" t="s">
        <v>596</v>
      </c>
      <c r="O162" s="216"/>
      <c r="P162" s="195"/>
      <c r="Q162" s="195"/>
      <c r="U162" s="55" t="s">
        <v>608</v>
      </c>
      <c r="V162" s="55" t="s">
        <v>608</v>
      </c>
      <c r="X162" s="228">
        <v>43985</v>
      </c>
      <c r="Y162" s="228">
        <v>43985</v>
      </c>
      <c r="AA162" s="228"/>
      <c r="AB162" s="55" t="s">
        <v>434</v>
      </c>
      <c r="AC162" s="55">
        <v>0</v>
      </c>
      <c r="AD162" s="55">
        <v>0</v>
      </c>
      <c r="AE162" s="55">
        <v>0</v>
      </c>
      <c r="AF162" s="55">
        <v>0</v>
      </c>
      <c r="AG162" s="55">
        <v>0</v>
      </c>
      <c r="AH162" s="55">
        <v>1</v>
      </c>
      <c r="AI162" s="55">
        <v>70165</v>
      </c>
      <c r="AJ162" s="55">
        <v>2149</v>
      </c>
      <c r="AK162" s="55">
        <v>0</v>
      </c>
      <c r="AL162" s="55">
        <v>19</v>
      </c>
      <c r="AO162" s="231"/>
      <c r="AP162" s="231"/>
      <c r="AQ162" s="55" t="str">
        <f t="shared" si="4"/>
        <v/>
      </c>
      <c r="AS162" s="55" t="str">
        <f t="shared" si="5"/>
        <v>wci_corp</v>
      </c>
    </row>
    <row r="163" spans="2:45">
      <c r="B163" s="55" t="s">
        <v>525</v>
      </c>
      <c r="C163" s="228">
        <v>43982</v>
      </c>
      <c r="D163" s="229">
        <v>3577.7</v>
      </c>
      <c r="E163" s="229">
        <v>0</v>
      </c>
      <c r="F163" s="230" t="s">
        <v>426</v>
      </c>
      <c r="G163" s="55" t="s">
        <v>609</v>
      </c>
      <c r="H163" s="231" t="s">
        <v>428</v>
      </c>
      <c r="I163" s="55" t="s">
        <v>610</v>
      </c>
      <c r="J163" s="55" t="s">
        <v>528</v>
      </c>
      <c r="K163" s="55" t="s">
        <v>431</v>
      </c>
      <c r="L163" s="195"/>
      <c r="M163" s="195"/>
      <c r="N163" s="195" t="s">
        <v>592</v>
      </c>
      <c r="O163" s="216"/>
      <c r="P163" s="195"/>
      <c r="Q163" s="195"/>
      <c r="U163" s="55" t="s">
        <v>611</v>
      </c>
      <c r="V163" s="55" t="s">
        <v>611</v>
      </c>
      <c r="X163" s="228">
        <v>43985</v>
      </c>
      <c r="Y163" s="228">
        <v>43986</v>
      </c>
      <c r="AA163" s="228"/>
      <c r="AB163" s="55" t="s">
        <v>434</v>
      </c>
      <c r="AC163" s="55">
        <v>0</v>
      </c>
      <c r="AD163" s="55">
        <v>0</v>
      </c>
      <c r="AE163" s="55">
        <v>0</v>
      </c>
      <c r="AF163" s="55">
        <v>0</v>
      </c>
      <c r="AG163" s="55">
        <v>0</v>
      </c>
      <c r="AH163" s="55">
        <v>1</v>
      </c>
      <c r="AI163" s="55">
        <v>50036</v>
      </c>
      <c r="AJ163" s="55">
        <v>2149</v>
      </c>
      <c r="AK163" s="55">
        <v>201</v>
      </c>
      <c r="AL163" s="55">
        <v>19</v>
      </c>
      <c r="AO163" s="231"/>
      <c r="AP163" s="231"/>
      <c r="AQ163" s="55" t="str">
        <f t="shared" si="4"/>
        <v/>
      </c>
      <c r="AS163" s="55" t="str">
        <f t="shared" si="5"/>
        <v>wci_corp</v>
      </c>
    </row>
    <row r="164" spans="2:45">
      <c r="B164" s="55" t="s">
        <v>525</v>
      </c>
      <c r="C164" s="228">
        <v>43982</v>
      </c>
      <c r="D164" s="229">
        <v>1847.48</v>
      </c>
      <c r="E164" s="229">
        <v>0</v>
      </c>
      <c r="F164" s="230" t="s">
        <v>426</v>
      </c>
      <c r="G164" s="55" t="s">
        <v>609</v>
      </c>
      <c r="H164" s="231" t="s">
        <v>428</v>
      </c>
      <c r="I164" s="55" t="s">
        <v>610</v>
      </c>
      <c r="J164" s="55" t="s">
        <v>528</v>
      </c>
      <c r="K164" s="55" t="s">
        <v>431</v>
      </c>
      <c r="L164" s="195"/>
      <c r="M164" s="195"/>
      <c r="N164" s="195" t="s">
        <v>594</v>
      </c>
      <c r="O164" s="216"/>
      <c r="P164" s="195"/>
      <c r="Q164" s="195"/>
      <c r="U164" s="55" t="s">
        <v>611</v>
      </c>
      <c r="V164" s="55" t="s">
        <v>611</v>
      </c>
      <c r="X164" s="228">
        <v>43985</v>
      </c>
      <c r="Y164" s="228">
        <v>43986</v>
      </c>
      <c r="AA164" s="228"/>
      <c r="AB164" s="55" t="s">
        <v>434</v>
      </c>
      <c r="AC164" s="55">
        <v>0</v>
      </c>
      <c r="AD164" s="55">
        <v>0</v>
      </c>
      <c r="AE164" s="55">
        <v>0</v>
      </c>
      <c r="AF164" s="55">
        <v>0</v>
      </c>
      <c r="AG164" s="55">
        <v>0</v>
      </c>
      <c r="AH164" s="55">
        <v>1</v>
      </c>
      <c r="AI164" s="55">
        <v>50036</v>
      </c>
      <c r="AJ164" s="55">
        <v>2149</v>
      </c>
      <c r="AK164" s="55">
        <v>201</v>
      </c>
      <c r="AL164" s="55">
        <v>19</v>
      </c>
      <c r="AO164" s="231"/>
      <c r="AP164" s="231"/>
      <c r="AQ164" s="55" t="str">
        <f t="shared" si="4"/>
        <v/>
      </c>
      <c r="AS164" s="55" t="str">
        <f t="shared" si="5"/>
        <v>wci_corp</v>
      </c>
    </row>
    <row r="165" spans="2:45">
      <c r="B165" s="55" t="s">
        <v>532</v>
      </c>
      <c r="C165" s="228">
        <v>43982</v>
      </c>
      <c r="D165" s="229">
        <v>165.8</v>
      </c>
      <c r="E165" s="229">
        <v>0</v>
      </c>
      <c r="F165" s="230" t="s">
        <v>426</v>
      </c>
      <c r="G165" s="55" t="s">
        <v>609</v>
      </c>
      <c r="H165" s="231" t="s">
        <v>428</v>
      </c>
      <c r="I165" s="55" t="s">
        <v>610</v>
      </c>
      <c r="J165" s="55" t="s">
        <v>528</v>
      </c>
      <c r="K165" s="55" t="s">
        <v>431</v>
      </c>
      <c r="L165" s="195"/>
      <c r="M165" s="195"/>
      <c r="N165" s="195" t="s">
        <v>592</v>
      </c>
      <c r="O165" s="216"/>
      <c r="P165" s="195"/>
      <c r="Q165" s="195"/>
      <c r="U165" s="55" t="s">
        <v>611</v>
      </c>
      <c r="V165" s="55" t="s">
        <v>611</v>
      </c>
      <c r="X165" s="228">
        <v>43985</v>
      </c>
      <c r="Y165" s="228">
        <v>43986</v>
      </c>
      <c r="AA165" s="228"/>
      <c r="AB165" s="55" t="s">
        <v>434</v>
      </c>
      <c r="AC165" s="55">
        <v>0</v>
      </c>
      <c r="AD165" s="55">
        <v>0</v>
      </c>
      <c r="AE165" s="55">
        <v>0</v>
      </c>
      <c r="AF165" s="55">
        <v>0</v>
      </c>
      <c r="AG165" s="55">
        <v>0</v>
      </c>
      <c r="AH165" s="55">
        <v>1</v>
      </c>
      <c r="AI165" s="55">
        <v>52036</v>
      </c>
      <c r="AJ165" s="55">
        <v>2149</v>
      </c>
      <c r="AK165" s="55">
        <v>201</v>
      </c>
      <c r="AL165" s="55">
        <v>19</v>
      </c>
      <c r="AO165" s="231"/>
      <c r="AP165" s="231"/>
      <c r="AQ165" s="55" t="str">
        <f t="shared" si="4"/>
        <v/>
      </c>
      <c r="AS165" s="55" t="str">
        <f t="shared" si="5"/>
        <v>wci_corp</v>
      </c>
    </row>
    <row r="166" spans="2:45">
      <c r="B166" s="55" t="s">
        <v>532</v>
      </c>
      <c r="C166" s="228">
        <v>43982</v>
      </c>
      <c r="D166" s="229">
        <v>81.7</v>
      </c>
      <c r="E166" s="229">
        <v>0</v>
      </c>
      <c r="F166" s="230" t="s">
        <v>426</v>
      </c>
      <c r="G166" s="55" t="s">
        <v>609</v>
      </c>
      <c r="H166" s="231" t="s">
        <v>428</v>
      </c>
      <c r="I166" s="55" t="s">
        <v>610</v>
      </c>
      <c r="J166" s="55" t="s">
        <v>528</v>
      </c>
      <c r="K166" s="55" t="s">
        <v>431</v>
      </c>
      <c r="L166" s="195"/>
      <c r="M166" s="195"/>
      <c r="N166" s="195" t="s">
        <v>594</v>
      </c>
      <c r="O166" s="216"/>
      <c r="P166" s="195"/>
      <c r="Q166" s="195"/>
      <c r="U166" s="55" t="s">
        <v>611</v>
      </c>
      <c r="V166" s="55" t="s">
        <v>611</v>
      </c>
      <c r="X166" s="228">
        <v>43985</v>
      </c>
      <c r="Y166" s="228">
        <v>43986</v>
      </c>
      <c r="AA166" s="228"/>
      <c r="AB166" s="55" t="s">
        <v>434</v>
      </c>
      <c r="AC166" s="55">
        <v>0</v>
      </c>
      <c r="AD166" s="55">
        <v>0</v>
      </c>
      <c r="AE166" s="55">
        <v>0</v>
      </c>
      <c r="AF166" s="55">
        <v>0</v>
      </c>
      <c r="AG166" s="55">
        <v>0</v>
      </c>
      <c r="AH166" s="55">
        <v>1</v>
      </c>
      <c r="AI166" s="55">
        <v>52036</v>
      </c>
      <c r="AJ166" s="55">
        <v>2149</v>
      </c>
      <c r="AK166" s="55">
        <v>201</v>
      </c>
      <c r="AL166" s="55">
        <v>19</v>
      </c>
      <c r="AO166" s="231"/>
      <c r="AP166" s="231"/>
      <c r="AQ166" s="55" t="str">
        <f t="shared" si="4"/>
        <v/>
      </c>
      <c r="AS166" s="55" t="str">
        <f t="shared" si="5"/>
        <v>wci_corp</v>
      </c>
    </row>
    <row r="167" spans="2:45">
      <c r="B167" s="55" t="s">
        <v>533</v>
      </c>
      <c r="C167" s="228">
        <v>43982</v>
      </c>
      <c r="D167" s="229">
        <v>669</v>
      </c>
      <c r="E167" s="229">
        <v>0</v>
      </c>
      <c r="F167" s="230" t="s">
        <v>426</v>
      </c>
      <c r="G167" s="55" t="s">
        <v>609</v>
      </c>
      <c r="H167" s="231" t="s">
        <v>428</v>
      </c>
      <c r="I167" s="55" t="s">
        <v>610</v>
      </c>
      <c r="J167" s="55" t="s">
        <v>528</v>
      </c>
      <c r="K167" s="55" t="s">
        <v>431</v>
      </c>
      <c r="L167" s="195"/>
      <c r="M167" s="195"/>
      <c r="N167" s="195" t="s">
        <v>592</v>
      </c>
      <c r="O167" s="216"/>
      <c r="P167" s="195"/>
      <c r="Q167" s="195"/>
      <c r="U167" s="55" t="s">
        <v>611</v>
      </c>
      <c r="V167" s="55" t="s">
        <v>611</v>
      </c>
      <c r="X167" s="228">
        <v>43985</v>
      </c>
      <c r="Y167" s="228">
        <v>43986</v>
      </c>
      <c r="AA167" s="228"/>
      <c r="AB167" s="55" t="s">
        <v>434</v>
      </c>
      <c r="AC167" s="55">
        <v>0</v>
      </c>
      <c r="AD167" s="55">
        <v>0</v>
      </c>
      <c r="AE167" s="55">
        <v>0</v>
      </c>
      <c r="AF167" s="55">
        <v>0</v>
      </c>
      <c r="AG167" s="55">
        <v>0</v>
      </c>
      <c r="AH167" s="55">
        <v>1</v>
      </c>
      <c r="AI167" s="55">
        <v>52036</v>
      </c>
      <c r="AJ167" s="55">
        <v>2149</v>
      </c>
      <c r="AK167" s="55">
        <v>320</v>
      </c>
      <c r="AL167" s="55">
        <v>19</v>
      </c>
      <c r="AO167" s="231"/>
      <c r="AP167" s="231"/>
      <c r="AQ167" s="55" t="str">
        <f t="shared" si="4"/>
        <v/>
      </c>
      <c r="AS167" s="55" t="str">
        <f t="shared" si="5"/>
        <v>wci_corp</v>
      </c>
    </row>
    <row r="168" spans="2:45">
      <c r="B168" s="55" t="s">
        <v>533</v>
      </c>
      <c r="C168" s="228">
        <v>43982</v>
      </c>
      <c r="D168" s="229">
        <v>299.04000000000002</v>
      </c>
      <c r="E168" s="229">
        <v>0</v>
      </c>
      <c r="F168" s="230" t="s">
        <v>426</v>
      </c>
      <c r="G168" s="55" t="s">
        <v>609</v>
      </c>
      <c r="H168" s="231" t="s">
        <v>428</v>
      </c>
      <c r="I168" s="55" t="s">
        <v>610</v>
      </c>
      <c r="J168" s="55" t="s">
        <v>528</v>
      </c>
      <c r="K168" s="55" t="s">
        <v>431</v>
      </c>
      <c r="L168" s="195"/>
      <c r="M168" s="195"/>
      <c r="N168" s="195" t="s">
        <v>594</v>
      </c>
      <c r="O168" s="216"/>
      <c r="P168" s="195"/>
      <c r="Q168" s="195"/>
      <c r="U168" s="55" t="s">
        <v>611</v>
      </c>
      <c r="V168" s="55" t="s">
        <v>611</v>
      </c>
      <c r="X168" s="228">
        <v>43985</v>
      </c>
      <c r="Y168" s="228">
        <v>43986</v>
      </c>
      <c r="AA168" s="228"/>
      <c r="AB168" s="55" t="s">
        <v>434</v>
      </c>
      <c r="AC168" s="55">
        <v>0</v>
      </c>
      <c r="AD168" s="55">
        <v>0</v>
      </c>
      <c r="AE168" s="55">
        <v>0</v>
      </c>
      <c r="AF168" s="55">
        <v>0</v>
      </c>
      <c r="AG168" s="55">
        <v>0</v>
      </c>
      <c r="AH168" s="55">
        <v>1</v>
      </c>
      <c r="AI168" s="55">
        <v>52036</v>
      </c>
      <c r="AJ168" s="55">
        <v>2149</v>
      </c>
      <c r="AK168" s="55">
        <v>320</v>
      </c>
      <c r="AL168" s="55">
        <v>19</v>
      </c>
      <c r="AO168" s="231"/>
      <c r="AP168" s="231"/>
      <c r="AQ168" s="55" t="str">
        <f t="shared" si="4"/>
        <v/>
      </c>
      <c r="AS168" s="55" t="str">
        <f t="shared" si="5"/>
        <v>wci_corp</v>
      </c>
    </row>
    <row r="169" spans="2:45">
      <c r="B169" s="55" t="s">
        <v>459</v>
      </c>
      <c r="C169" s="228">
        <v>43982</v>
      </c>
      <c r="D169" s="229">
        <v>635.28</v>
      </c>
      <c r="E169" s="229">
        <v>0</v>
      </c>
      <c r="F169" s="230" t="s">
        <v>426</v>
      </c>
      <c r="G169" s="55" t="s">
        <v>609</v>
      </c>
      <c r="H169" s="231" t="s">
        <v>428</v>
      </c>
      <c r="I169" s="55" t="s">
        <v>610</v>
      </c>
      <c r="J169" s="55" t="s">
        <v>528</v>
      </c>
      <c r="K169" s="55" t="s">
        <v>431</v>
      </c>
      <c r="L169" s="195"/>
      <c r="M169" s="195"/>
      <c r="N169" s="195" t="s">
        <v>592</v>
      </c>
      <c r="O169" s="216"/>
      <c r="P169" s="195"/>
      <c r="Q169" s="195"/>
      <c r="U169" s="55" t="s">
        <v>611</v>
      </c>
      <c r="V169" s="55" t="s">
        <v>611</v>
      </c>
      <c r="X169" s="228">
        <v>43985</v>
      </c>
      <c r="Y169" s="228">
        <v>43986</v>
      </c>
      <c r="AA169" s="228"/>
      <c r="AB169" s="55" t="s">
        <v>434</v>
      </c>
      <c r="AC169" s="55">
        <v>0</v>
      </c>
      <c r="AD169" s="55">
        <v>0</v>
      </c>
      <c r="AE169" s="55">
        <v>0</v>
      </c>
      <c r="AF169" s="55">
        <v>0</v>
      </c>
      <c r="AG169" s="55">
        <v>0</v>
      </c>
      <c r="AH169" s="55">
        <v>1</v>
      </c>
      <c r="AI169" s="55">
        <v>70036</v>
      </c>
      <c r="AJ169" s="55">
        <v>2149</v>
      </c>
      <c r="AK169" s="55">
        <v>0</v>
      </c>
      <c r="AL169" s="55">
        <v>19</v>
      </c>
      <c r="AO169" s="231"/>
      <c r="AP169" s="231"/>
      <c r="AQ169" s="55" t="str">
        <f t="shared" si="4"/>
        <v/>
      </c>
      <c r="AS169" s="55" t="str">
        <f t="shared" si="5"/>
        <v>wci_corp</v>
      </c>
    </row>
    <row r="170" spans="2:45">
      <c r="B170" s="55" t="s">
        <v>459</v>
      </c>
      <c r="C170" s="228">
        <v>43982</v>
      </c>
      <c r="D170" s="229">
        <v>309.76</v>
      </c>
      <c r="E170" s="229">
        <v>0</v>
      </c>
      <c r="F170" s="230" t="s">
        <v>426</v>
      </c>
      <c r="G170" s="55" t="s">
        <v>609</v>
      </c>
      <c r="H170" s="231" t="s">
        <v>428</v>
      </c>
      <c r="I170" s="55" t="s">
        <v>610</v>
      </c>
      <c r="J170" s="55" t="s">
        <v>528</v>
      </c>
      <c r="K170" s="55" t="s">
        <v>431</v>
      </c>
      <c r="L170" s="195"/>
      <c r="M170" s="195"/>
      <c r="N170" s="195" t="s">
        <v>594</v>
      </c>
      <c r="O170" s="216"/>
      <c r="P170" s="195"/>
      <c r="Q170" s="195"/>
      <c r="U170" s="55" t="s">
        <v>611</v>
      </c>
      <c r="V170" s="55" t="s">
        <v>611</v>
      </c>
      <c r="X170" s="228">
        <v>43985</v>
      </c>
      <c r="Y170" s="228">
        <v>43986</v>
      </c>
      <c r="AA170" s="228"/>
      <c r="AB170" s="55" t="s">
        <v>434</v>
      </c>
      <c r="AC170" s="55">
        <v>0</v>
      </c>
      <c r="AD170" s="55">
        <v>0</v>
      </c>
      <c r="AE170" s="55">
        <v>0</v>
      </c>
      <c r="AF170" s="55">
        <v>0</v>
      </c>
      <c r="AG170" s="55">
        <v>0</v>
      </c>
      <c r="AH170" s="55">
        <v>1</v>
      </c>
      <c r="AI170" s="55">
        <v>70036</v>
      </c>
      <c r="AJ170" s="55">
        <v>2149</v>
      </c>
      <c r="AK170" s="55">
        <v>0</v>
      </c>
      <c r="AL170" s="55">
        <v>19</v>
      </c>
      <c r="AO170" s="231"/>
      <c r="AP170" s="231"/>
      <c r="AQ170" s="55" t="str">
        <f t="shared" si="4"/>
        <v/>
      </c>
      <c r="AS170" s="55" t="str">
        <f t="shared" si="5"/>
        <v>wci_corp</v>
      </c>
    </row>
    <row r="171" spans="2:45">
      <c r="B171" s="55" t="s">
        <v>459</v>
      </c>
      <c r="C171" s="228">
        <v>43982</v>
      </c>
      <c r="D171" s="229">
        <v>250</v>
      </c>
      <c r="E171" s="229">
        <v>0</v>
      </c>
      <c r="F171" s="230" t="s">
        <v>426</v>
      </c>
      <c r="G171" s="55" t="s">
        <v>609</v>
      </c>
      <c r="H171" s="231" t="s">
        <v>428</v>
      </c>
      <c r="I171" s="55" t="s">
        <v>610</v>
      </c>
      <c r="J171" s="55" t="s">
        <v>528</v>
      </c>
      <c r="K171" s="55" t="s">
        <v>431</v>
      </c>
      <c r="L171" s="195"/>
      <c r="M171" s="195"/>
      <c r="N171" s="195" t="s">
        <v>592</v>
      </c>
      <c r="O171" s="216"/>
      <c r="P171" s="195"/>
      <c r="Q171" s="195"/>
      <c r="U171" s="55" t="s">
        <v>611</v>
      </c>
      <c r="V171" s="55" t="s">
        <v>611</v>
      </c>
      <c r="X171" s="228">
        <v>43985</v>
      </c>
      <c r="Y171" s="228">
        <v>43986</v>
      </c>
      <c r="AA171" s="228"/>
      <c r="AB171" s="55" t="s">
        <v>434</v>
      </c>
      <c r="AC171" s="55">
        <v>0</v>
      </c>
      <c r="AD171" s="55">
        <v>0</v>
      </c>
      <c r="AE171" s="55">
        <v>0</v>
      </c>
      <c r="AF171" s="55">
        <v>0</v>
      </c>
      <c r="AG171" s="55">
        <v>0</v>
      </c>
      <c r="AH171" s="55">
        <v>1</v>
      </c>
      <c r="AI171" s="55">
        <v>70036</v>
      </c>
      <c r="AJ171" s="55">
        <v>2149</v>
      </c>
      <c r="AK171" s="55">
        <v>0</v>
      </c>
      <c r="AL171" s="55">
        <v>19</v>
      </c>
      <c r="AO171" s="231"/>
      <c r="AP171" s="231"/>
      <c r="AQ171" s="55" t="str">
        <f t="shared" si="4"/>
        <v/>
      </c>
      <c r="AS171" s="55" t="str">
        <f t="shared" si="5"/>
        <v>wci_corp</v>
      </c>
    </row>
    <row r="172" spans="2:45">
      <c r="B172" s="55" t="s">
        <v>459</v>
      </c>
      <c r="C172" s="228">
        <v>43982</v>
      </c>
      <c r="D172" s="229">
        <v>125</v>
      </c>
      <c r="E172" s="229">
        <v>0</v>
      </c>
      <c r="F172" s="230" t="s">
        <v>426</v>
      </c>
      <c r="G172" s="55" t="s">
        <v>609</v>
      </c>
      <c r="H172" s="231" t="s">
        <v>428</v>
      </c>
      <c r="I172" s="55" t="s">
        <v>610</v>
      </c>
      <c r="J172" s="55" t="s">
        <v>528</v>
      </c>
      <c r="K172" s="55" t="s">
        <v>431</v>
      </c>
      <c r="L172" s="195"/>
      <c r="M172" s="195"/>
      <c r="N172" s="195" t="s">
        <v>594</v>
      </c>
      <c r="O172" s="216"/>
      <c r="P172" s="195"/>
      <c r="Q172" s="195"/>
      <c r="U172" s="55" t="s">
        <v>611</v>
      </c>
      <c r="V172" s="55" t="s">
        <v>611</v>
      </c>
      <c r="X172" s="228">
        <v>43985</v>
      </c>
      <c r="Y172" s="228">
        <v>43986</v>
      </c>
      <c r="AA172" s="228"/>
      <c r="AB172" s="55" t="s">
        <v>434</v>
      </c>
      <c r="AC172" s="55">
        <v>0</v>
      </c>
      <c r="AD172" s="55">
        <v>0</v>
      </c>
      <c r="AE172" s="55">
        <v>0</v>
      </c>
      <c r="AF172" s="55">
        <v>0</v>
      </c>
      <c r="AG172" s="55">
        <v>0</v>
      </c>
      <c r="AH172" s="55">
        <v>1</v>
      </c>
      <c r="AI172" s="55">
        <v>70036</v>
      </c>
      <c r="AJ172" s="55">
        <v>2149</v>
      </c>
      <c r="AK172" s="55">
        <v>0</v>
      </c>
      <c r="AL172" s="55">
        <v>19</v>
      </c>
      <c r="AO172" s="231"/>
      <c r="AP172" s="231"/>
      <c r="AQ172" s="55" t="str">
        <f t="shared" si="4"/>
        <v/>
      </c>
      <c r="AS172" s="55" t="str">
        <f t="shared" si="5"/>
        <v>wci_corp</v>
      </c>
    </row>
    <row r="173" spans="2:45">
      <c r="B173" s="55" t="s">
        <v>577</v>
      </c>
      <c r="C173" s="228">
        <v>43982</v>
      </c>
      <c r="D173" s="229">
        <v>25</v>
      </c>
      <c r="E173" s="229">
        <v>0</v>
      </c>
      <c r="F173" s="230" t="s">
        <v>426</v>
      </c>
      <c r="G173" s="55" t="s">
        <v>609</v>
      </c>
      <c r="H173" s="231" t="s">
        <v>428</v>
      </c>
      <c r="I173" s="55" t="s">
        <v>610</v>
      </c>
      <c r="J173" s="55" t="s">
        <v>528</v>
      </c>
      <c r="K173" s="55" t="s">
        <v>431</v>
      </c>
      <c r="L173" s="195"/>
      <c r="M173" s="195"/>
      <c r="N173" s="195" t="s">
        <v>595</v>
      </c>
      <c r="O173" s="216"/>
      <c r="P173" s="195"/>
      <c r="Q173" s="195"/>
      <c r="U173" s="55" t="s">
        <v>611</v>
      </c>
      <c r="V173" s="55" t="s">
        <v>611</v>
      </c>
      <c r="X173" s="228">
        <v>43985</v>
      </c>
      <c r="Y173" s="228">
        <v>43986</v>
      </c>
      <c r="AA173" s="228"/>
      <c r="AB173" s="55" t="s">
        <v>434</v>
      </c>
      <c r="AC173" s="55">
        <v>0</v>
      </c>
      <c r="AD173" s="55">
        <v>0</v>
      </c>
      <c r="AE173" s="55">
        <v>0</v>
      </c>
      <c r="AF173" s="55">
        <v>0</v>
      </c>
      <c r="AG173" s="55">
        <v>0</v>
      </c>
      <c r="AH173" s="55">
        <v>1</v>
      </c>
      <c r="AI173" s="55">
        <v>70165</v>
      </c>
      <c r="AJ173" s="55">
        <v>2149</v>
      </c>
      <c r="AK173" s="55">
        <v>0</v>
      </c>
      <c r="AL173" s="55">
        <v>19</v>
      </c>
      <c r="AO173" s="231"/>
      <c r="AP173" s="231"/>
      <c r="AQ173" s="55" t="str">
        <f t="shared" si="4"/>
        <v/>
      </c>
      <c r="AS173" s="55" t="str">
        <f t="shared" si="5"/>
        <v>wci_corp</v>
      </c>
    </row>
    <row r="174" spans="2:45">
      <c r="B174" s="55" t="s">
        <v>577</v>
      </c>
      <c r="C174" s="228">
        <v>43982</v>
      </c>
      <c r="D174" s="229">
        <v>100</v>
      </c>
      <c r="E174" s="229">
        <v>0</v>
      </c>
      <c r="F174" s="230" t="s">
        <v>426</v>
      </c>
      <c r="G174" s="55" t="s">
        <v>609</v>
      </c>
      <c r="H174" s="231" t="s">
        <v>428</v>
      </c>
      <c r="I174" s="55" t="s">
        <v>610</v>
      </c>
      <c r="J174" s="55" t="s">
        <v>528</v>
      </c>
      <c r="K174" s="55" t="s">
        <v>431</v>
      </c>
      <c r="L174" s="195"/>
      <c r="M174" s="195"/>
      <c r="N174" s="195" t="s">
        <v>595</v>
      </c>
      <c r="O174" s="216"/>
      <c r="P174" s="195"/>
      <c r="Q174" s="195"/>
      <c r="U174" s="55" t="s">
        <v>611</v>
      </c>
      <c r="V174" s="55" t="s">
        <v>611</v>
      </c>
      <c r="X174" s="228">
        <v>43985</v>
      </c>
      <c r="Y174" s="228">
        <v>43986</v>
      </c>
      <c r="AA174" s="228"/>
      <c r="AB174" s="55" t="s">
        <v>434</v>
      </c>
      <c r="AC174" s="55">
        <v>0</v>
      </c>
      <c r="AD174" s="55">
        <v>0</v>
      </c>
      <c r="AE174" s="55">
        <v>0</v>
      </c>
      <c r="AF174" s="55">
        <v>0</v>
      </c>
      <c r="AG174" s="55">
        <v>0</v>
      </c>
      <c r="AH174" s="55">
        <v>1</v>
      </c>
      <c r="AI174" s="55">
        <v>70165</v>
      </c>
      <c r="AJ174" s="55">
        <v>2149</v>
      </c>
      <c r="AK174" s="55">
        <v>0</v>
      </c>
      <c r="AL174" s="55">
        <v>19</v>
      </c>
      <c r="AO174" s="231"/>
      <c r="AP174" s="231"/>
      <c r="AQ174" s="55" t="str">
        <f t="shared" si="4"/>
        <v/>
      </c>
      <c r="AS174" s="55" t="str">
        <f t="shared" si="5"/>
        <v>wci_corp</v>
      </c>
    </row>
    <row r="175" spans="2:45">
      <c r="B175" s="55" t="s">
        <v>577</v>
      </c>
      <c r="C175" s="228">
        <v>43982</v>
      </c>
      <c r="D175" s="229">
        <v>25</v>
      </c>
      <c r="E175" s="229">
        <v>0</v>
      </c>
      <c r="F175" s="230" t="s">
        <v>426</v>
      </c>
      <c r="G175" s="55" t="s">
        <v>609</v>
      </c>
      <c r="H175" s="231" t="s">
        <v>428</v>
      </c>
      <c r="I175" s="55" t="s">
        <v>610</v>
      </c>
      <c r="J175" s="55" t="s">
        <v>528</v>
      </c>
      <c r="K175" s="55" t="s">
        <v>431</v>
      </c>
      <c r="L175" s="195"/>
      <c r="M175" s="195"/>
      <c r="N175" s="195" t="s">
        <v>596</v>
      </c>
      <c r="O175" s="216"/>
      <c r="P175" s="195"/>
      <c r="Q175" s="195"/>
      <c r="U175" s="55" t="s">
        <v>611</v>
      </c>
      <c r="V175" s="55" t="s">
        <v>611</v>
      </c>
      <c r="X175" s="228">
        <v>43985</v>
      </c>
      <c r="Y175" s="228">
        <v>43986</v>
      </c>
      <c r="AA175" s="228"/>
      <c r="AB175" s="55" t="s">
        <v>434</v>
      </c>
      <c r="AC175" s="55">
        <v>0</v>
      </c>
      <c r="AD175" s="55">
        <v>0</v>
      </c>
      <c r="AE175" s="55">
        <v>0</v>
      </c>
      <c r="AF175" s="55">
        <v>0</v>
      </c>
      <c r="AG175" s="55">
        <v>0</v>
      </c>
      <c r="AH175" s="55">
        <v>1</v>
      </c>
      <c r="AI175" s="55">
        <v>70165</v>
      </c>
      <c r="AJ175" s="55">
        <v>2149</v>
      </c>
      <c r="AK175" s="55">
        <v>0</v>
      </c>
      <c r="AL175" s="55">
        <v>19</v>
      </c>
      <c r="AO175" s="231"/>
      <c r="AP175" s="231"/>
      <c r="AQ175" s="55" t="str">
        <f t="shared" si="4"/>
        <v/>
      </c>
      <c r="AS175" s="55" t="str">
        <f t="shared" si="5"/>
        <v>wci_corp</v>
      </c>
    </row>
    <row r="176" spans="2:45">
      <c r="B176" s="55" t="s">
        <v>577</v>
      </c>
      <c r="C176" s="228">
        <v>43982</v>
      </c>
      <c r="D176" s="229">
        <v>100</v>
      </c>
      <c r="E176" s="229">
        <v>0</v>
      </c>
      <c r="F176" s="230" t="s">
        <v>426</v>
      </c>
      <c r="G176" s="55" t="s">
        <v>609</v>
      </c>
      <c r="H176" s="231" t="s">
        <v>428</v>
      </c>
      <c r="I176" s="55" t="s">
        <v>610</v>
      </c>
      <c r="J176" s="55" t="s">
        <v>528</v>
      </c>
      <c r="K176" s="55" t="s">
        <v>431</v>
      </c>
      <c r="L176" s="195"/>
      <c r="M176" s="195"/>
      <c r="N176" s="195" t="s">
        <v>596</v>
      </c>
      <c r="O176" s="216"/>
      <c r="P176" s="195"/>
      <c r="Q176" s="195"/>
      <c r="U176" s="55" t="s">
        <v>611</v>
      </c>
      <c r="V176" s="55" t="s">
        <v>611</v>
      </c>
      <c r="X176" s="228">
        <v>43985</v>
      </c>
      <c r="Y176" s="228">
        <v>43986</v>
      </c>
      <c r="AA176" s="228"/>
      <c r="AB176" s="55" t="s">
        <v>434</v>
      </c>
      <c r="AC176" s="55">
        <v>0</v>
      </c>
      <c r="AD176" s="55">
        <v>0</v>
      </c>
      <c r="AE176" s="55">
        <v>0</v>
      </c>
      <c r="AF176" s="55">
        <v>0</v>
      </c>
      <c r="AG176" s="55">
        <v>0</v>
      </c>
      <c r="AH176" s="55">
        <v>1</v>
      </c>
      <c r="AI176" s="55">
        <v>70165</v>
      </c>
      <c r="AJ176" s="55">
        <v>2149</v>
      </c>
      <c r="AK176" s="55">
        <v>0</v>
      </c>
      <c r="AL176" s="55">
        <v>19</v>
      </c>
      <c r="AO176" s="231"/>
      <c r="AP176" s="231"/>
      <c r="AQ176" s="55" t="str">
        <f t="shared" si="4"/>
        <v/>
      </c>
      <c r="AS176" s="55" t="str">
        <f t="shared" si="5"/>
        <v>wci_corp</v>
      </c>
    </row>
    <row r="177" spans="2:45">
      <c r="B177" s="55" t="s">
        <v>577</v>
      </c>
      <c r="C177" s="228">
        <v>43982</v>
      </c>
      <c r="D177" s="229">
        <v>125</v>
      </c>
      <c r="E177" s="229">
        <v>0</v>
      </c>
      <c r="F177" s="230" t="s">
        <v>426</v>
      </c>
      <c r="G177" s="55" t="s">
        <v>612</v>
      </c>
      <c r="H177" s="231" t="s">
        <v>428</v>
      </c>
      <c r="I177" s="55" t="s">
        <v>613</v>
      </c>
      <c r="J177" s="55" t="s">
        <v>430</v>
      </c>
      <c r="K177" s="55" t="s">
        <v>431</v>
      </c>
      <c r="L177" s="195"/>
      <c r="M177" s="195"/>
      <c r="N177" s="195" t="s">
        <v>614</v>
      </c>
      <c r="O177" s="216"/>
      <c r="P177" s="195"/>
      <c r="Q177" s="195"/>
      <c r="U177" s="55" t="s">
        <v>615</v>
      </c>
      <c r="V177" s="55" t="s">
        <v>615</v>
      </c>
      <c r="X177" s="228">
        <v>43986</v>
      </c>
      <c r="Y177" s="228">
        <v>43986</v>
      </c>
      <c r="AA177" s="228"/>
      <c r="AB177" s="55" t="s">
        <v>434</v>
      </c>
      <c r="AC177" s="55">
        <v>0</v>
      </c>
      <c r="AD177" s="55">
        <v>0</v>
      </c>
      <c r="AE177" s="55">
        <v>0</v>
      </c>
      <c r="AF177" s="55">
        <v>0</v>
      </c>
      <c r="AG177" s="55">
        <v>0</v>
      </c>
      <c r="AH177" s="55">
        <v>1</v>
      </c>
      <c r="AI177" s="55">
        <v>70165</v>
      </c>
      <c r="AJ177" s="55">
        <v>2149</v>
      </c>
      <c r="AK177" s="55">
        <v>0</v>
      </c>
      <c r="AL177" s="55">
        <v>19</v>
      </c>
      <c r="AO177" s="231"/>
      <c r="AP177" s="231"/>
      <c r="AQ177" s="55" t="str">
        <f t="shared" si="4"/>
        <v/>
      </c>
      <c r="AS177" s="55" t="str">
        <f t="shared" si="5"/>
        <v>wci_corp</v>
      </c>
    </row>
    <row r="178" spans="2:45">
      <c r="B178" s="55" t="s">
        <v>449</v>
      </c>
      <c r="C178" s="228">
        <v>43982</v>
      </c>
      <c r="D178" s="229">
        <v>1847.52</v>
      </c>
      <c r="E178" s="229">
        <v>0</v>
      </c>
      <c r="F178" s="230" t="s">
        <v>426</v>
      </c>
      <c r="G178" s="55" t="s">
        <v>616</v>
      </c>
      <c r="H178" s="231" t="s">
        <v>428</v>
      </c>
      <c r="I178" s="55" t="s">
        <v>617</v>
      </c>
      <c r="J178" s="55" t="s">
        <v>430</v>
      </c>
      <c r="K178" s="55" t="s">
        <v>431</v>
      </c>
      <c r="L178" s="195"/>
      <c r="M178" s="195"/>
      <c r="N178" s="195" t="s">
        <v>618</v>
      </c>
      <c r="O178" s="216"/>
      <c r="P178" s="195"/>
      <c r="Q178" s="195"/>
      <c r="U178" s="55" t="s">
        <v>619</v>
      </c>
      <c r="V178" s="55" t="s">
        <v>619</v>
      </c>
      <c r="X178" s="228">
        <v>43986</v>
      </c>
      <c r="Y178" s="228">
        <v>43986</v>
      </c>
      <c r="AA178" s="228"/>
      <c r="AB178" s="55" t="s">
        <v>434</v>
      </c>
      <c r="AC178" s="55">
        <v>0</v>
      </c>
      <c r="AD178" s="55">
        <v>0</v>
      </c>
      <c r="AE178" s="55">
        <v>0</v>
      </c>
      <c r="AF178" s="55">
        <v>0</v>
      </c>
      <c r="AG178" s="55">
        <v>0</v>
      </c>
      <c r="AH178" s="55">
        <v>1</v>
      </c>
      <c r="AI178" s="55">
        <v>50036</v>
      </c>
      <c r="AJ178" s="55">
        <v>2149</v>
      </c>
      <c r="AK178" s="55">
        <v>0</v>
      </c>
      <c r="AL178" s="55">
        <v>19</v>
      </c>
      <c r="AO178" s="231"/>
      <c r="AP178" s="231"/>
      <c r="AQ178" s="55" t="str">
        <f t="shared" si="4"/>
        <v/>
      </c>
      <c r="AS178" s="55" t="str">
        <f t="shared" si="5"/>
        <v>wci_corp</v>
      </c>
    </row>
    <row r="179" spans="2:45">
      <c r="B179" s="55" t="s">
        <v>454</v>
      </c>
      <c r="C179" s="228">
        <v>43982</v>
      </c>
      <c r="D179" s="229">
        <v>141.34</v>
      </c>
      <c r="E179" s="229">
        <v>0</v>
      </c>
      <c r="F179" s="230" t="s">
        <v>426</v>
      </c>
      <c r="G179" s="55" t="s">
        <v>616</v>
      </c>
      <c r="H179" s="231" t="s">
        <v>428</v>
      </c>
      <c r="I179" s="55" t="s">
        <v>617</v>
      </c>
      <c r="J179" s="55" t="s">
        <v>430</v>
      </c>
      <c r="K179" s="55" t="s">
        <v>431</v>
      </c>
      <c r="L179" s="195"/>
      <c r="M179" s="195"/>
      <c r="N179" s="195" t="s">
        <v>618</v>
      </c>
      <c r="O179" s="216"/>
      <c r="P179" s="195"/>
      <c r="Q179" s="195"/>
      <c r="U179" s="55" t="s">
        <v>619</v>
      </c>
      <c r="V179" s="55" t="s">
        <v>619</v>
      </c>
      <c r="X179" s="228">
        <v>43986</v>
      </c>
      <c r="Y179" s="228">
        <v>43986</v>
      </c>
      <c r="AA179" s="228"/>
      <c r="AB179" s="55" t="s">
        <v>434</v>
      </c>
      <c r="AC179" s="55">
        <v>0</v>
      </c>
      <c r="AD179" s="55">
        <v>0</v>
      </c>
      <c r="AE179" s="55">
        <v>0</v>
      </c>
      <c r="AF179" s="55">
        <v>0</v>
      </c>
      <c r="AG179" s="55">
        <v>0</v>
      </c>
      <c r="AH179" s="55">
        <v>1</v>
      </c>
      <c r="AI179" s="55">
        <v>50050</v>
      </c>
      <c r="AJ179" s="55">
        <v>2149</v>
      </c>
      <c r="AK179" s="55">
        <v>0</v>
      </c>
      <c r="AL179" s="55">
        <v>19</v>
      </c>
      <c r="AO179" s="231"/>
      <c r="AP179" s="231"/>
      <c r="AQ179" s="55" t="str">
        <f t="shared" si="4"/>
        <v/>
      </c>
      <c r="AS179" s="55" t="str">
        <f t="shared" si="5"/>
        <v>wci_corp</v>
      </c>
    </row>
    <row r="180" spans="2:45">
      <c r="B180" s="55" t="s">
        <v>455</v>
      </c>
      <c r="C180" s="228">
        <v>43982</v>
      </c>
      <c r="D180" s="229">
        <v>396.74</v>
      </c>
      <c r="E180" s="229">
        <v>0</v>
      </c>
      <c r="F180" s="230" t="s">
        <v>426</v>
      </c>
      <c r="G180" s="55" t="s">
        <v>616</v>
      </c>
      <c r="H180" s="231" t="s">
        <v>428</v>
      </c>
      <c r="I180" s="55" t="s">
        <v>617</v>
      </c>
      <c r="J180" s="55" t="s">
        <v>430</v>
      </c>
      <c r="K180" s="55" t="s">
        <v>431</v>
      </c>
      <c r="L180" s="195"/>
      <c r="M180" s="195"/>
      <c r="N180" s="195" t="s">
        <v>618</v>
      </c>
      <c r="O180" s="216"/>
      <c r="P180" s="195"/>
      <c r="Q180" s="195"/>
      <c r="U180" s="55" t="s">
        <v>619</v>
      </c>
      <c r="V180" s="55" t="s">
        <v>619</v>
      </c>
      <c r="X180" s="228">
        <v>43986</v>
      </c>
      <c r="Y180" s="228">
        <v>43986</v>
      </c>
      <c r="AA180" s="228"/>
      <c r="AB180" s="55" t="s">
        <v>434</v>
      </c>
      <c r="AC180" s="55">
        <v>0</v>
      </c>
      <c r="AD180" s="55">
        <v>0</v>
      </c>
      <c r="AE180" s="55">
        <v>0</v>
      </c>
      <c r="AF180" s="55">
        <v>0</v>
      </c>
      <c r="AG180" s="55">
        <v>0</v>
      </c>
      <c r="AH180" s="55">
        <v>1</v>
      </c>
      <c r="AI180" s="55">
        <v>52036</v>
      </c>
      <c r="AJ180" s="55">
        <v>2149</v>
      </c>
      <c r="AK180" s="55">
        <v>0</v>
      </c>
      <c r="AL180" s="55">
        <v>19</v>
      </c>
      <c r="AO180" s="231"/>
      <c r="AP180" s="231"/>
      <c r="AQ180" s="55" t="str">
        <f t="shared" si="4"/>
        <v/>
      </c>
      <c r="AS180" s="55" t="str">
        <f t="shared" si="5"/>
        <v>wci_corp</v>
      </c>
    </row>
    <row r="181" spans="2:45">
      <c r="B181" s="55" t="s">
        <v>456</v>
      </c>
      <c r="C181" s="228">
        <v>43982</v>
      </c>
      <c r="D181" s="229">
        <v>30.35</v>
      </c>
      <c r="E181" s="229">
        <v>0</v>
      </c>
      <c r="F181" s="230" t="s">
        <v>426</v>
      </c>
      <c r="G181" s="55" t="s">
        <v>616</v>
      </c>
      <c r="H181" s="231" t="s">
        <v>428</v>
      </c>
      <c r="I181" s="55" t="s">
        <v>617</v>
      </c>
      <c r="J181" s="55" t="s">
        <v>430</v>
      </c>
      <c r="K181" s="55" t="s">
        <v>431</v>
      </c>
      <c r="L181" s="195"/>
      <c r="M181" s="195"/>
      <c r="N181" s="195" t="s">
        <v>618</v>
      </c>
      <c r="O181" s="216"/>
      <c r="P181" s="195"/>
      <c r="Q181" s="195"/>
      <c r="U181" s="55" t="s">
        <v>619</v>
      </c>
      <c r="V181" s="55" t="s">
        <v>619</v>
      </c>
      <c r="X181" s="228">
        <v>43986</v>
      </c>
      <c r="Y181" s="228">
        <v>43986</v>
      </c>
      <c r="AA181" s="228"/>
      <c r="AB181" s="55" t="s">
        <v>434</v>
      </c>
      <c r="AC181" s="55">
        <v>0</v>
      </c>
      <c r="AD181" s="55">
        <v>0</v>
      </c>
      <c r="AE181" s="55">
        <v>0</v>
      </c>
      <c r="AF181" s="55">
        <v>0</v>
      </c>
      <c r="AG181" s="55">
        <v>0</v>
      </c>
      <c r="AH181" s="55">
        <v>1</v>
      </c>
      <c r="AI181" s="55">
        <v>52050</v>
      </c>
      <c r="AJ181" s="55">
        <v>2149</v>
      </c>
      <c r="AK181" s="55">
        <v>0</v>
      </c>
      <c r="AL181" s="55">
        <v>19</v>
      </c>
      <c r="AO181" s="231"/>
      <c r="AP181" s="231"/>
      <c r="AQ181" s="55" t="str">
        <f t="shared" si="4"/>
        <v/>
      </c>
      <c r="AS181" s="55" t="str">
        <f t="shared" si="5"/>
        <v>wci_corp</v>
      </c>
    </row>
    <row r="182" spans="2:45">
      <c r="B182" s="55" t="s">
        <v>459</v>
      </c>
      <c r="C182" s="228">
        <v>43982</v>
      </c>
      <c r="D182" s="229">
        <v>434.78</v>
      </c>
      <c r="E182" s="229">
        <v>0</v>
      </c>
      <c r="F182" s="230" t="s">
        <v>426</v>
      </c>
      <c r="G182" s="55" t="s">
        <v>616</v>
      </c>
      <c r="H182" s="231" t="s">
        <v>428</v>
      </c>
      <c r="I182" s="55" t="s">
        <v>617</v>
      </c>
      <c r="J182" s="55" t="s">
        <v>430</v>
      </c>
      <c r="K182" s="55" t="s">
        <v>431</v>
      </c>
      <c r="L182" s="195"/>
      <c r="M182" s="195"/>
      <c r="N182" s="195" t="s">
        <v>618</v>
      </c>
      <c r="O182" s="216"/>
      <c r="P182" s="195"/>
      <c r="Q182" s="195"/>
      <c r="U182" s="55" t="s">
        <v>619</v>
      </c>
      <c r="V182" s="55" t="s">
        <v>619</v>
      </c>
      <c r="X182" s="228">
        <v>43986</v>
      </c>
      <c r="Y182" s="228">
        <v>43986</v>
      </c>
      <c r="AA182" s="228"/>
      <c r="AB182" s="55" t="s">
        <v>434</v>
      </c>
      <c r="AC182" s="55">
        <v>0</v>
      </c>
      <c r="AD182" s="55">
        <v>0</v>
      </c>
      <c r="AE182" s="55">
        <v>0</v>
      </c>
      <c r="AF182" s="55">
        <v>0</v>
      </c>
      <c r="AG182" s="55">
        <v>0</v>
      </c>
      <c r="AH182" s="55">
        <v>1</v>
      </c>
      <c r="AI182" s="55">
        <v>70036</v>
      </c>
      <c r="AJ182" s="55">
        <v>2149</v>
      </c>
      <c r="AK182" s="55">
        <v>0</v>
      </c>
      <c r="AL182" s="55">
        <v>19</v>
      </c>
      <c r="AO182" s="231"/>
      <c r="AP182" s="231"/>
      <c r="AQ182" s="55" t="str">
        <f t="shared" si="4"/>
        <v/>
      </c>
      <c r="AS182" s="55" t="str">
        <f t="shared" si="5"/>
        <v>wci_corp</v>
      </c>
    </row>
    <row r="183" spans="2:45">
      <c r="B183" s="55" t="s">
        <v>460</v>
      </c>
      <c r="C183" s="228">
        <v>43982</v>
      </c>
      <c r="D183" s="229">
        <v>33.26</v>
      </c>
      <c r="E183" s="229">
        <v>0</v>
      </c>
      <c r="F183" s="230" t="s">
        <v>426</v>
      </c>
      <c r="G183" s="55" t="s">
        <v>616</v>
      </c>
      <c r="H183" s="231" t="s">
        <v>428</v>
      </c>
      <c r="I183" s="55" t="s">
        <v>617</v>
      </c>
      <c r="J183" s="55" t="s">
        <v>430</v>
      </c>
      <c r="K183" s="55" t="s">
        <v>431</v>
      </c>
      <c r="L183" s="195"/>
      <c r="M183" s="195"/>
      <c r="N183" s="195" t="s">
        <v>618</v>
      </c>
      <c r="O183" s="216"/>
      <c r="P183" s="195"/>
      <c r="Q183" s="195"/>
      <c r="U183" s="55" t="s">
        <v>619</v>
      </c>
      <c r="V183" s="55" t="s">
        <v>619</v>
      </c>
      <c r="X183" s="228">
        <v>43986</v>
      </c>
      <c r="Y183" s="228">
        <v>43986</v>
      </c>
      <c r="AA183" s="228"/>
      <c r="AB183" s="55" t="s">
        <v>434</v>
      </c>
      <c r="AC183" s="55">
        <v>0</v>
      </c>
      <c r="AD183" s="55">
        <v>0</v>
      </c>
      <c r="AE183" s="55">
        <v>0</v>
      </c>
      <c r="AF183" s="55">
        <v>0</v>
      </c>
      <c r="AG183" s="55">
        <v>0</v>
      </c>
      <c r="AH183" s="55">
        <v>1</v>
      </c>
      <c r="AI183" s="55">
        <v>70050</v>
      </c>
      <c r="AJ183" s="55">
        <v>2149</v>
      </c>
      <c r="AK183" s="55">
        <v>0</v>
      </c>
      <c r="AL183" s="55">
        <v>19</v>
      </c>
      <c r="AO183" s="231"/>
      <c r="AP183" s="231"/>
      <c r="AQ183" s="55" t="str">
        <f t="shared" si="4"/>
        <v/>
      </c>
      <c r="AS183" s="55" t="str">
        <f t="shared" si="5"/>
        <v>wci_corp</v>
      </c>
    </row>
    <row r="184" spans="2:45">
      <c r="B184" s="55" t="s">
        <v>449</v>
      </c>
      <c r="C184" s="228">
        <v>43982</v>
      </c>
      <c r="D184" s="229">
        <v>-1847.52</v>
      </c>
      <c r="E184" s="229">
        <v>0</v>
      </c>
      <c r="F184" s="230" t="s">
        <v>426</v>
      </c>
      <c r="G184" s="55" t="s">
        <v>620</v>
      </c>
      <c r="H184" s="231" t="s">
        <v>428</v>
      </c>
      <c r="I184" s="55" t="s">
        <v>621</v>
      </c>
      <c r="J184" s="55" t="s">
        <v>430</v>
      </c>
      <c r="K184" s="55" t="s">
        <v>431</v>
      </c>
      <c r="L184" s="195"/>
      <c r="M184" s="195"/>
      <c r="N184" s="195" t="s">
        <v>622</v>
      </c>
      <c r="O184" s="216"/>
      <c r="P184" s="195"/>
      <c r="Q184" s="195"/>
      <c r="U184" s="55" t="s">
        <v>623</v>
      </c>
      <c r="V184" s="55" t="s">
        <v>623</v>
      </c>
      <c r="X184" s="228">
        <v>43987</v>
      </c>
      <c r="Y184" s="228">
        <v>43987</v>
      </c>
      <c r="AA184" s="228"/>
      <c r="AB184" s="55" t="s">
        <v>434</v>
      </c>
      <c r="AC184" s="55">
        <v>0</v>
      </c>
      <c r="AD184" s="55">
        <v>0</v>
      </c>
      <c r="AE184" s="55">
        <v>0</v>
      </c>
      <c r="AF184" s="55">
        <v>0</v>
      </c>
      <c r="AG184" s="55">
        <v>0</v>
      </c>
      <c r="AH184" s="55">
        <v>1</v>
      </c>
      <c r="AI184" s="55">
        <v>50036</v>
      </c>
      <c r="AJ184" s="55">
        <v>2149</v>
      </c>
      <c r="AK184" s="55">
        <v>0</v>
      </c>
      <c r="AL184" s="55">
        <v>19</v>
      </c>
      <c r="AO184" s="231"/>
      <c r="AP184" s="231"/>
      <c r="AQ184" s="55" t="str">
        <f t="shared" si="4"/>
        <v/>
      </c>
      <c r="AS184" s="55" t="str">
        <f t="shared" si="5"/>
        <v>wci_corp</v>
      </c>
    </row>
    <row r="185" spans="2:45">
      <c r="B185" s="55" t="s">
        <v>454</v>
      </c>
      <c r="C185" s="228">
        <v>43982</v>
      </c>
      <c r="D185" s="229">
        <v>-141.34</v>
      </c>
      <c r="E185" s="229">
        <v>0</v>
      </c>
      <c r="F185" s="230" t="s">
        <v>426</v>
      </c>
      <c r="G185" s="55" t="s">
        <v>620</v>
      </c>
      <c r="H185" s="231" t="s">
        <v>428</v>
      </c>
      <c r="I185" s="55" t="s">
        <v>621</v>
      </c>
      <c r="J185" s="55" t="s">
        <v>430</v>
      </c>
      <c r="K185" s="55" t="s">
        <v>431</v>
      </c>
      <c r="L185" s="195"/>
      <c r="M185" s="195"/>
      <c r="N185" s="195" t="s">
        <v>622</v>
      </c>
      <c r="O185" s="216"/>
      <c r="P185" s="195"/>
      <c r="Q185" s="195"/>
      <c r="U185" s="55" t="s">
        <v>623</v>
      </c>
      <c r="V185" s="55" t="s">
        <v>623</v>
      </c>
      <c r="X185" s="228">
        <v>43987</v>
      </c>
      <c r="Y185" s="228">
        <v>43987</v>
      </c>
      <c r="AA185" s="228"/>
      <c r="AB185" s="55" t="s">
        <v>434</v>
      </c>
      <c r="AC185" s="55">
        <v>0</v>
      </c>
      <c r="AD185" s="55">
        <v>0</v>
      </c>
      <c r="AE185" s="55">
        <v>0</v>
      </c>
      <c r="AF185" s="55">
        <v>0</v>
      </c>
      <c r="AG185" s="55">
        <v>0</v>
      </c>
      <c r="AH185" s="55">
        <v>1</v>
      </c>
      <c r="AI185" s="55">
        <v>50050</v>
      </c>
      <c r="AJ185" s="55">
        <v>2149</v>
      </c>
      <c r="AK185" s="55">
        <v>0</v>
      </c>
      <c r="AL185" s="55">
        <v>19</v>
      </c>
      <c r="AO185" s="231"/>
      <c r="AP185" s="231"/>
      <c r="AQ185" s="55" t="str">
        <f t="shared" si="4"/>
        <v/>
      </c>
      <c r="AS185" s="55" t="str">
        <f t="shared" si="5"/>
        <v>wci_corp</v>
      </c>
    </row>
    <row r="186" spans="2:45">
      <c r="B186" s="55" t="s">
        <v>455</v>
      </c>
      <c r="C186" s="228">
        <v>43982</v>
      </c>
      <c r="D186" s="229">
        <v>-396.74</v>
      </c>
      <c r="E186" s="229">
        <v>0</v>
      </c>
      <c r="F186" s="230" t="s">
        <v>426</v>
      </c>
      <c r="G186" s="55" t="s">
        <v>620</v>
      </c>
      <c r="H186" s="231" t="s">
        <v>428</v>
      </c>
      <c r="I186" s="55" t="s">
        <v>621</v>
      </c>
      <c r="J186" s="55" t="s">
        <v>430</v>
      </c>
      <c r="K186" s="55" t="s">
        <v>431</v>
      </c>
      <c r="L186" s="195"/>
      <c r="M186" s="195"/>
      <c r="N186" s="195" t="s">
        <v>622</v>
      </c>
      <c r="O186" s="216"/>
      <c r="P186" s="195"/>
      <c r="Q186" s="195"/>
      <c r="U186" s="55" t="s">
        <v>623</v>
      </c>
      <c r="V186" s="55" t="s">
        <v>623</v>
      </c>
      <c r="X186" s="228">
        <v>43987</v>
      </c>
      <c r="Y186" s="228">
        <v>43987</v>
      </c>
      <c r="AA186" s="228"/>
      <c r="AB186" s="55" t="s">
        <v>434</v>
      </c>
      <c r="AC186" s="55">
        <v>0</v>
      </c>
      <c r="AD186" s="55">
        <v>0</v>
      </c>
      <c r="AE186" s="55">
        <v>0</v>
      </c>
      <c r="AF186" s="55">
        <v>0</v>
      </c>
      <c r="AG186" s="55">
        <v>0</v>
      </c>
      <c r="AH186" s="55">
        <v>1</v>
      </c>
      <c r="AI186" s="55">
        <v>52036</v>
      </c>
      <c r="AJ186" s="55">
        <v>2149</v>
      </c>
      <c r="AK186" s="55">
        <v>0</v>
      </c>
      <c r="AL186" s="55">
        <v>19</v>
      </c>
      <c r="AO186" s="231"/>
      <c r="AP186" s="231"/>
      <c r="AQ186" s="55" t="str">
        <f t="shared" si="4"/>
        <v/>
      </c>
      <c r="AS186" s="55" t="str">
        <f t="shared" si="5"/>
        <v>wci_corp</v>
      </c>
    </row>
    <row r="187" spans="2:45">
      <c r="B187" s="55" t="s">
        <v>456</v>
      </c>
      <c r="C187" s="228">
        <v>43982</v>
      </c>
      <c r="D187" s="229">
        <v>-30.35</v>
      </c>
      <c r="E187" s="229">
        <v>0</v>
      </c>
      <c r="F187" s="230" t="s">
        <v>426</v>
      </c>
      <c r="G187" s="55" t="s">
        <v>620</v>
      </c>
      <c r="H187" s="231" t="s">
        <v>428</v>
      </c>
      <c r="I187" s="55" t="s">
        <v>621</v>
      </c>
      <c r="J187" s="55" t="s">
        <v>430</v>
      </c>
      <c r="K187" s="55" t="s">
        <v>431</v>
      </c>
      <c r="L187" s="195"/>
      <c r="M187" s="195"/>
      <c r="N187" s="195" t="s">
        <v>622</v>
      </c>
      <c r="O187" s="216"/>
      <c r="P187" s="195"/>
      <c r="Q187" s="195"/>
      <c r="U187" s="55" t="s">
        <v>623</v>
      </c>
      <c r="V187" s="55" t="s">
        <v>623</v>
      </c>
      <c r="X187" s="228">
        <v>43987</v>
      </c>
      <c r="Y187" s="228">
        <v>43987</v>
      </c>
      <c r="AA187" s="228"/>
      <c r="AB187" s="55" t="s">
        <v>434</v>
      </c>
      <c r="AC187" s="55">
        <v>0</v>
      </c>
      <c r="AD187" s="55">
        <v>0</v>
      </c>
      <c r="AE187" s="55">
        <v>0</v>
      </c>
      <c r="AF187" s="55">
        <v>0</v>
      </c>
      <c r="AG187" s="55">
        <v>0</v>
      </c>
      <c r="AH187" s="55">
        <v>1</v>
      </c>
      <c r="AI187" s="55">
        <v>52050</v>
      </c>
      <c r="AJ187" s="55">
        <v>2149</v>
      </c>
      <c r="AK187" s="55">
        <v>0</v>
      </c>
      <c r="AL187" s="55">
        <v>19</v>
      </c>
      <c r="AO187" s="231"/>
      <c r="AP187" s="231"/>
      <c r="AQ187" s="55" t="str">
        <f t="shared" si="4"/>
        <v/>
      </c>
      <c r="AS187" s="55" t="str">
        <f t="shared" si="5"/>
        <v>wci_corp</v>
      </c>
    </row>
    <row r="188" spans="2:45">
      <c r="B188" s="55" t="s">
        <v>459</v>
      </c>
      <c r="C188" s="228">
        <v>43982</v>
      </c>
      <c r="D188" s="229">
        <v>-434.78</v>
      </c>
      <c r="E188" s="229">
        <v>0</v>
      </c>
      <c r="F188" s="230" t="s">
        <v>426</v>
      </c>
      <c r="G188" s="55" t="s">
        <v>620</v>
      </c>
      <c r="H188" s="231" t="s">
        <v>428</v>
      </c>
      <c r="I188" s="55" t="s">
        <v>621</v>
      </c>
      <c r="J188" s="55" t="s">
        <v>430</v>
      </c>
      <c r="K188" s="55" t="s">
        <v>431</v>
      </c>
      <c r="L188" s="195"/>
      <c r="M188" s="195"/>
      <c r="N188" s="195" t="s">
        <v>622</v>
      </c>
      <c r="O188" s="216"/>
      <c r="P188" s="195"/>
      <c r="Q188" s="195"/>
      <c r="U188" s="55" t="s">
        <v>623</v>
      </c>
      <c r="V188" s="55" t="s">
        <v>623</v>
      </c>
      <c r="X188" s="228">
        <v>43987</v>
      </c>
      <c r="Y188" s="228">
        <v>43987</v>
      </c>
      <c r="AA188" s="228"/>
      <c r="AB188" s="55" t="s">
        <v>434</v>
      </c>
      <c r="AC188" s="55">
        <v>0</v>
      </c>
      <c r="AD188" s="55">
        <v>0</v>
      </c>
      <c r="AE188" s="55">
        <v>0</v>
      </c>
      <c r="AF188" s="55">
        <v>0</v>
      </c>
      <c r="AG188" s="55">
        <v>0</v>
      </c>
      <c r="AH188" s="55">
        <v>1</v>
      </c>
      <c r="AI188" s="55">
        <v>70036</v>
      </c>
      <c r="AJ188" s="55">
        <v>2149</v>
      </c>
      <c r="AK188" s="55">
        <v>0</v>
      </c>
      <c r="AL188" s="55">
        <v>19</v>
      </c>
      <c r="AO188" s="231"/>
      <c r="AP188" s="231"/>
      <c r="AQ188" s="55" t="str">
        <f t="shared" si="4"/>
        <v/>
      </c>
      <c r="AS188" s="55" t="str">
        <f t="shared" si="5"/>
        <v>wci_corp</v>
      </c>
    </row>
    <row r="189" spans="2:45">
      <c r="B189" s="55" t="s">
        <v>460</v>
      </c>
      <c r="C189" s="228">
        <v>43982</v>
      </c>
      <c r="D189" s="229">
        <v>-33.26</v>
      </c>
      <c r="E189" s="229">
        <v>0</v>
      </c>
      <c r="F189" s="230" t="s">
        <v>426</v>
      </c>
      <c r="G189" s="55" t="s">
        <v>620</v>
      </c>
      <c r="H189" s="231" t="s">
        <v>428</v>
      </c>
      <c r="I189" s="55" t="s">
        <v>621</v>
      </c>
      <c r="J189" s="55" t="s">
        <v>430</v>
      </c>
      <c r="K189" s="55" t="s">
        <v>431</v>
      </c>
      <c r="L189" s="195"/>
      <c r="M189" s="195"/>
      <c r="N189" s="195" t="s">
        <v>622</v>
      </c>
      <c r="O189" s="216"/>
      <c r="P189" s="195"/>
      <c r="Q189" s="195"/>
      <c r="U189" s="55" t="s">
        <v>623</v>
      </c>
      <c r="V189" s="55" t="s">
        <v>623</v>
      </c>
      <c r="X189" s="228">
        <v>43987</v>
      </c>
      <c r="Y189" s="228">
        <v>43987</v>
      </c>
      <c r="AA189" s="228"/>
      <c r="AB189" s="55" t="s">
        <v>434</v>
      </c>
      <c r="AC189" s="55">
        <v>0</v>
      </c>
      <c r="AD189" s="55">
        <v>0</v>
      </c>
      <c r="AE189" s="55">
        <v>0</v>
      </c>
      <c r="AF189" s="55">
        <v>0</v>
      </c>
      <c r="AG189" s="55">
        <v>0</v>
      </c>
      <c r="AH189" s="55">
        <v>1</v>
      </c>
      <c r="AI189" s="55">
        <v>70050</v>
      </c>
      <c r="AJ189" s="55">
        <v>2149</v>
      </c>
      <c r="AK189" s="55">
        <v>0</v>
      </c>
      <c r="AL189" s="55">
        <v>19</v>
      </c>
      <c r="AO189" s="231"/>
      <c r="AP189" s="231"/>
      <c r="AQ189" s="55" t="str">
        <f t="shared" si="4"/>
        <v/>
      </c>
      <c r="AS189" s="55" t="str">
        <f t="shared" si="5"/>
        <v>wci_corp</v>
      </c>
    </row>
    <row r="190" spans="2:45">
      <c r="B190" s="55" t="s">
        <v>449</v>
      </c>
      <c r="C190" s="228">
        <v>44012</v>
      </c>
      <c r="D190" s="229">
        <v>-1847.52</v>
      </c>
      <c r="E190" s="229">
        <v>0</v>
      </c>
      <c r="F190" s="230" t="s">
        <v>426</v>
      </c>
      <c r="G190" s="55" t="s">
        <v>624</v>
      </c>
      <c r="H190" s="231" t="s">
        <v>428</v>
      </c>
      <c r="I190" s="55" t="s">
        <v>617</v>
      </c>
      <c r="J190" s="55" t="s">
        <v>430</v>
      </c>
      <c r="K190" s="55" t="s">
        <v>431</v>
      </c>
      <c r="L190" s="195"/>
      <c r="M190" s="195"/>
      <c r="N190" s="195" t="s">
        <v>618</v>
      </c>
      <c r="O190" s="216"/>
      <c r="P190" s="195"/>
      <c r="Q190" s="195"/>
      <c r="U190" s="55" t="s">
        <v>619</v>
      </c>
      <c r="V190" s="55" t="s">
        <v>625</v>
      </c>
      <c r="X190" s="228">
        <v>43986</v>
      </c>
      <c r="Y190" s="228">
        <v>43986</v>
      </c>
      <c r="AA190" s="228"/>
      <c r="AB190" s="55" t="s">
        <v>434</v>
      </c>
      <c r="AC190" s="55">
        <v>0</v>
      </c>
      <c r="AD190" s="55">
        <v>0</v>
      </c>
      <c r="AE190" s="55">
        <v>0</v>
      </c>
      <c r="AF190" s="55">
        <v>0</v>
      </c>
      <c r="AG190" s="55">
        <v>5</v>
      </c>
      <c r="AH190" s="55">
        <v>1</v>
      </c>
      <c r="AI190" s="55">
        <v>50036</v>
      </c>
      <c r="AJ190" s="55">
        <v>2149</v>
      </c>
      <c r="AK190" s="55">
        <v>0</v>
      </c>
      <c r="AL190" s="55">
        <v>19</v>
      </c>
      <c r="AO190" s="231"/>
      <c r="AP190" s="231"/>
      <c r="AQ190" s="55" t="str">
        <f t="shared" si="4"/>
        <v/>
      </c>
      <c r="AS190" s="55" t="str">
        <f t="shared" si="5"/>
        <v>wci_corp</v>
      </c>
    </row>
    <row r="191" spans="2:45">
      <c r="B191" s="55" t="s">
        <v>454</v>
      </c>
      <c r="C191" s="228">
        <v>44012</v>
      </c>
      <c r="D191" s="229">
        <v>-141.34</v>
      </c>
      <c r="E191" s="229">
        <v>0</v>
      </c>
      <c r="F191" s="230" t="s">
        <v>426</v>
      </c>
      <c r="G191" s="55" t="s">
        <v>624</v>
      </c>
      <c r="H191" s="231" t="s">
        <v>428</v>
      </c>
      <c r="I191" s="55" t="s">
        <v>617</v>
      </c>
      <c r="J191" s="55" t="s">
        <v>430</v>
      </c>
      <c r="K191" s="55" t="s">
        <v>431</v>
      </c>
      <c r="L191" s="195"/>
      <c r="M191" s="195"/>
      <c r="N191" s="195" t="s">
        <v>618</v>
      </c>
      <c r="O191" s="216"/>
      <c r="P191" s="195"/>
      <c r="Q191" s="195"/>
      <c r="U191" s="55" t="s">
        <v>619</v>
      </c>
      <c r="V191" s="55" t="s">
        <v>625</v>
      </c>
      <c r="X191" s="228">
        <v>43986</v>
      </c>
      <c r="Y191" s="228">
        <v>43986</v>
      </c>
      <c r="AA191" s="228"/>
      <c r="AB191" s="55" t="s">
        <v>434</v>
      </c>
      <c r="AC191" s="55">
        <v>0</v>
      </c>
      <c r="AD191" s="55">
        <v>0</v>
      </c>
      <c r="AE191" s="55">
        <v>0</v>
      </c>
      <c r="AF191" s="55">
        <v>0</v>
      </c>
      <c r="AG191" s="55">
        <v>5</v>
      </c>
      <c r="AH191" s="55">
        <v>1</v>
      </c>
      <c r="AI191" s="55">
        <v>50050</v>
      </c>
      <c r="AJ191" s="55">
        <v>2149</v>
      </c>
      <c r="AK191" s="55">
        <v>0</v>
      </c>
      <c r="AL191" s="55">
        <v>19</v>
      </c>
      <c r="AO191" s="231"/>
      <c r="AP191" s="231"/>
      <c r="AQ191" s="55" t="str">
        <f t="shared" si="4"/>
        <v/>
      </c>
      <c r="AS191" s="55" t="str">
        <f t="shared" si="5"/>
        <v>wci_corp</v>
      </c>
    </row>
    <row r="192" spans="2:45">
      <c r="B192" s="55" t="s">
        <v>455</v>
      </c>
      <c r="C192" s="228">
        <v>44012</v>
      </c>
      <c r="D192" s="229">
        <v>-396.74</v>
      </c>
      <c r="E192" s="229">
        <v>0</v>
      </c>
      <c r="F192" s="230" t="s">
        <v>426</v>
      </c>
      <c r="G192" s="55" t="s">
        <v>624</v>
      </c>
      <c r="H192" s="231" t="s">
        <v>428</v>
      </c>
      <c r="I192" s="55" t="s">
        <v>617</v>
      </c>
      <c r="J192" s="55" t="s">
        <v>430</v>
      </c>
      <c r="K192" s="55" t="s">
        <v>431</v>
      </c>
      <c r="L192" s="195"/>
      <c r="M192" s="195"/>
      <c r="N192" s="195" t="s">
        <v>618</v>
      </c>
      <c r="O192" s="216"/>
      <c r="P192" s="195"/>
      <c r="Q192" s="195"/>
      <c r="U192" s="55" t="s">
        <v>619</v>
      </c>
      <c r="V192" s="55" t="s">
        <v>625</v>
      </c>
      <c r="X192" s="228">
        <v>43986</v>
      </c>
      <c r="Y192" s="228">
        <v>43986</v>
      </c>
      <c r="AA192" s="228"/>
      <c r="AB192" s="55" t="s">
        <v>434</v>
      </c>
      <c r="AC192" s="55">
        <v>0</v>
      </c>
      <c r="AD192" s="55">
        <v>0</v>
      </c>
      <c r="AE192" s="55">
        <v>0</v>
      </c>
      <c r="AF192" s="55">
        <v>0</v>
      </c>
      <c r="AG192" s="55">
        <v>5</v>
      </c>
      <c r="AH192" s="55">
        <v>1</v>
      </c>
      <c r="AI192" s="55">
        <v>52036</v>
      </c>
      <c r="AJ192" s="55">
        <v>2149</v>
      </c>
      <c r="AK192" s="55">
        <v>0</v>
      </c>
      <c r="AL192" s="55">
        <v>19</v>
      </c>
      <c r="AO192" s="231"/>
      <c r="AP192" s="231"/>
      <c r="AQ192" s="55" t="str">
        <f t="shared" si="4"/>
        <v/>
      </c>
      <c r="AS192" s="55" t="str">
        <f t="shared" si="5"/>
        <v>wci_corp</v>
      </c>
    </row>
    <row r="193" spans="2:45">
      <c r="B193" s="55" t="s">
        <v>456</v>
      </c>
      <c r="C193" s="228">
        <v>44012</v>
      </c>
      <c r="D193" s="229">
        <v>-30.35</v>
      </c>
      <c r="E193" s="229">
        <v>0</v>
      </c>
      <c r="F193" s="230" t="s">
        <v>426</v>
      </c>
      <c r="G193" s="55" t="s">
        <v>624</v>
      </c>
      <c r="H193" s="231" t="s">
        <v>428</v>
      </c>
      <c r="I193" s="55" t="s">
        <v>617</v>
      </c>
      <c r="J193" s="55" t="s">
        <v>430</v>
      </c>
      <c r="K193" s="55" t="s">
        <v>431</v>
      </c>
      <c r="L193" s="195"/>
      <c r="M193" s="195"/>
      <c r="N193" s="195" t="s">
        <v>618</v>
      </c>
      <c r="O193" s="216"/>
      <c r="P193" s="195"/>
      <c r="Q193" s="195"/>
      <c r="U193" s="55" t="s">
        <v>619</v>
      </c>
      <c r="V193" s="55" t="s">
        <v>625</v>
      </c>
      <c r="X193" s="228">
        <v>43986</v>
      </c>
      <c r="Y193" s="228">
        <v>43986</v>
      </c>
      <c r="AA193" s="228"/>
      <c r="AB193" s="55" t="s">
        <v>434</v>
      </c>
      <c r="AC193" s="55">
        <v>0</v>
      </c>
      <c r="AD193" s="55">
        <v>0</v>
      </c>
      <c r="AE193" s="55">
        <v>0</v>
      </c>
      <c r="AF193" s="55">
        <v>0</v>
      </c>
      <c r="AG193" s="55">
        <v>5</v>
      </c>
      <c r="AH193" s="55">
        <v>1</v>
      </c>
      <c r="AI193" s="55">
        <v>52050</v>
      </c>
      <c r="AJ193" s="55">
        <v>2149</v>
      </c>
      <c r="AK193" s="55">
        <v>0</v>
      </c>
      <c r="AL193" s="55">
        <v>19</v>
      </c>
      <c r="AO193" s="231"/>
      <c r="AP193" s="231"/>
      <c r="AQ193" s="55" t="str">
        <f t="shared" si="4"/>
        <v/>
      </c>
      <c r="AS193" s="55" t="str">
        <f t="shared" si="5"/>
        <v>wci_corp</v>
      </c>
    </row>
    <row r="194" spans="2:45">
      <c r="B194" s="55" t="s">
        <v>459</v>
      </c>
      <c r="C194" s="228">
        <v>44012</v>
      </c>
      <c r="D194" s="229">
        <v>-434.78</v>
      </c>
      <c r="E194" s="229">
        <v>0</v>
      </c>
      <c r="F194" s="230" t="s">
        <v>426</v>
      </c>
      <c r="G194" s="55" t="s">
        <v>624</v>
      </c>
      <c r="H194" s="231" t="s">
        <v>428</v>
      </c>
      <c r="I194" s="55" t="s">
        <v>617</v>
      </c>
      <c r="J194" s="55" t="s">
        <v>430</v>
      </c>
      <c r="K194" s="55" t="s">
        <v>431</v>
      </c>
      <c r="L194" s="195"/>
      <c r="M194" s="195"/>
      <c r="N194" s="195" t="s">
        <v>618</v>
      </c>
      <c r="O194" s="216"/>
      <c r="P194" s="195"/>
      <c r="Q194" s="195"/>
      <c r="U194" s="55" t="s">
        <v>619</v>
      </c>
      <c r="V194" s="55" t="s">
        <v>625</v>
      </c>
      <c r="X194" s="228">
        <v>43986</v>
      </c>
      <c r="Y194" s="228">
        <v>43986</v>
      </c>
      <c r="AA194" s="228"/>
      <c r="AB194" s="55" t="s">
        <v>434</v>
      </c>
      <c r="AC194" s="55">
        <v>0</v>
      </c>
      <c r="AD194" s="55">
        <v>0</v>
      </c>
      <c r="AE194" s="55">
        <v>0</v>
      </c>
      <c r="AF194" s="55">
        <v>0</v>
      </c>
      <c r="AG194" s="55">
        <v>5</v>
      </c>
      <c r="AH194" s="55">
        <v>1</v>
      </c>
      <c r="AI194" s="55">
        <v>70036</v>
      </c>
      <c r="AJ194" s="55">
        <v>2149</v>
      </c>
      <c r="AK194" s="55">
        <v>0</v>
      </c>
      <c r="AL194" s="55">
        <v>19</v>
      </c>
      <c r="AO194" s="231"/>
      <c r="AP194" s="231"/>
      <c r="AQ194" s="55" t="str">
        <f t="shared" si="4"/>
        <v/>
      </c>
      <c r="AS194" s="55" t="str">
        <f t="shared" si="5"/>
        <v>wci_corp</v>
      </c>
    </row>
    <row r="195" spans="2:45">
      <c r="B195" s="55" t="s">
        <v>460</v>
      </c>
      <c r="C195" s="228">
        <v>44012</v>
      </c>
      <c r="D195" s="229">
        <v>-33.26</v>
      </c>
      <c r="E195" s="229">
        <v>0</v>
      </c>
      <c r="F195" s="230" t="s">
        <v>426</v>
      </c>
      <c r="G195" s="55" t="s">
        <v>624</v>
      </c>
      <c r="H195" s="231" t="s">
        <v>428</v>
      </c>
      <c r="I195" s="55" t="s">
        <v>617</v>
      </c>
      <c r="J195" s="55" t="s">
        <v>430</v>
      </c>
      <c r="K195" s="55" t="s">
        <v>431</v>
      </c>
      <c r="L195" s="195"/>
      <c r="M195" s="195"/>
      <c r="N195" s="195" t="s">
        <v>618</v>
      </c>
      <c r="O195" s="216"/>
      <c r="P195" s="195"/>
      <c r="Q195" s="195"/>
      <c r="U195" s="55" t="s">
        <v>619</v>
      </c>
      <c r="V195" s="55" t="s">
        <v>625</v>
      </c>
      <c r="X195" s="228">
        <v>43986</v>
      </c>
      <c r="Y195" s="228">
        <v>43986</v>
      </c>
      <c r="AA195" s="228"/>
      <c r="AB195" s="55" t="s">
        <v>434</v>
      </c>
      <c r="AC195" s="55">
        <v>0</v>
      </c>
      <c r="AD195" s="55">
        <v>0</v>
      </c>
      <c r="AE195" s="55">
        <v>0</v>
      </c>
      <c r="AF195" s="55">
        <v>0</v>
      </c>
      <c r="AG195" s="55">
        <v>5</v>
      </c>
      <c r="AH195" s="55">
        <v>1</v>
      </c>
      <c r="AI195" s="55">
        <v>70050</v>
      </c>
      <c r="AJ195" s="55">
        <v>2149</v>
      </c>
      <c r="AK195" s="55">
        <v>0</v>
      </c>
      <c r="AL195" s="55">
        <v>19</v>
      </c>
      <c r="AO195" s="231"/>
      <c r="AP195" s="231"/>
      <c r="AQ195" s="55" t="str">
        <f t="shared" si="4"/>
        <v/>
      </c>
      <c r="AS195" s="55" t="str">
        <f t="shared" si="5"/>
        <v>wci_corp</v>
      </c>
    </row>
    <row r="196" spans="2:45">
      <c r="B196" s="55" t="s">
        <v>449</v>
      </c>
      <c r="C196" s="228">
        <v>44012</v>
      </c>
      <c r="D196" s="229">
        <v>1847.52</v>
      </c>
      <c r="E196" s="229">
        <v>0</v>
      </c>
      <c r="F196" s="230" t="s">
        <v>426</v>
      </c>
      <c r="G196" s="55" t="s">
        <v>626</v>
      </c>
      <c r="H196" s="231" t="s">
        <v>428</v>
      </c>
      <c r="I196" s="55" t="s">
        <v>621</v>
      </c>
      <c r="J196" s="55" t="s">
        <v>430</v>
      </c>
      <c r="K196" s="55" t="s">
        <v>431</v>
      </c>
      <c r="L196" s="195"/>
      <c r="M196" s="195"/>
      <c r="N196" s="195" t="s">
        <v>622</v>
      </c>
      <c r="O196" s="216"/>
      <c r="P196" s="195"/>
      <c r="Q196" s="195"/>
      <c r="U196" s="55" t="s">
        <v>623</v>
      </c>
      <c r="V196" s="55" t="s">
        <v>627</v>
      </c>
      <c r="X196" s="228">
        <v>43987</v>
      </c>
      <c r="Y196" s="228">
        <v>43987</v>
      </c>
      <c r="AA196" s="228"/>
      <c r="AB196" s="55" t="s">
        <v>434</v>
      </c>
      <c r="AC196" s="55">
        <v>0</v>
      </c>
      <c r="AD196" s="55">
        <v>0</v>
      </c>
      <c r="AE196" s="55">
        <v>0</v>
      </c>
      <c r="AF196" s="55">
        <v>0</v>
      </c>
      <c r="AG196" s="55">
        <v>5</v>
      </c>
      <c r="AH196" s="55">
        <v>1</v>
      </c>
      <c r="AI196" s="55">
        <v>50036</v>
      </c>
      <c r="AJ196" s="55">
        <v>2149</v>
      </c>
      <c r="AK196" s="55">
        <v>0</v>
      </c>
      <c r="AL196" s="55">
        <v>19</v>
      </c>
      <c r="AO196" s="231"/>
      <c r="AP196" s="231"/>
      <c r="AQ196" s="55" t="str">
        <f t="shared" si="4"/>
        <v/>
      </c>
      <c r="AS196" s="55" t="str">
        <f t="shared" si="5"/>
        <v>wci_corp</v>
      </c>
    </row>
    <row r="197" spans="2:45">
      <c r="B197" s="55" t="s">
        <v>454</v>
      </c>
      <c r="C197" s="228">
        <v>44012</v>
      </c>
      <c r="D197" s="229">
        <v>141.34</v>
      </c>
      <c r="E197" s="229">
        <v>0</v>
      </c>
      <c r="F197" s="230" t="s">
        <v>426</v>
      </c>
      <c r="G197" s="55" t="s">
        <v>626</v>
      </c>
      <c r="H197" s="231" t="s">
        <v>428</v>
      </c>
      <c r="I197" s="55" t="s">
        <v>621</v>
      </c>
      <c r="J197" s="55" t="s">
        <v>430</v>
      </c>
      <c r="K197" s="55" t="s">
        <v>431</v>
      </c>
      <c r="L197" s="195"/>
      <c r="M197" s="195"/>
      <c r="N197" s="195" t="s">
        <v>622</v>
      </c>
      <c r="O197" s="216"/>
      <c r="P197" s="195"/>
      <c r="Q197" s="195"/>
      <c r="U197" s="55" t="s">
        <v>623</v>
      </c>
      <c r="V197" s="55" t="s">
        <v>627</v>
      </c>
      <c r="X197" s="228">
        <v>43987</v>
      </c>
      <c r="Y197" s="228">
        <v>43987</v>
      </c>
      <c r="AA197" s="228"/>
      <c r="AB197" s="55" t="s">
        <v>434</v>
      </c>
      <c r="AC197" s="55">
        <v>0</v>
      </c>
      <c r="AD197" s="55">
        <v>0</v>
      </c>
      <c r="AE197" s="55">
        <v>0</v>
      </c>
      <c r="AF197" s="55">
        <v>0</v>
      </c>
      <c r="AG197" s="55">
        <v>5</v>
      </c>
      <c r="AH197" s="55">
        <v>1</v>
      </c>
      <c r="AI197" s="55">
        <v>50050</v>
      </c>
      <c r="AJ197" s="55">
        <v>2149</v>
      </c>
      <c r="AK197" s="55">
        <v>0</v>
      </c>
      <c r="AL197" s="55">
        <v>19</v>
      </c>
      <c r="AO197" s="231"/>
      <c r="AP197" s="231"/>
      <c r="AQ197" s="55" t="str">
        <f t="shared" si="4"/>
        <v/>
      </c>
      <c r="AS197" s="55" t="str">
        <f t="shared" si="5"/>
        <v>wci_corp</v>
      </c>
    </row>
    <row r="198" spans="2:45">
      <c r="B198" s="55" t="s">
        <v>455</v>
      </c>
      <c r="C198" s="228">
        <v>44012</v>
      </c>
      <c r="D198" s="229">
        <v>396.74</v>
      </c>
      <c r="E198" s="229">
        <v>0</v>
      </c>
      <c r="F198" s="230" t="s">
        <v>426</v>
      </c>
      <c r="G198" s="55" t="s">
        <v>626</v>
      </c>
      <c r="H198" s="231" t="s">
        <v>428</v>
      </c>
      <c r="I198" s="55" t="s">
        <v>621</v>
      </c>
      <c r="J198" s="55" t="s">
        <v>430</v>
      </c>
      <c r="K198" s="55" t="s">
        <v>431</v>
      </c>
      <c r="L198" s="195"/>
      <c r="M198" s="195"/>
      <c r="N198" s="195" t="s">
        <v>622</v>
      </c>
      <c r="O198" s="216"/>
      <c r="P198" s="195"/>
      <c r="Q198" s="195"/>
      <c r="U198" s="55" t="s">
        <v>623</v>
      </c>
      <c r="V198" s="55" t="s">
        <v>627</v>
      </c>
      <c r="X198" s="228">
        <v>43987</v>
      </c>
      <c r="Y198" s="228">
        <v>43987</v>
      </c>
      <c r="AA198" s="228"/>
      <c r="AB198" s="55" t="s">
        <v>434</v>
      </c>
      <c r="AC198" s="55">
        <v>0</v>
      </c>
      <c r="AD198" s="55">
        <v>0</v>
      </c>
      <c r="AE198" s="55">
        <v>0</v>
      </c>
      <c r="AF198" s="55">
        <v>0</v>
      </c>
      <c r="AG198" s="55">
        <v>5</v>
      </c>
      <c r="AH198" s="55">
        <v>1</v>
      </c>
      <c r="AI198" s="55">
        <v>52036</v>
      </c>
      <c r="AJ198" s="55">
        <v>2149</v>
      </c>
      <c r="AK198" s="55">
        <v>0</v>
      </c>
      <c r="AL198" s="55">
        <v>19</v>
      </c>
      <c r="AO198" s="231"/>
      <c r="AP198" s="231"/>
      <c r="AQ198" s="55" t="str">
        <f t="shared" si="4"/>
        <v/>
      </c>
      <c r="AS198" s="55" t="str">
        <f t="shared" si="5"/>
        <v>wci_corp</v>
      </c>
    </row>
    <row r="199" spans="2:45">
      <c r="B199" s="55" t="s">
        <v>456</v>
      </c>
      <c r="C199" s="228">
        <v>44012</v>
      </c>
      <c r="D199" s="229">
        <v>30.35</v>
      </c>
      <c r="E199" s="229">
        <v>0</v>
      </c>
      <c r="F199" s="230" t="s">
        <v>426</v>
      </c>
      <c r="G199" s="55" t="s">
        <v>626</v>
      </c>
      <c r="H199" s="231" t="s">
        <v>428</v>
      </c>
      <c r="I199" s="55" t="s">
        <v>621</v>
      </c>
      <c r="J199" s="55" t="s">
        <v>430</v>
      </c>
      <c r="K199" s="55" t="s">
        <v>431</v>
      </c>
      <c r="L199" s="195"/>
      <c r="M199" s="195"/>
      <c r="N199" s="195" t="s">
        <v>622</v>
      </c>
      <c r="O199" s="216"/>
      <c r="P199" s="195"/>
      <c r="Q199" s="195"/>
      <c r="U199" s="55" t="s">
        <v>623</v>
      </c>
      <c r="V199" s="55" t="s">
        <v>627</v>
      </c>
      <c r="X199" s="228">
        <v>43987</v>
      </c>
      <c r="Y199" s="228">
        <v>43987</v>
      </c>
      <c r="AA199" s="228"/>
      <c r="AB199" s="55" t="s">
        <v>434</v>
      </c>
      <c r="AC199" s="55">
        <v>0</v>
      </c>
      <c r="AD199" s="55">
        <v>0</v>
      </c>
      <c r="AE199" s="55">
        <v>0</v>
      </c>
      <c r="AF199" s="55">
        <v>0</v>
      </c>
      <c r="AG199" s="55">
        <v>5</v>
      </c>
      <c r="AH199" s="55">
        <v>1</v>
      </c>
      <c r="AI199" s="55">
        <v>52050</v>
      </c>
      <c r="AJ199" s="55">
        <v>2149</v>
      </c>
      <c r="AK199" s="55">
        <v>0</v>
      </c>
      <c r="AL199" s="55">
        <v>19</v>
      </c>
      <c r="AO199" s="231"/>
      <c r="AP199" s="231"/>
      <c r="AQ199" s="55" t="str">
        <f t="shared" si="4"/>
        <v/>
      </c>
      <c r="AS199" s="55" t="str">
        <f t="shared" si="5"/>
        <v>wci_corp</v>
      </c>
    </row>
    <row r="200" spans="2:45">
      <c r="B200" s="55" t="s">
        <v>459</v>
      </c>
      <c r="C200" s="228">
        <v>44012</v>
      </c>
      <c r="D200" s="229">
        <v>434.78</v>
      </c>
      <c r="E200" s="229">
        <v>0</v>
      </c>
      <c r="F200" s="230" t="s">
        <v>426</v>
      </c>
      <c r="G200" s="55" t="s">
        <v>626</v>
      </c>
      <c r="H200" s="231" t="s">
        <v>428</v>
      </c>
      <c r="I200" s="55" t="s">
        <v>621</v>
      </c>
      <c r="J200" s="55" t="s">
        <v>430</v>
      </c>
      <c r="K200" s="55" t="s">
        <v>431</v>
      </c>
      <c r="L200" s="195"/>
      <c r="M200" s="195"/>
      <c r="N200" s="195" t="s">
        <v>622</v>
      </c>
      <c r="O200" s="216"/>
      <c r="P200" s="195"/>
      <c r="Q200" s="195"/>
      <c r="U200" s="55" t="s">
        <v>623</v>
      </c>
      <c r="V200" s="55" t="s">
        <v>627</v>
      </c>
      <c r="X200" s="228">
        <v>43987</v>
      </c>
      <c r="Y200" s="228">
        <v>43987</v>
      </c>
      <c r="AA200" s="228"/>
      <c r="AB200" s="55" t="s">
        <v>434</v>
      </c>
      <c r="AC200" s="55">
        <v>0</v>
      </c>
      <c r="AD200" s="55">
        <v>0</v>
      </c>
      <c r="AE200" s="55">
        <v>0</v>
      </c>
      <c r="AF200" s="55">
        <v>0</v>
      </c>
      <c r="AG200" s="55">
        <v>5</v>
      </c>
      <c r="AH200" s="55">
        <v>1</v>
      </c>
      <c r="AI200" s="55">
        <v>70036</v>
      </c>
      <c r="AJ200" s="55">
        <v>2149</v>
      </c>
      <c r="AK200" s="55">
        <v>0</v>
      </c>
      <c r="AL200" s="55">
        <v>19</v>
      </c>
      <c r="AO200" s="231"/>
      <c r="AP200" s="231"/>
      <c r="AQ200" s="55" t="str">
        <f t="shared" si="4"/>
        <v/>
      </c>
      <c r="AS200" s="55" t="str">
        <f t="shared" si="5"/>
        <v>wci_corp</v>
      </c>
    </row>
    <row r="201" spans="2:45">
      <c r="B201" s="55" t="s">
        <v>460</v>
      </c>
      <c r="C201" s="228">
        <v>44012</v>
      </c>
      <c r="D201" s="229">
        <v>33.26</v>
      </c>
      <c r="E201" s="229">
        <v>0</v>
      </c>
      <c r="F201" s="230" t="s">
        <v>426</v>
      </c>
      <c r="G201" s="55" t="s">
        <v>626</v>
      </c>
      <c r="H201" s="231" t="s">
        <v>428</v>
      </c>
      <c r="I201" s="55" t="s">
        <v>621</v>
      </c>
      <c r="J201" s="55" t="s">
        <v>430</v>
      </c>
      <c r="K201" s="55" t="s">
        <v>431</v>
      </c>
      <c r="L201" s="195"/>
      <c r="M201" s="195"/>
      <c r="N201" s="195" t="s">
        <v>622</v>
      </c>
      <c r="O201" s="216"/>
      <c r="P201" s="195"/>
      <c r="Q201" s="195"/>
      <c r="U201" s="55" t="s">
        <v>623</v>
      </c>
      <c r="V201" s="55" t="s">
        <v>627</v>
      </c>
      <c r="X201" s="228">
        <v>43987</v>
      </c>
      <c r="Y201" s="228">
        <v>43987</v>
      </c>
      <c r="AA201" s="228"/>
      <c r="AB201" s="55" t="s">
        <v>434</v>
      </c>
      <c r="AC201" s="55">
        <v>0</v>
      </c>
      <c r="AD201" s="55">
        <v>0</v>
      </c>
      <c r="AE201" s="55">
        <v>0</v>
      </c>
      <c r="AF201" s="55">
        <v>0</v>
      </c>
      <c r="AG201" s="55">
        <v>5</v>
      </c>
      <c r="AH201" s="55">
        <v>1</v>
      </c>
      <c r="AI201" s="55">
        <v>70050</v>
      </c>
      <c r="AJ201" s="55">
        <v>2149</v>
      </c>
      <c r="AK201" s="55">
        <v>0</v>
      </c>
      <c r="AL201" s="55">
        <v>19</v>
      </c>
      <c r="AO201" s="231"/>
      <c r="AP201" s="231"/>
      <c r="AQ201" s="55" t="str">
        <f t="shared" si="4"/>
        <v/>
      </c>
      <c r="AS201" s="55" t="str">
        <f t="shared" si="5"/>
        <v>wci_corp</v>
      </c>
    </row>
    <row r="202" spans="2:45">
      <c r="B202" s="55" t="s">
        <v>577</v>
      </c>
      <c r="C202" s="228">
        <v>44012</v>
      </c>
      <c r="D202" s="229">
        <v>25</v>
      </c>
      <c r="E202" s="229">
        <v>0</v>
      </c>
      <c r="F202" s="230" t="s">
        <v>426</v>
      </c>
      <c r="G202" s="55" t="s">
        <v>628</v>
      </c>
      <c r="H202" s="231" t="s">
        <v>428</v>
      </c>
      <c r="I202" s="55" t="s">
        <v>629</v>
      </c>
      <c r="J202" s="55" t="s">
        <v>430</v>
      </c>
      <c r="K202" s="55" t="s">
        <v>431</v>
      </c>
      <c r="L202" s="195"/>
      <c r="M202" s="195"/>
      <c r="N202" s="195" t="s">
        <v>630</v>
      </c>
      <c r="O202" s="216"/>
      <c r="P202" s="195"/>
      <c r="Q202" s="195"/>
      <c r="U202" s="55" t="s">
        <v>631</v>
      </c>
      <c r="V202" s="55" t="s">
        <v>631</v>
      </c>
      <c r="X202" s="228">
        <v>44013</v>
      </c>
      <c r="Y202" s="228">
        <v>44013</v>
      </c>
      <c r="AA202" s="228"/>
      <c r="AB202" s="55" t="s">
        <v>434</v>
      </c>
      <c r="AC202" s="55">
        <v>0</v>
      </c>
      <c r="AD202" s="55">
        <v>0</v>
      </c>
      <c r="AE202" s="55">
        <v>0</v>
      </c>
      <c r="AF202" s="55">
        <v>0</v>
      </c>
      <c r="AG202" s="55">
        <v>0</v>
      </c>
      <c r="AH202" s="55">
        <v>1</v>
      </c>
      <c r="AI202" s="55">
        <v>70165</v>
      </c>
      <c r="AJ202" s="55">
        <v>2149</v>
      </c>
      <c r="AK202" s="55">
        <v>0</v>
      </c>
      <c r="AL202" s="55">
        <v>19</v>
      </c>
      <c r="AO202" s="231"/>
      <c r="AP202" s="231"/>
      <c r="AQ202" s="55" t="str">
        <f t="shared" si="4"/>
        <v/>
      </c>
      <c r="AS202" s="55" t="str">
        <f t="shared" si="5"/>
        <v>wci_corp</v>
      </c>
    </row>
    <row r="203" spans="2:45">
      <c r="B203" s="55" t="s">
        <v>534</v>
      </c>
      <c r="C203" s="228">
        <v>44012</v>
      </c>
      <c r="D203" s="229">
        <v>1278.24</v>
      </c>
      <c r="E203" s="229">
        <v>0</v>
      </c>
      <c r="F203" s="230" t="s">
        <v>426</v>
      </c>
      <c r="G203" s="55" t="s">
        <v>632</v>
      </c>
      <c r="H203" s="231" t="s">
        <v>428</v>
      </c>
      <c r="I203" s="55" t="s">
        <v>633</v>
      </c>
      <c r="J203" s="55" t="s">
        <v>430</v>
      </c>
      <c r="K203" s="55" t="s">
        <v>431</v>
      </c>
      <c r="L203" s="195"/>
      <c r="M203" s="195"/>
      <c r="N203" s="195" t="s">
        <v>634</v>
      </c>
      <c r="O203" s="216"/>
      <c r="P203" s="195"/>
      <c r="Q203" s="195"/>
      <c r="U203" s="55" t="s">
        <v>635</v>
      </c>
      <c r="V203" s="55" t="s">
        <v>635</v>
      </c>
      <c r="X203" s="228">
        <v>44013</v>
      </c>
      <c r="Y203" s="228">
        <v>44013</v>
      </c>
      <c r="AA203" s="228"/>
      <c r="AB203" s="55" t="s">
        <v>434</v>
      </c>
      <c r="AC203" s="55">
        <v>0</v>
      </c>
      <c r="AD203" s="55">
        <v>0</v>
      </c>
      <c r="AE203" s="55">
        <v>0</v>
      </c>
      <c r="AF203" s="55">
        <v>0</v>
      </c>
      <c r="AG203" s="55">
        <v>0</v>
      </c>
      <c r="AH203" s="55">
        <v>1</v>
      </c>
      <c r="AI203" s="55">
        <v>50020</v>
      </c>
      <c r="AJ203" s="55">
        <v>2149</v>
      </c>
      <c r="AK203" s="55">
        <v>0</v>
      </c>
      <c r="AL203" s="55">
        <v>19</v>
      </c>
      <c r="AO203" s="231"/>
      <c r="AP203" s="231"/>
      <c r="AQ203" s="55" t="str">
        <f t="shared" si="4"/>
        <v/>
      </c>
      <c r="AS203" s="55" t="str">
        <f t="shared" si="5"/>
        <v>wci_corp</v>
      </c>
    </row>
    <row r="204" spans="2:45">
      <c r="B204" s="55" t="s">
        <v>577</v>
      </c>
      <c r="C204" s="228">
        <v>44012</v>
      </c>
      <c r="D204" s="229">
        <v>25</v>
      </c>
      <c r="E204" s="229">
        <v>0</v>
      </c>
      <c r="F204" s="230" t="s">
        <v>426</v>
      </c>
      <c r="G204" s="55" t="s">
        <v>632</v>
      </c>
      <c r="H204" s="231" t="s">
        <v>428</v>
      </c>
      <c r="I204" s="55" t="s">
        <v>633</v>
      </c>
      <c r="J204" s="55" t="s">
        <v>430</v>
      </c>
      <c r="K204" s="55" t="s">
        <v>431</v>
      </c>
      <c r="L204" s="195"/>
      <c r="M204" s="195"/>
      <c r="N204" s="195" t="s">
        <v>636</v>
      </c>
      <c r="O204" s="216"/>
      <c r="P204" s="195"/>
      <c r="Q204" s="195"/>
      <c r="U204" s="55" t="s">
        <v>635</v>
      </c>
      <c r="V204" s="55" t="s">
        <v>635</v>
      </c>
      <c r="X204" s="228">
        <v>44013</v>
      </c>
      <c r="Y204" s="228">
        <v>44013</v>
      </c>
      <c r="AA204" s="228"/>
      <c r="AB204" s="55" t="s">
        <v>434</v>
      </c>
      <c r="AC204" s="55">
        <v>0</v>
      </c>
      <c r="AD204" s="55">
        <v>0</v>
      </c>
      <c r="AE204" s="55">
        <v>0</v>
      </c>
      <c r="AF204" s="55">
        <v>0</v>
      </c>
      <c r="AG204" s="55">
        <v>0</v>
      </c>
      <c r="AH204" s="55">
        <v>1</v>
      </c>
      <c r="AI204" s="55">
        <v>70165</v>
      </c>
      <c r="AJ204" s="55">
        <v>2149</v>
      </c>
      <c r="AK204" s="55">
        <v>0</v>
      </c>
      <c r="AL204" s="55">
        <v>19</v>
      </c>
      <c r="AO204" s="231"/>
      <c r="AP204" s="231"/>
      <c r="AQ204" s="55" t="str">
        <f t="shared" si="4"/>
        <v/>
      </c>
      <c r="AS204" s="55" t="str">
        <f t="shared" si="5"/>
        <v>wci_corp</v>
      </c>
    </row>
    <row r="205" spans="2:45">
      <c r="B205" s="55" t="s">
        <v>577</v>
      </c>
      <c r="C205" s="228">
        <v>44012</v>
      </c>
      <c r="D205" s="229">
        <v>100</v>
      </c>
      <c r="E205" s="229">
        <v>0</v>
      </c>
      <c r="F205" s="230" t="s">
        <v>426</v>
      </c>
      <c r="G205" s="55" t="s">
        <v>632</v>
      </c>
      <c r="H205" s="231" t="s">
        <v>428</v>
      </c>
      <c r="I205" s="55" t="s">
        <v>633</v>
      </c>
      <c r="J205" s="55" t="s">
        <v>430</v>
      </c>
      <c r="K205" s="55" t="s">
        <v>431</v>
      </c>
      <c r="L205" s="195"/>
      <c r="M205" s="195"/>
      <c r="N205" s="195" t="s">
        <v>636</v>
      </c>
      <c r="O205" s="216"/>
      <c r="P205" s="195"/>
      <c r="Q205" s="195"/>
      <c r="U205" s="55" t="s">
        <v>635</v>
      </c>
      <c r="V205" s="55" t="s">
        <v>635</v>
      </c>
      <c r="X205" s="228">
        <v>44013</v>
      </c>
      <c r="Y205" s="228">
        <v>44013</v>
      </c>
      <c r="AA205" s="228"/>
      <c r="AB205" s="55" t="s">
        <v>434</v>
      </c>
      <c r="AC205" s="55">
        <v>0</v>
      </c>
      <c r="AD205" s="55">
        <v>0</v>
      </c>
      <c r="AE205" s="55">
        <v>0</v>
      </c>
      <c r="AF205" s="55">
        <v>0</v>
      </c>
      <c r="AG205" s="55">
        <v>0</v>
      </c>
      <c r="AH205" s="55">
        <v>1</v>
      </c>
      <c r="AI205" s="55">
        <v>70165</v>
      </c>
      <c r="AJ205" s="55">
        <v>2149</v>
      </c>
      <c r="AK205" s="55">
        <v>0</v>
      </c>
      <c r="AL205" s="55">
        <v>19</v>
      </c>
      <c r="AO205" s="231"/>
      <c r="AP205" s="231"/>
      <c r="AQ205" s="55" t="str">
        <f t="shared" si="4"/>
        <v/>
      </c>
      <c r="AS205" s="55" t="str">
        <f t="shared" si="5"/>
        <v>wci_corp</v>
      </c>
    </row>
    <row r="206" spans="2:45">
      <c r="B206" s="55" t="s">
        <v>461</v>
      </c>
      <c r="C206" s="228">
        <v>44012</v>
      </c>
      <c r="D206" s="229">
        <v>1663.39</v>
      </c>
      <c r="E206" s="229">
        <v>0</v>
      </c>
      <c r="F206" s="230" t="s">
        <v>426</v>
      </c>
      <c r="G206" s="55" t="s">
        <v>637</v>
      </c>
      <c r="H206" s="231" t="s">
        <v>428</v>
      </c>
      <c r="I206" s="55" t="s">
        <v>638</v>
      </c>
      <c r="J206" s="55" t="s">
        <v>537</v>
      </c>
      <c r="K206" s="55" t="s">
        <v>431</v>
      </c>
      <c r="L206" s="195"/>
      <c r="M206" s="195"/>
      <c r="N206" s="195" t="s">
        <v>639</v>
      </c>
      <c r="O206" s="216"/>
      <c r="P206" s="195"/>
      <c r="Q206" s="195"/>
      <c r="U206" s="55" t="s">
        <v>640</v>
      </c>
      <c r="V206" s="55" t="s">
        <v>640</v>
      </c>
      <c r="X206" s="228">
        <v>44018</v>
      </c>
      <c r="Y206" s="228">
        <v>44018</v>
      </c>
      <c r="AA206" s="228"/>
      <c r="AB206" s="55" t="s">
        <v>434</v>
      </c>
      <c r="AC206" s="55">
        <v>0</v>
      </c>
      <c r="AD206" s="55">
        <v>0</v>
      </c>
      <c r="AE206" s="55">
        <v>0</v>
      </c>
      <c r="AF206" s="55">
        <v>0</v>
      </c>
      <c r="AG206" s="55">
        <v>0</v>
      </c>
      <c r="AH206" s="55">
        <v>1</v>
      </c>
      <c r="AI206" s="55">
        <v>52120</v>
      </c>
      <c r="AJ206" s="55">
        <v>2149</v>
      </c>
      <c r="AK206" s="55">
        <v>0</v>
      </c>
      <c r="AL206" s="55">
        <v>19</v>
      </c>
      <c r="AO206" s="231"/>
      <c r="AP206" s="231"/>
      <c r="AQ206" s="55" t="str">
        <f t="shared" si="4"/>
        <v/>
      </c>
      <c r="AS206" s="55" t="str">
        <f t="shared" si="5"/>
        <v>wci_corp</v>
      </c>
    </row>
    <row r="207" spans="2:45">
      <c r="B207" s="55" t="s">
        <v>441</v>
      </c>
      <c r="C207" s="228">
        <v>44012</v>
      </c>
      <c r="D207" s="229">
        <v>1044.48</v>
      </c>
      <c r="E207" s="229">
        <v>0</v>
      </c>
      <c r="F207" s="230" t="s">
        <v>426</v>
      </c>
      <c r="G207" s="55" t="s">
        <v>641</v>
      </c>
      <c r="H207" s="231" t="s">
        <v>428</v>
      </c>
      <c r="I207" s="55" t="s">
        <v>642</v>
      </c>
      <c r="J207" s="55" t="s">
        <v>559</v>
      </c>
      <c r="K207" s="55" t="s">
        <v>465</v>
      </c>
      <c r="L207" s="195"/>
      <c r="M207" s="195"/>
      <c r="N207" s="195" t="s">
        <v>643</v>
      </c>
      <c r="O207" s="216"/>
      <c r="P207" s="195"/>
      <c r="Q207" s="195"/>
      <c r="U207" s="55" t="s">
        <v>641</v>
      </c>
      <c r="V207" s="55" t="s">
        <v>644</v>
      </c>
      <c r="X207" s="228">
        <v>44019</v>
      </c>
      <c r="Y207" s="228">
        <v>44019</v>
      </c>
      <c r="AA207" s="228"/>
      <c r="AB207" s="55" t="s">
        <v>434</v>
      </c>
      <c r="AC207" s="55">
        <v>1</v>
      </c>
      <c r="AD207" s="55">
        <v>0</v>
      </c>
      <c r="AE207" s="55">
        <v>0</v>
      </c>
      <c r="AF207" s="55">
        <v>0</v>
      </c>
      <c r="AG207" s="55">
        <v>0</v>
      </c>
      <c r="AH207" s="55">
        <v>1</v>
      </c>
      <c r="AI207" s="55">
        <v>57147</v>
      </c>
      <c r="AJ207" s="55">
        <v>2149</v>
      </c>
      <c r="AK207" s="55">
        <v>0</v>
      </c>
      <c r="AL207" s="55">
        <v>19</v>
      </c>
      <c r="AO207" s="231"/>
      <c r="AP207" s="231"/>
      <c r="AQ207" s="55" t="str">
        <f t="shared" si="4"/>
        <v/>
      </c>
      <c r="AS207" s="55" t="str">
        <f t="shared" si="5"/>
        <v>wci_wa</v>
      </c>
    </row>
    <row r="208" spans="2:45">
      <c r="B208" s="55" t="s">
        <v>441</v>
      </c>
      <c r="C208" s="228">
        <v>44043</v>
      </c>
      <c r="D208" s="229">
        <v>-1044.48</v>
      </c>
      <c r="E208" s="229">
        <v>0</v>
      </c>
      <c r="F208" s="230" t="s">
        <v>426</v>
      </c>
      <c r="G208" s="55" t="s">
        <v>645</v>
      </c>
      <c r="H208" s="231" t="s">
        <v>428</v>
      </c>
      <c r="I208" s="55" t="s">
        <v>642</v>
      </c>
      <c r="J208" s="55" t="s">
        <v>559</v>
      </c>
      <c r="K208" s="55" t="s">
        <v>519</v>
      </c>
      <c r="L208" s="195"/>
      <c r="M208" s="195"/>
      <c r="N208" s="195" t="s">
        <v>643</v>
      </c>
      <c r="O208" s="216"/>
      <c r="P208" s="195"/>
      <c r="Q208" s="195"/>
      <c r="U208" s="55" t="s">
        <v>641</v>
      </c>
      <c r="V208" s="55" t="s">
        <v>644</v>
      </c>
      <c r="X208" s="228">
        <v>44019</v>
      </c>
      <c r="Y208" s="228">
        <v>44019</v>
      </c>
      <c r="AA208" s="228"/>
      <c r="AB208" s="55" t="s">
        <v>434</v>
      </c>
      <c r="AC208" s="55">
        <v>0</v>
      </c>
      <c r="AD208" s="55">
        <v>0</v>
      </c>
      <c r="AE208" s="55">
        <v>0</v>
      </c>
      <c r="AF208" s="55">
        <v>0</v>
      </c>
      <c r="AG208" s="55">
        <v>5</v>
      </c>
      <c r="AH208" s="55">
        <v>1</v>
      </c>
      <c r="AI208" s="55">
        <v>57147</v>
      </c>
      <c r="AJ208" s="55">
        <v>2149</v>
      </c>
      <c r="AK208" s="55">
        <v>0</v>
      </c>
      <c r="AL208" s="55">
        <v>19</v>
      </c>
      <c r="AO208" s="231"/>
      <c r="AP208" s="231"/>
      <c r="AQ208" s="55" t="str">
        <f t="shared" si="4"/>
        <v/>
      </c>
      <c r="AS208" s="55" t="str">
        <f t="shared" si="5"/>
        <v>wci_wa</v>
      </c>
    </row>
    <row r="209" spans="2:45">
      <c r="B209" s="55" t="s">
        <v>441</v>
      </c>
      <c r="C209" s="228">
        <v>44043</v>
      </c>
      <c r="D209" s="229">
        <v>1044.48</v>
      </c>
      <c r="E209" s="229">
        <v>0</v>
      </c>
      <c r="F209" s="230" t="s">
        <v>426</v>
      </c>
      <c r="G209" s="55" t="s">
        <v>646</v>
      </c>
      <c r="H209" s="231" t="s">
        <v>428</v>
      </c>
      <c r="I209" s="55" t="s">
        <v>647</v>
      </c>
      <c r="J209" s="55" t="s">
        <v>490</v>
      </c>
      <c r="K209" s="55" t="s">
        <v>431</v>
      </c>
      <c r="L209" s="195"/>
      <c r="M209" s="195"/>
      <c r="N209" s="195" t="s">
        <v>643</v>
      </c>
      <c r="O209" s="216"/>
      <c r="P209" s="195"/>
      <c r="Q209" s="195"/>
      <c r="U209" s="55" t="s">
        <v>648</v>
      </c>
      <c r="V209" s="55" t="s">
        <v>648</v>
      </c>
      <c r="X209" s="228">
        <v>44047</v>
      </c>
      <c r="Y209" s="228">
        <v>44048</v>
      </c>
      <c r="AA209" s="228"/>
      <c r="AB209" s="55" t="s">
        <v>434</v>
      </c>
      <c r="AC209" s="55">
        <v>0</v>
      </c>
      <c r="AD209" s="55">
        <v>0</v>
      </c>
      <c r="AE209" s="55">
        <v>0</v>
      </c>
      <c r="AF209" s="55">
        <v>0</v>
      </c>
      <c r="AG209" s="55">
        <v>0</v>
      </c>
      <c r="AH209" s="55">
        <v>1</v>
      </c>
      <c r="AI209" s="55">
        <v>57147</v>
      </c>
      <c r="AJ209" s="55">
        <v>2149</v>
      </c>
      <c r="AK209" s="55">
        <v>0</v>
      </c>
      <c r="AL209" s="55">
        <v>19</v>
      </c>
      <c r="AO209" s="231"/>
      <c r="AP209" s="231"/>
      <c r="AQ209" s="55" t="str">
        <f t="shared" si="4"/>
        <v/>
      </c>
      <c r="AS209" s="55" t="str">
        <f t="shared" si="5"/>
        <v>wci_corp</v>
      </c>
    </row>
    <row r="210" spans="2:45">
      <c r="B210" s="55" t="s">
        <v>441</v>
      </c>
      <c r="C210" s="228">
        <v>44043</v>
      </c>
      <c r="D210" s="229">
        <v>24.99</v>
      </c>
      <c r="E210" s="229">
        <v>0</v>
      </c>
      <c r="F210" s="230" t="s">
        <v>426</v>
      </c>
      <c r="G210" s="55" t="s">
        <v>646</v>
      </c>
      <c r="H210" s="231" t="s">
        <v>428</v>
      </c>
      <c r="I210" s="55" t="s">
        <v>647</v>
      </c>
      <c r="J210" s="55" t="s">
        <v>490</v>
      </c>
      <c r="K210" s="55" t="s">
        <v>431</v>
      </c>
      <c r="L210" s="195"/>
      <c r="M210" s="195"/>
      <c r="N210" s="195" t="s">
        <v>649</v>
      </c>
      <c r="O210" s="216"/>
      <c r="P210" s="195"/>
      <c r="Q210" s="195"/>
      <c r="U210" s="55" t="s">
        <v>648</v>
      </c>
      <c r="V210" s="55" t="s">
        <v>648</v>
      </c>
      <c r="X210" s="228">
        <v>44047</v>
      </c>
      <c r="Y210" s="228">
        <v>44048</v>
      </c>
      <c r="AA210" s="228"/>
      <c r="AB210" s="55" t="s">
        <v>434</v>
      </c>
      <c r="AC210" s="55">
        <v>0</v>
      </c>
      <c r="AD210" s="55">
        <v>0</v>
      </c>
      <c r="AE210" s="55">
        <v>0</v>
      </c>
      <c r="AF210" s="55">
        <v>0</v>
      </c>
      <c r="AG210" s="55">
        <v>0</v>
      </c>
      <c r="AH210" s="55">
        <v>1</v>
      </c>
      <c r="AI210" s="55">
        <v>57147</v>
      </c>
      <c r="AJ210" s="55">
        <v>2149</v>
      </c>
      <c r="AK210" s="55">
        <v>0</v>
      </c>
      <c r="AL210" s="55">
        <v>19</v>
      </c>
      <c r="AO210" s="231"/>
      <c r="AP210" s="231"/>
      <c r="AQ210" s="55" t="str">
        <f t="shared" si="4"/>
        <v/>
      </c>
      <c r="AS210" s="55" t="str">
        <f t="shared" si="5"/>
        <v>wci_corp</v>
      </c>
    </row>
    <row r="211" spans="2:45">
      <c r="B211" s="55" t="s">
        <v>441</v>
      </c>
      <c r="C211" s="228">
        <v>44043</v>
      </c>
      <c r="D211" s="229">
        <v>82.37</v>
      </c>
      <c r="E211" s="229">
        <v>0</v>
      </c>
      <c r="F211" s="230" t="s">
        <v>426</v>
      </c>
      <c r="G211" s="55" t="s">
        <v>646</v>
      </c>
      <c r="H211" s="231" t="s">
        <v>428</v>
      </c>
      <c r="I211" s="55" t="s">
        <v>647</v>
      </c>
      <c r="J211" s="55" t="s">
        <v>490</v>
      </c>
      <c r="K211" s="55" t="s">
        <v>431</v>
      </c>
      <c r="L211" s="195"/>
      <c r="M211" s="195"/>
      <c r="N211" s="195" t="s">
        <v>650</v>
      </c>
      <c r="O211" s="216"/>
      <c r="P211" s="195"/>
      <c r="Q211" s="195"/>
      <c r="U211" s="55" t="s">
        <v>648</v>
      </c>
      <c r="V211" s="55" t="s">
        <v>648</v>
      </c>
      <c r="X211" s="228">
        <v>44047</v>
      </c>
      <c r="Y211" s="228">
        <v>44048</v>
      </c>
      <c r="AA211" s="228"/>
      <c r="AB211" s="55" t="s">
        <v>434</v>
      </c>
      <c r="AC211" s="55">
        <v>0</v>
      </c>
      <c r="AD211" s="55">
        <v>0</v>
      </c>
      <c r="AE211" s="55">
        <v>0</v>
      </c>
      <c r="AF211" s="55">
        <v>0</v>
      </c>
      <c r="AG211" s="55">
        <v>0</v>
      </c>
      <c r="AH211" s="55">
        <v>1</v>
      </c>
      <c r="AI211" s="55">
        <v>57147</v>
      </c>
      <c r="AJ211" s="55">
        <v>2149</v>
      </c>
      <c r="AK211" s="55">
        <v>0</v>
      </c>
      <c r="AL211" s="55">
        <v>19</v>
      </c>
      <c r="AO211" s="231"/>
      <c r="AP211" s="231"/>
      <c r="AQ211" s="55" t="str">
        <f t="shared" si="4"/>
        <v/>
      </c>
      <c r="AS211" s="55" t="str">
        <f t="shared" si="5"/>
        <v>wci_corp</v>
      </c>
    </row>
    <row r="212" spans="2:45">
      <c r="B212" s="55" t="s">
        <v>441</v>
      </c>
      <c r="C212" s="228">
        <v>44043</v>
      </c>
      <c r="D212" s="229">
        <v>38.25</v>
      </c>
      <c r="E212" s="229">
        <v>0</v>
      </c>
      <c r="F212" s="230" t="s">
        <v>426</v>
      </c>
      <c r="G212" s="55" t="s">
        <v>646</v>
      </c>
      <c r="H212" s="231" t="s">
        <v>428</v>
      </c>
      <c r="I212" s="55" t="s">
        <v>647</v>
      </c>
      <c r="J212" s="55" t="s">
        <v>490</v>
      </c>
      <c r="K212" s="55" t="s">
        <v>431</v>
      </c>
      <c r="L212" s="195"/>
      <c r="M212" s="195"/>
      <c r="N212" s="195" t="s">
        <v>650</v>
      </c>
      <c r="O212" s="216"/>
      <c r="P212" s="195"/>
      <c r="Q212" s="195"/>
      <c r="U212" s="55" t="s">
        <v>648</v>
      </c>
      <c r="V212" s="55" t="s">
        <v>648</v>
      </c>
      <c r="X212" s="228">
        <v>44047</v>
      </c>
      <c r="Y212" s="228">
        <v>44048</v>
      </c>
      <c r="AA212" s="228"/>
      <c r="AB212" s="55" t="s">
        <v>434</v>
      </c>
      <c r="AC212" s="55">
        <v>0</v>
      </c>
      <c r="AD212" s="55">
        <v>0</v>
      </c>
      <c r="AE212" s="55">
        <v>0</v>
      </c>
      <c r="AF212" s="55">
        <v>0</v>
      </c>
      <c r="AG212" s="55">
        <v>0</v>
      </c>
      <c r="AH212" s="55">
        <v>1</v>
      </c>
      <c r="AI212" s="55">
        <v>57147</v>
      </c>
      <c r="AJ212" s="55">
        <v>2149</v>
      </c>
      <c r="AK212" s="55">
        <v>0</v>
      </c>
      <c r="AL212" s="55">
        <v>19</v>
      </c>
      <c r="AO212" s="231"/>
      <c r="AP212" s="231"/>
      <c r="AQ212" s="55" t="str">
        <f t="shared" si="4"/>
        <v/>
      </c>
      <c r="AS212" s="55" t="str">
        <f t="shared" si="5"/>
        <v>wci_corp</v>
      </c>
    </row>
    <row r="213" spans="2:45">
      <c r="B213" s="55" t="s">
        <v>441</v>
      </c>
      <c r="C213" s="228">
        <v>44043</v>
      </c>
      <c r="D213" s="229">
        <v>72.81</v>
      </c>
      <c r="E213" s="229">
        <v>0</v>
      </c>
      <c r="F213" s="230" t="s">
        <v>426</v>
      </c>
      <c r="G213" s="55" t="s">
        <v>646</v>
      </c>
      <c r="H213" s="231" t="s">
        <v>428</v>
      </c>
      <c r="I213" s="55" t="s">
        <v>647</v>
      </c>
      <c r="J213" s="55" t="s">
        <v>490</v>
      </c>
      <c r="K213" s="55" t="s">
        <v>431</v>
      </c>
      <c r="L213" s="195"/>
      <c r="M213" s="195"/>
      <c r="N213" s="195" t="s">
        <v>650</v>
      </c>
      <c r="O213" s="216"/>
      <c r="P213" s="195"/>
      <c r="Q213" s="195"/>
      <c r="U213" s="55" t="s">
        <v>648</v>
      </c>
      <c r="V213" s="55" t="s">
        <v>648</v>
      </c>
      <c r="X213" s="228">
        <v>44047</v>
      </c>
      <c r="Y213" s="228">
        <v>44048</v>
      </c>
      <c r="AA213" s="228"/>
      <c r="AB213" s="55" t="s">
        <v>434</v>
      </c>
      <c r="AC213" s="55">
        <v>0</v>
      </c>
      <c r="AD213" s="55">
        <v>0</v>
      </c>
      <c r="AE213" s="55">
        <v>0</v>
      </c>
      <c r="AF213" s="55">
        <v>0</v>
      </c>
      <c r="AG213" s="55">
        <v>0</v>
      </c>
      <c r="AH213" s="55">
        <v>1</v>
      </c>
      <c r="AI213" s="55">
        <v>57147</v>
      </c>
      <c r="AJ213" s="55">
        <v>2149</v>
      </c>
      <c r="AK213" s="55">
        <v>0</v>
      </c>
      <c r="AL213" s="55">
        <v>19</v>
      </c>
      <c r="AO213" s="231"/>
      <c r="AP213" s="231"/>
      <c r="AQ213" s="55" t="str">
        <f t="shared" ref="AQ213:AQ276" si="6">IF(LEFT(U213,2)="VO",U213,"")</f>
        <v/>
      </c>
      <c r="AS213" s="55" t="str">
        <f t="shared" ref="AS213:AS276" si="7">IF(RIGHT(K213,2)="IC",IF(OR(AB213="wci_canada",AB213="wci_can_corp"),"wci_can_Corp","wci_corp"),AB213)</f>
        <v>wci_corp</v>
      </c>
    </row>
    <row r="214" spans="2:45">
      <c r="B214" s="55" t="s">
        <v>534</v>
      </c>
      <c r="C214" s="228">
        <v>44043</v>
      </c>
      <c r="D214" s="229">
        <v>156</v>
      </c>
      <c r="E214" s="229">
        <v>0</v>
      </c>
      <c r="F214" s="230" t="s">
        <v>426</v>
      </c>
      <c r="G214" s="55" t="s">
        <v>651</v>
      </c>
      <c r="H214" s="231" t="s">
        <v>428</v>
      </c>
      <c r="I214" s="55" t="s">
        <v>652</v>
      </c>
      <c r="J214" s="55" t="s">
        <v>528</v>
      </c>
      <c r="K214" s="55" t="s">
        <v>431</v>
      </c>
      <c r="L214" s="195"/>
      <c r="M214" s="195"/>
      <c r="N214" s="195" t="s">
        <v>653</v>
      </c>
      <c r="O214" s="216"/>
      <c r="P214" s="195"/>
      <c r="Q214" s="195"/>
      <c r="U214" s="55" t="s">
        <v>654</v>
      </c>
      <c r="V214" s="55" t="s">
        <v>654</v>
      </c>
      <c r="X214" s="228">
        <v>44049</v>
      </c>
      <c r="Y214" s="228">
        <v>44049</v>
      </c>
      <c r="AA214" s="228"/>
      <c r="AB214" s="55" t="s">
        <v>434</v>
      </c>
      <c r="AC214" s="55">
        <v>0</v>
      </c>
      <c r="AD214" s="55">
        <v>0</v>
      </c>
      <c r="AE214" s="55">
        <v>0</v>
      </c>
      <c r="AF214" s="55">
        <v>0</v>
      </c>
      <c r="AG214" s="55">
        <v>0</v>
      </c>
      <c r="AH214" s="55">
        <v>1</v>
      </c>
      <c r="AI214" s="55">
        <v>50020</v>
      </c>
      <c r="AJ214" s="55">
        <v>2149</v>
      </c>
      <c r="AK214" s="55">
        <v>0</v>
      </c>
      <c r="AL214" s="55">
        <v>19</v>
      </c>
      <c r="AO214" s="231"/>
      <c r="AP214" s="231"/>
      <c r="AQ214" s="55" t="str">
        <f t="shared" si="6"/>
        <v/>
      </c>
      <c r="AS214" s="55" t="str">
        <f t="shared" si="7"/>
        <v>wci_corp</v>
      </c>
    </row>
    <row r="215" spans="2:45">
      <c r="B215" s="55" t="s">
        <v>577</v>
      </c>
      <c r="C215" s="228">
        <v>44043</v>
      </c>
      <c r="D215" s="229">
        <v>25</v>
      </c>
      <c r="E215" s="229">
        <v>0</v>
      </c>
      <c r="F215" s="230" t="s">
        <v>426</v>
      </c>
      <c r="G215" s="55" t="s">
        <v>651</v>
      </c>
      <c r="H215" s="231" t="s">
        <v>428</v>
      </c>
      <c r="I215" s="55" t="s">
        <v>652</v>
      </c>
      <c r="J215" s="55" t="s">
        <v>528</v>
      </c>
      <c r="K215" s="55" t="s">
        <v>431</v>
      </c>
      <c r="L215" s="195"/>
      <c r="M215" s="195"/>
      <c r="N215" s="195" t="s">
        <v>655</v>
      </c>
      <c r="O215" s="216"/>
      <c r="P215" s="195"/>
      <c r="Q215" s="195"/>
      <c r="U215" s="55" t="s">
        <v>654</v>
      </c>
      <c r="V215" s="55" t="s">
        <v>654</v>
      </c>
      <c r="X215" s="228">
        <v>44049</v>
      </c>
      <c r="Y215" s="228">
        <v>44049</v>
      </c>
      <c r="AA215" s="228"/>
      <c r="AB215" s="55" t="s">
        <v>434</v>
      </c>
      <c r="AC215" s="55">
        <v>0</v>
      </c>
      <c r="AD215" s="55">
        <v>0</v>
      </c>
      <c r="AE215" s="55">
        <v>0</v>
      </c>
      <c r="AF215" s="55">
        <v>0</v>
      </c>
      <c r="AG215" s="55">
        <v>0</v>
      </c>
      <c r="AH215" s="55">
        <v>1</v>
      </c>
      <c r="AI215" s="55">
        <v>70165</v>
      </c>
      <c r="AJ215" s="55">
        <v>2149</v>
      </c>
      <c r="AK215" s="55">
        <v>0</v>
      </c>
      <c r="AL215" s="55">
        <v>19</v>
      </c>
      <c r="AO215" s="231"/>
      <c r="AP215" s="231"/>
      <c r="AQ215" s="55" t="str">
        <f t="shared" si="6"/>
        <v/>
      </c>
      <c r="AS215" s="55" t="str">
        <f t="shared" si="7"/>
        <v>wci_corp</v>
      </c>
    </row>
    <row r="216" spans="2:45">
      <c r="B216" s="55" t="s">
        <v>577</v>
      </c>
      <c r="C216" s="228">
        <v>44043</v>
      </c>
      <c r="D216" s="229">
        <v>100</v>
      </c>
      <c r="E216" s="229">
        <v>0</v>
      </c>
      <c r="F216" s="230" t="s">
        <v>426</v>
      </c>
      <c r="G216" s="55" t="s">
        <v>651</v>
      </c>
      <c r="H216" s="231" t="s">
        <v>428</v>
      </c>
      <c r="I216" s="55" t="s">
        <v>652</v>
      </c>
      <c r="J216" s="55" t="s">
        <v>528</v>
      </c>
      <c r="K216" s="55" t="s">
        <v>431</v>
      </c>
      <c r="L216" s="195"/>
      <c r="M216" s="195"/>
      <c r="N216" s="195" t="s">
        <v>655</v>
      </c>
      <c r="O216" s="216"/>
      <c r="P216" s="195"/>
      <c r="Q216" s="195"/>
      <c r="U216" s="55" t="s">
        <v>654</v>
      </c>
      <c r="V216" s="55" t="s">
        <v>654</v>
      </c>
      <c r="X216" s="228">
        <v>44049</v>
      </c>
      <c r="Y216" s="228">
        <v>44049</v>
      </c>
      <c r="AA216" s="228"/>
      <c r="AB216" s="55" t="s">
        <v>434</v>
      </c>
      <c r="AC216" s="55">
        <v>0</v>
      </c>
      <c r="AD216" s="55">
        <v>0</v>
      </c>
      <c r="AE216" s="55">
        <v>0</v>
      </c>
      <c r="AF216" s="55">
        <v>0</v>
      </c>
      <c r="AG216" s="55">
        <v>0</v>
      </c>
      <c r="AH216" s="55">
        <v>1</v>
      </c>
      <c r="AI216" s="55">
        <v>70165</v>
      </c>
      <c r="AJ216" s="55">
        <v>2149</v>
      </c>
      <c r="AK216" s="55">
        <v>0</v>
      </c>
      <c r="AL216" s="55">
        <v>19</v>
      </c>
      <c r="AO216" s="231"/>
      <c r="AP216" s="231"/>
      <c r="AQ216" s="55" t="str">
        <f t="shared" si="6"/>
        <v/>
      </c>
      <c r="AS216" s="55" t="str">
        <f t="shared" si="7"/>
        <v>wci_corp</v>
      </c>
    </row>
    <row r="217" spans="2:45">
      <c r="B217" s="55" t="s">
        <v>577</v>
      </c>
      <c r="C217" s="228">
        <v>44043</v>
      </c>
      <c r="D217" s="229">
        <v>25</v>
      </c>
      <c r="E217" s="229">
        <v>0</v>
      </c>
      <c r="F217" s="230" t="s">
        <v>426</v>
      </c>
      <c r="G217" s="55" t="s">
        <v>656</v>
      </c>
      <c r="H217" s="231" t="s">
        <v>428</v>
      </c>
      <c r="I217" s="55" t="s">
        <v>657</v>
      </c>
      <c r="J217" s="55" t="s">
        <v>528</v>
      </c>
      <c r="K217" s="55" t="s">
        <v>431</v>
      </c>
      <c r="L217" s="195"/>
      <c r="M217" s="195"/>
      <c r="N217" s="195" t="s">
        <v>658</v>
      </c>
      <c r="O217" s="216"/>
      <c r="P217" s="195"/>
      <c r="Q217" s="195"/>
      <c r="U217" s="55" t="s">
        <v>659</v>
      </c>
      <c r="V217" s="55" t="s">
        <v>659</v>
      </c>
      <c r="X217" s="228">
        <v>44049</v>
      </c>
      <c r="Y217" s="228">
        <v>44049</v>
      </c>
      <c r="AA217" s="228"/>
      <c r="AB217" s="55" t="s">
        <v>434</v>
      </c>
      <c r="AC217" s="55">
        <v>0</v>
      </c>
      <c r="AD217" s="55">
        <v>0</v>
      </c>
      <c r="AE217" s="55">
        <v>0</v>
      </c>
      <c r="AF217" s="55">
        <v>0</v>
      </c>
      <c r="AG217" s="55">
        <v>0</v>
      </c>
      <c r="AH217" s="55">
        <v>1</v>
      </c>
      <c r="AI217" s="55">
        <v>70165</v>
      </c>
      <c r="AJ217" s="55">
        <v>2149</v>
      </c>
      <c r="AK217" s="55">
        <v>0</v>
      </c>
      <c r="AL217" s="55">
        <v>19</v>
      </c>
      <c r="AO217" s="231"/>
      <c r="AP217" s="231"/>
      <c r="AQ217" s="55" t="str">
        <f t="shared" si="6"/>
        <v/>
      </c>
      <c r="AS217" s="55" t="str">
        <f t="shared" si="7"/>
        <v>wci_corp</v>
      </c>
    </row>
    <row r="218" spans="2:45">
      <c r="B218" s="55" t="s">
        <v>577</v>
      </c>
      <c r="C218" s="228">
        <v>44043</v>
      </c>
      <c r="D218" s="229">
        <v>100</v>
      </c>
      <c r="E218" s="229">
        <v>0</v>
      </c>
      <c r="F218" s="230" t="s">
        <v>426</v>
      </c>
      <c r="G218" s="55" t="s">
        <v>656</v>
      </c>
      <c r="H218" s="231" t="s">
        <v>428</v>
      </c>
      <c r="I218" s="55" t="s">
        <v>657</v>
      </c>
      <c r="J218" s="55" t="s">
        <v>528</v>
      </c>
      <c r="K218" s="55" t="s">
        <v>431</v>
      </c>
      <c r="L218" s="195"/>
      <c r="M218" s="195"/>
      <c r="N218" s="195" t="s">
        <v>658</v>
      </c>
      <c r="O218" s="216"/>
      <c r="P218" s="195"/>
      <c r="Q218" s="195"/>
      <c r="U218" s="55" t="s">
        <v>659</v>
      </c>
      <c r="V218" s="55" t="s">
        <v>659</v>
      </c>
      <c r="X218" s="228">
        <v>44049</v>
      </c>
      <c r="Y218" s="228">
        <v>44049</v>
      </c>
      <c r="AA218" s="228"/>
      <c r="AB218" s="55" t="s">
        <v>434</v>
      </c>
      <c r="AC218" s="55">
        <v>0</v>
      </c>
      <c r="AD218" s="55">
        <v>0</v>
      </c>
      <c r="AE218" s="55">
        <v>0</v>
      </c>
      <c r="AF218" s="55">
        <v>0</v>
      </c>
      <c r="AG218" s="55">
        <v>0</v>
      </c>
      <c r="AH218" s="55">
        <v>1</v>
      </c>
      <c r="AI218" s="55">
        <v>70165</v>
      </c>
      <c r="AJ218" s="55">
        <v>2149</v>
      </c>
      <c r="AK218" s="55">
        <v>0</v>
      </c>
      <c r="AL218" s="55">
        <v>19</v>
      </c>
      <c r="AO218" s="231"/>
      <c r="AP218" s="231"/>
      <c r="AQ218" s="55" t="str">
        <f t="shared" si="6"/>
        <v/>
      </c>
      <c r="AS218" s="55" t="str">
        <f t="shared" si="7"/>
        <v>wci_corp</v>
      </c>
    </row>
    <row r="219" spans="2:45">
      <c r="B219" s="55" t="s">
        <v>487</v>
      </c>
      <c r="C219" s="228">
        <v>44043</v>
      </c>
      <c r="D219" s="229">
        <v>22.4</v>
      </c>
      <c r="E219" s="229">
        <v>0</v>
      </c>
      <c r="F219" s="230" t="s">
        <v>426</v>
      </c>
      <c r="G219" s="55" t="s">
        <v>660</v>
      </c>
      <c r="H219" s="231" t="s">
        <v>428</v>
      </c>
      <c r="I219" s="55" t="s">
        <v>661</v>
      </c>
      <c r="J219" s="55" t="s">
        <v>559</v>
      </c>
      <c r="K219" s="55" t="s">
        <v>465</v>
      </c>
      <c r="L219" s="195"/>
      <c r="M219" s="195"/>
      <c r="N219" s="195" t="s">
        <v>662</v>
      </c>
      <c r="O219" s="216"/>
      <c r="P219" s="195"/>
      <c r="Q219" s="195"/>
      <c r="U219" s="55" t="s">
        <v>660</v>
      </c>
      <c r="V219" s="55" t="s">
        <v>663</v>
      </c>
      <c r="X219" s="228">
        <v>44049</v>
      </c>
      <c r="Y219" s="228">
        <v>44050</v>
      </c>
      <c r="AA219" s="228"/>
      <c r="AB219" s="55" t="s">
        <v>434</v>
      </c>
      <c r="AC219" s="55">
        <v>1</v>
      </c>
      <c r="AD219" s="55">
        <v>0</v>
      </c>
      <c r="AE219" s="55">
        <v>0</v>
      </c>
      <c r="AF219" s="55">
        <v>0</v>
      </c>
      <c r="AG219" s="55">
        <v>0</v>
      </c>
      <c r="AH219" s="55">
        <v>1</v>
      </c>
      <c r="AI219" s="55">
        <v>50086</v>
      </c>
      <c r="AJ219" s="55">
        <v>2149</v>
      </c>
      <c r="AK219" s="55">
        <v>0</v>
      </c>
      <c r="AL219" s="55">
        <v>19</v>
      </c>
      <c r="AO219" s="231"/>
      <c r="AP219" s="231"/>
      <c r="AQ219" s="55" t="str">
        <f t="shared" si="6"/>
        <v/>
      </c>
      <c r="AS219" s="55" t="str">
        <f t="shared" si="7"/>
        <v>wci_wa</v>
      </c>
    </row>
    <row r="220" spans="2:45">
      <c r="B220" s="55" t="s">
        <v>487</v>
      </c>
      <c r="C220" s="228">
        <v>44074</v>
      </c>
      <c r="D220" s="229">
        <v>-22.4</v>
      </c>
      <c r="E220" s="229">
        <v>0</v>
      </c>
      <c r="F220" s="230" t="s">
        <v>426</v>
      </c>
      <c r="G220" s="55" t="s">
        <v>664</v>
      </c>
      <c r="H220" s="231" t="s">
        <v>428</v>
      </c>
      <c r="I220" s="55" t="s">
        <v>661</v>
      </c>
      <c r="J220" s="55" t="s">
        <v>559</v>
      </c>
      <c r="K220" s="55" t="s">
        <v>519</v>
      </c>
      <c r="L220" s="195"/>
      <c r="M220" s="195"/>
      <c r="N220" s="195" t="s">
        <v>662</v>
      </c>
      <c r="O220" s="216"/>
      <c r="P220" s="195"/>
      <c r="Q220" s="195"/>
      <c r="U220" s="55" t="s">
        <v>660</v>
      </c>
      <c r="V220" s="55" t="s">
        <v>663</v>
      </c>
      <c r="X220" s="228">
        <v>44050</v>
      </c>
      <c r="Y220" s="228">
        <v>44050</v>
      </c>
      <c r="AA220" s="228"/>
      <c r="AB220" s="55" t="s">
        <v>434</v>
      </c>
      <c r="AC220" s="55">
        <v>0</v>
      </c>
      <c r="AD220" s="55">
        <v>0</v>
      </c>
      <c r="AE220" s="55">
        <v>0</v>
      </c>
      <c r="AF220" s="55">
        <v>0</v>
      </c>
      <c r="AG220" s="55">
        <v>5</v>
      </c>
      <c r="AH220" s="55">
        <v>1</v>
      </c>
      <c r="AI220" s="55">
        <v>50086</v>
      </c>
      <c r="AJ220" s="55">
        <v>2149</v>
      </c>
      <c r="AK220" s="55">
        <v>0</v>
      </c>
      <c r="AL220" s="55">
        <v>19</v>
      </c>
      <c r="AO220" s="231"/>
      <c r="AP220" s="231"/>
      <c r="AQ220" s="55" t="str">
        <f t="shared" si="6"/>
        <v/>
      </c>
      <c r="AS220" s="55" t="str">
        <f t="shared" si="7"/>
        <v>wci_wa</v>
      </c>
    </row>
    <row r="221" spans="2:45">
      <c r="B221" s="55" t="s">
        <v>534</v>
      </c>
      <c r="C221" s="228">
        <v>44074</v>
      </c>
      <c r="D221" s="229">
        <v>736</v>
      </c>
      <c r="E221" s="229">
        <v>0</v>
      </c>
      <c r="F221" s="230" t="s">
        <v>426</v>
      </c>
      <c r="G221" s="55" t="s">
        <v>665</v>
      </c>
      <c r="H221" s="231" t="s">
        <v>428</v>
      </c>
      <c r="I221" s="55" t="s">
        <v>666</v>
      </c>
      <c r="J221" s="55" t="s">
        <v>430</v>
      </c>
      <c r="K221" s="55" t="s">
        <v>431</v>
      </c>
      <c r="L221" s="195"/>
      <c r="M221" s="195"/>
      <c r="N221" s="195" t="s">
        <v>667</v>
      </c>
      <c r="O221" s="216"/>
      <c r="P221" s="195"/>
      <c r="Q221" s="195"/>
      <c r="U221" s="55" t="s">
        <v>668</v>
      </c>
      <c r="V221" s="55" t="s">
        <v>668</v>
      </c>
      <c r="X221" s="228">
        <v>44077</v>
      </c>
      <c r="Y221" s="228">
        <v>44077</v>
      </c>
      <c r="AA221" s="228"/>
      <c r="AB221" s="55" t="s">
        <v>434</v>
      </c>
      <c r="AC221" s="55">
        <v>0</v>
      </c>
      <c r="AD221" s="55">
        <v>0</v>
      </c>
      <c r="AE221" s="55">
        <v>0</v>
      </c>
      <c r="AF221" s="55">
        <v>0</v>
      </c>
      <c r="AG221" s="55">
        <v>0</v>
      </c>
      <c r="AH221" s="55">
        <v>1</v>
      </c>
      <c r="AI221" s="55">
        <v>50020</v>
      </c>
      <c r="AJ221" s="55">
        <v>2149</v>
      </c>
      <c r="AK221" s="55">
        <v>0</v>
      </c>
      <c r="AL221" s="55">
        <v>19</v>
      </c>
      <c r="AO221" s="231"/>
      <c r="AP221" s="231"/>
      <c r="AQ221" s="55" t="str">
        <f t="shared" si="6"/>
        <v/>
      </c>
      <c r="AS221" s="55" t="str">
        <f t="shared" si="7"/>
        <v>wci_corp</v>
      </c>
    </row>
    <row r="222" spans="2:45">
      <c r="B222" s="55" t="s">
        <v>577</v>
      </c>
      <c r="C222" s="228">
        <v>44074</v>
      </c>
      <c r="D222" s="229">
        <v>25</v>
      </c>
      <c r="E222" s="229">
        <v>0</v>
      </c>
      <c r="F222" s="230" t="s">
        <v>426</v>
      </c>
      <c r="G222" s="55" t="s">
        <v>665</v>
      </c>
      <c r="H222" s="231" t="s">
        <v>428</v>
      </c>
      <c r="I222" s="55" t="s">
        <v>666</v>
      </c>
      <c r="J222" s="55" t="s">
        <v>430</v>
      </c>
      <c r="K222" s="55" t="s">
        <v>431</v>
      </c>
      <c r="L222" s="195"/>
      <c r="M222" s="195"/>
      <c r="N222" s="195" t="s">
        <v>669</v>
      </c>
      <c r="O222" s="216"/>
      <c r="P222" s="195"/>
      <c r="Q222" s="195"/>
      <c r="U222" s="55" t="s">
        <v>668</v>
      </c>
      <c r="V222" s="55" t="s">
        <v>668</v>
      </c>
      <c r="X222" s="228">
        <v>44077</v>
      </c>
      <c r="Y222" s="228">
        <v>44077</v>
      </c>
      <c r="AA222" s="228"/>
      <c r="AB222" s="55" t="s">
        <v>434</v>
      </c>
      <c r="AC222" s="55">
        <v>0</v>
      </c>
      <c r="AD222" s="55">
        <v>0</v>
      </c>
      <c r="AE222" s="55">
        <v>0</v>
      </c>
      <c r="AF222" s="55">
        <v>0</v>
      </c>
      <c r="AG222" s="55">
        <v>0</v>
      </c>
      <c r="AH222" s="55">
        <v>1</v>
      </c>
      <c r="AI222" s="55">
        <v>70165</v>
      </c>
      <c r="AJ222" s="55">
        <v>2149</v>
      </c>
      <c r="AK222" s="55">
        <v>0</v>
      </c>
      <c r="AL222" s="55">
        <v>19</v>
      </c>
      <c r="AO222" s="231"/>
      <c r="AP222" s="231"/>
      <c r="AQ222" s="55" t="str">
        <f t="shared" si="6"/>
        <v/>
      </c>
      <c r="AS222" s="55" t="str">
        <f t="shared" si="7"/>
        <v>wci_corp</v>
      </c>
    </row>
    <row r="223" spans="2:45">
      <c r="B223" s="55" t="s">
        <v>577</v>
      </c>
      <c r="C223" s="228">
        <v>44074</v>
      </c>
      <c r="D223" s="229">
        <v>100</v>
      </c>
      <c r="E223" s="229">
        <v>0</v>
      </c>
      <c r="F223" s="230" t="s">
        <v>426</v>
      </c>
      <c r="G223" s="55" t="s">
        <v>665</v>
      </c>
      <c r="H223" s="231" t="s">
        <v>428</v>
      </c>
      <c r="I223" s="55" t="s">
        <v>666</v>
      </c>
      <c r="J223" s="55" t="s">
        <v>430</v>
      </c>
      <c r="K223" s="55" t="s">
        <v>431</v>
      </c>
      <c r="L223" s="195"/>
      <c r="M223" s="195"/>
      <c r="N223" s="195" t="s">
        <v>669</v>
      </c>
      <c r="O223" s="216"/>
      <c r="P223" s="195"/>
      <c r="Q223" s="195"/>
      <c r="U223" s="55" t="s">
        <v>668</v>
      </c>
      <c r="V223" s="55" t="s">
        <v>668</v>
      </c>
      <c r="X223" s="228">
        <v>44077</v>
      </c>
      <c r="Y223" s="228">
        <v>44077</v>
      </c>
      <c r="AA223" s="228"/>
      <c r="AB223" s="55" t="s">
        <v>434</v>
      </c>
      <c r="AC223" s="55">
        <v>0</v>
      </c>
      <c r="AD223" s="55">
        <v>0</v>
      </c>
      <c r="AE223" s="55">
        <v>0</v>
      </c>
      <c r="AF223" s="55">
        <v>0</v>
      </c>
      <c r="AG223" s="55">
        <v>0</v>
      </c>
      <c r="AH223" s="55">
        <v>1</v>
      </c>
      <c r="AI223" s="55">
        <v>70165</v>
      </c>
      <c r="AJ223" s="55">
        <v>2149</v>
      </c>
      <c r="AK223" s="55">
        <v>0</v>
      </c>
      <c r="AL223" s="55">
        <v>19</v>
      </c>
      <c r="AO223" s="231"/>
      <c r="AP223" s="231"/>
      <c r="AQ223" s="55" t="str">
        <f t="shared" si="6"/>
        <v/>
      </c>
      <c r="AS223" s="55" t="str">
        <f t="shared" si="7"/>
        <v>wci_corp</v>
      </c>
    </row>
    <row r="224" spans="2:45">
      <c r="B224" s="55" t="s">
        <v>534</v>
      </c>
      <c r="C224" s="228">
        <v>44074</v>
      </c>
      <c r="D224" s="229">
        <v>480</v>
      </c>
      <c r="E224" s="229">
        <v>0</v>
      </c>
      <c r="F224" s="230" t="s">
        <v>426</v>
      </c>
      <c r="G224" s="55" t="s">
        <v>670</v>
      </c>
      <c r="H224" s="231" t="s">
        <v>428</v>
      </c>
      <c r="I224" s="55" t="s">
        <v>671</v>
      </c>
      <c r="J224" s="55" t="s">
        <v>430</v>
      </c>
      <c r="K224" s="55" t="s">
        <v>431</v>
      </c>
      <c r="L224" s="195"/>
      <c r="M224" s="195"/>
      <c r="N224" s="195" t="s">
        <v>672</v>
      </c>
      <c r="O224" s="216"/>
      <c r="P224" s="195"/>
      <c r="Q224" s="195"/>
      <c r="U224" s="55" t="s">
        <v>673</v>
      </c>
      <c r="V224" s="55" t="s">
        <v>673</v>
      </c>
      <c r="X224" s="228">
        <v>44077</v>
      </c>
      <c r="Y224" s="228">
        <v>44077</v>
      </c>
      <c r="AA224" s="228"/>
      <c r="AB224" s="55" t="s">
        <v>434</v>
      </c>
      <c r="AC224" s="55">
        <v>0</v>
      </c>
      <c r="AD224" s="55">
        <v>0</v>
      </c>
      <c r="AE224" s="55">
        <v>0</v>
      </c>
      <c r="AF224" s="55">
        <v>0</v>
      </c>
      <c r="AG224" s="55">
        <v>0</v>
      </c>
      <c r="AH224" s="55">
        <v>1</v>
      </c>
      <c r="AI224" s="55">
        <v>50020</v>
      </c>
      <c r="AJ224" s="55">
        <v>2149</v>
      </c>
      <c r="AK224" s="55">
        <v>0</v>
      </c>
      <c r="AL224" s="55">
        <v>19</v>
      </c>
      <c r="AO224" s="231"/>
      <c r="AP224" s="231"/>
      <c r="AQ224" s="55" t="str">
        <f t="shared" si="6"/>
        <v/>
      </c>
      <c r="AS224" s="55" t="str">
        <f t="shared" si="7"/>
        <v>wci_corp</v>
      </c>
    </row>
    <row r="225" spans="2:45">
      <c r="B225" s="55" t="s">
        <v>577</v>
      </c>
      <c r="C225" s="228">
        <v>44074</v>
      </c>
      <c r="D225" s="229">
        <v>25</v>
      </c>
      <c r="E225" s="229">
        <v>0</v>
      </c>
      <c r="F225" s="230" t="s">
        <v>426</v>
      </c>
      <c r="G225" s="55" t="s">
        <v>670</v>
      </c>
      <c r="H225" s="231" t="s">
        <v>428</v>
      </c>
      <c r="I225" s="55" t="s">
        <v>671</v>
      </c>
      <c r="J225" s="55" t="s">
        <v>430</v>
      </c>
      <c r="K225" s="55" t="s">
        <v>431</v>
      </c>
      <c r="L225" s="195"/>
      <c r="M225" s="195"/>
      <c r="N225" s="195" t="s">
        <v>674</v>
      </c>
      <c r="O225" s="216"/>
      <c r="P225" s="195"/>
      <c r="Q225" s="195"/>
      <c r="U225" s="55" t="s">
        <v>673</v>
      </c>
      <c r="V225" s="55" t="s">
        <v>673</v>
      </c>
      <c r="X225" s="228">
        <v>44077</v>
      </c>
      <c r="Y225" s="228">
        <v>44077</v>
      </c>
      <c r="AA225" s="228"/>
      <c r="AB225" s="55" t="s">
        <v>434</v>
      </c>
      <c r="AC225" s="55">
        <v>0</v>
      </c>
      <c r="AD225" s="55">
        <v>0</v>
      </c>
      <c r="AE225" s="55">
        <v>0</v>
      </c>
      <c r="AF225" s="55">
        <v>0</v>
      </c>
      <c r="AG225" s="55">
        <v>0</v>
      </c>
      <c r="AH225" s="55">
        <v>1</v>
      </c>
      <c r="AI225" s="55">
        <v>70165</v>
      </c>
      <c r="AJ225" s="55">
        <v>2149</v>
      </c>
      <c r="AK225" s="55">
        <v>0</v>
      </c>
      <c r="AL225" s="55">
        <v>19</v>
      </c>
      <c r="AO225" s="231"/>
      <c r="AP225" s="231"/>
      <c r="AQ225" s="55" t="str">
        <f t="shared" si="6"/>
        <v/>
      </c>
      <c r="AS225" s="55" t="str">
        <f t="shared" si="7"/>
        <v>wci_corp</v>
      </c>
    </row>
    <row r="226" spans="2:45">
      <c r="B226" s="55" t="s">
        <v>577</v>
      </c>
      <c r="C226" s="228">
        <v>44074</v>
      </c>
      <c r="D226" s="229">
        <v>100</v>
      </c>
      <c r="E226" s="229">
        <v>0</v>
      </c>
      <c r="F226" s="230" t="s">
        <v>426</v>
      </c>
      <c r="G226" s="55" t="s">
        <v>670</v>
      </c>
      <c r="H226" s="231" t="s">
        <v>428</v>
      </c>
      <c r="I226" s="55" t="s">
        <v>671</v>
      </c>
      <c r="J226" s="55" t="s">
        <v>430</v>
      </c>
      <c r="K226" s="55" t="s">
        <v>431</v>
      </c>
      <c r="L226" s="195"/>
      <c r="M226" s="195"/>
      <c r="N226" s="195" t="s">
        <v>674</v>
      </c>
      <c r="O226" s="216"/>
      <c r="P226" s="195"/>
      <c r="Q226" s="195"/>
      <c r="U226" s="55" t="s">
        <v>673</v>
      </c>
      <c r="V226" s="55" t="s">
        <v>673</v>
      </c>
      <c r="X226" s="228">
        <v>44077</v>
      </c>
      <c r="Y226" s="228">
        <v>44077</v>
      </c>
      <c r="AA226" s="228"/>
      <c r="AB226" s="55" t="s">
        <v>434</v>
      </c>
      <c r="AC226" s="55">
        <v>0</v>
      </c>
      <c r="AD226" s="55">
        <v>0</v>
      </c>
      <c r="AE226" s="55">
        <v>0</v>
      </c>
      <c r="AF226" s="55">
        <v>0</v>
      </c>
      <c r="AG226" s="55">
        <v>0</v>
      </c>
      <c r="AH226" s="55">
        <v>1</v>
      </c>
      <c r="AI226" s="55">
        <v>70165</v>
      </c>
      <c r="AJ226" s="55">
        <v>2149</v>
      </c>
      <c r="AK226" s="55">
        <v>0</v>
      </c>
      <c r="AL226" s="55">
        <v>19</v>
      </c>
      <c r="AO226" s="231"/>
      <c r="AP226" s="231"/>
      <c r="AQ226" s="55" t="str">
        <f t="shared" si="6"/>
        <v/>
      </c>
      <c r="AS226" s="55" t="str">
        <f t="shared" si="7"/>
        <v>wci_corp</v>
      </c>
    </row>
    <row r="227" spans="2:45">
      <c r="B227" s="55" t="s">
        <v>487</v>
      </c>
      <c r="C227" s="228">
        <v>44074</v>
      </c>
      <c r="D227" s="229">
        <v>22.4</v>
      </c>
      <c r="E227" s="229">
        <v>0</v>
      </c>
      <c r="F227" s="230" t="s">
        <v>426</v>
      </c>
      <c r="G227" s="55" t="s">
        <v>675</v>
      </c>
      <c r="H227" s="231" t="s">
        <v>428</v>
      </c>
      <c r="I227" s="55" t="s">
        <v>676</v>
      </c>
      <c r="J227" s="55" t="s">
        <v>464</v>
      </c>
      <c r="K227" s="55" t="s">
        <v>465</v>
      </c>
      <c r="L227" s="195"/>
      <c r="M227" s="195"/>
      <c r="N227" s="195" t="s">
        <v>662</v>
      </c>
      <c r="O227" s="216"/>
      <c r="P227" s="195"/>
      <c r="Q227" s="195"/>
      <c r="U227" s="55" t="s">
        <v>675</v>
      </c>
      <c r="V227" s="55" t="s">
        <v>663</v>
      </c>
      <c r="X227" s="228">
        <v>44082</v>
      </c>
      <c r="Y227" s="228">
        <v>44082</v>
      </c>
      <c r="AA227" s="228"/>
      <c r="AB227" s="55" t="s">
        <v>434</v>
      </c>
      <c r="AC227" s="55">
        <v>1</v>
      </c>
      <c r="AD227" s="55">
        <v>0</v>
      </c>
      <c r="AE227" s="55">
        <v>0</v>
      </c>
      <c r="AF227" s="55">
        <v>0</v>
      </c>
      <c r="AG227" s="55">
        <v>0</v>
      </c>
      <c r="AH227" s="55">
        <v>1</v>
      </c>
      <c r="AI227" s="55">
        <v>50086</v>
      </c>
      <c r="AJ227" s="55">
        <v>2149</v>
      </c>
      <c r="AK227" s="55">
        <v>0</v>
      </c>
      <c r="AL227" s="55">
        <v>19</v>
      </c>
      <c r="AO227" s="231"/>
      <c r="AP227" s="231"/>
      <c r="AQ227" s="55" t="str">
        <f t="shared" si="6"/>
        <v/>
      </c>
      <c r="AS227" s="55" t="str">
        <f t="shared" si="7"/>
        <v>wci_wa</v>
      </c>
    </row>
    <row r="228" spans="2:45" ht="38.25">
      <c r="B228" s="55" t="s">
        <v>677</v>
      </c>
      <c r="C228" s="228">
        <v>44074</v>
      </c>
      <c r="D228" s="229">
        <v>1985.55</v>
      </c>
      <c r="E228" s="229">
        <v>0</v>
      </c>
      <c r="F228" s="230" t="s">
        <v>426</v>
      </c>
      <c r="G228" s="55" t="s">
        <v>675</v>
      </c>
      <c r="H228" s="231" t="s">
        <v>428</v>
      </c>
      <c r="I228" s="55" t="s">
        <v>676</v>
      </c>
      <c r="J228" s="55" t="s">
        <v>464</v>
      </c>
      <c r="K228" s="55" t="s">
        <v>465</v>
      </c>
      <c r="L228" s="195"/>
      <c r="M228" s="195"/>
      <c r="N228" s="232" t="s">
        <v>678</v>
      </c>
      <c r="O228" s="216"/>
      <c r="P228" s="195"/>
      <c r="Q228" s="195"/>
      <c r="U228" s="55" t="s">
        <v>675</v>
      </c>
      <c r="V228" s="55" t="s">
        <v>679</v>
      </c>
      <c r="X228" s="228">
        <v>44082</v>
      </c>
      <c r="Y228" s="228">
        <v>44082</v>
      </c>
      <c r="AA228" s="228"/>
      <c r="AB228" s="55" t="s">
        <v>434</v>
      </c>
      <c r="AC228" s="55">
        <v>1</v>
      </c>
      <c r="AD228" s="55">
        <v>0</v>
      </c>
      <c r="AE228" s="55">
        <v>0</v>
      </c>
      <c r="AF228" s="55">
        <v>0</v>
      </c>
      <c r="AG228" s="55">
        <v>0</v>
      </c>
      <c r="AH228" s="55">
        <v>1</v>
      </c>
      <c r="AI228" s="55">
        <v>52165</v>
      </c>
      <c r="AJ228" s="55">
        <v>2149</v>
      </c>
      <c r="AK228" s="55">
        <v>0</v>
      </c>
      <c r="AL228" s="55">
        <v>19</v>
      </c>
      <c r="AO228" s="231"/>
      <c r="AP228" s="231"/>
      <c r="AQ228" s="55" t="str">
        <f t="shared" si="6"/>
        <v/>
      </c>
      <c r="AS228" s="55" t="str">
        <f t="shared" si="7"/>
        <v>wci_wa</v>
      </c>
    </row>
    <row r="229" spans="2:45" ht="38.25">
      <c r="B229" s="55" t="s">
        <v>677</v>
      </c>
      <c r="C229" s="228">
        <v>44074</v>
      </c>
      <c r="D229" s="229">
        <v>-550</v>
      </c>
      <c r="E229" s="229">
        <v>0</v>
      </c>
      <c r="F229" s="230" t="s">
        <v>426</v>
      </c>
      <c r="G229" s="55" t="s">
        <v>675</v>
      </c>
      <c r="H229" s="231" t="s">
        <v>428</v>
      </c>
      <c r="I229" s="55" t="s">
        <v>676</v>
      </c>
      <c r="J229" s="55" t="s">
        <v>464</v>
      </c>
      <c r="K229" s="55" t="s">
        <v>465</v>
      </c>
      <c r="L229" s="195"/>
      <c r="M229" s="195"/>
      <c r="N229" s="232" t="s">
        <v>678</v>
      </c>
      <c r="O229" s="216"/>
      <c r="P229" s="195"/>
      <c r="Q229" s="195"/>
      <c r="U229" s="55" t="s">
        <v>675</v>
      </c>
      <c r="V229" s="55" t="s">
        <v>679</v>
      </c>
      <c r="X229" s="228">
        <v>44082</v>
      </c>
      <c r="Y229" s="228">
        <v>44082</v>
      </c>
      <c r="AA229" s="228"/>
      <c r="AB229" s="55" t="s">
        <v>434</v>
      </c>
      <c r="AC229" s="55">
        <v>1</v>
      </c>
      <c r="AD229" s="55">
        <v>0</v>
      </c>
      <c r="AE229" s="55">
        <v>0</v>
      </c>
      <c r="AF229" s="55">
        <v>0</v>
      </c>
      <c r="AG229" s="55">
        <v>0</v>
      </c>
      <c r="AH229" s="55">
        <v>1</v>
      </c>
      <c r="AI229" s="55">
        <v>52165</v>
      </c>
      <c r="AJ229" s="55">
        <v>2149</v>
      </c>
      <c r="AK229" s="55">
        <v>0</v>
      </c>
      <c r="AL229" s="55">
        <v>19</v>
      </c>
      <c r="AO229" s="231"/>
      <c r="AP229" s="231"/>
      <c r="AQ229" s="55" t="str">
        <f t="shared" si="6"/>
        <v/>
      </c>
      <c r="AS229" s="55" t="str">
        <f t="shared" si="7"/>
        <v>wci_wa</v>
      </c>
    </row>
    <row r="230" spans="2:45">
      <c r="B230" s="55" t="s">
        <v>677</v>
      </c>
      <c r="C230" s="228">
        <v>44084</v>
      </c>
      <c r="D230" s="229">
        <v>-550</v>
      </c>
      <c r="E230" s="229">
        <v>0</v>
      </c>
      <c r="F230" s="230" t="s">
        <v>426</v>
      </c>
      <c r="G230" s="55" t="s">
        <v>680</v>
      </c>
      <c r="H230" s="231" t="s">
        <v>428</v>
      </c>
      <c r="I230" s="55" t="s">
        <v>499</v>
      </c>
      <c r="J230" s="55" t="s">
        <v>500</v>
      </c>
      <c r="K230" s="55" t="s">
        <v>431</v>
      </c>
      <c r="L230" s="195" t="s">
        <v>681</v>
      </c>
      <c r="M230" s="195"/>
      <c r="N230" s="195" t="s">
        <v>682</v>
      </c>
      <c r="O230" s="216">
        <v>44046</v>
      </c>
      <c r="P230" s="195" t="s">
        <v>683</v>
      </c>
      <c r="Q230" s="195">
        <v>5039</v>
      </c>
      <c r="R230" s="55" t="s">
        <v>679</v>
      </c>
      <c r="U230" s="55" t="s">
        <v>684</v>
      </c>
      <c r="V230" s="55" t="s">
        <v>685</v>
      </c>
      <c r="W230" s="55">
        <v>2149</v>
      </c>
      <c r="X230" s="228">
        <v>44084</v>
      </c>
      <c r="Y230" s="228">
        <v>44088</v>
      </c>
      <c r="Z230" s="55">
        <v>1985.55</v>
      </c>
      <c r="AA230" s="228">
        <v>44076</v>
      </c>
      <c r="AB230" s="55" t="s">
        <v>434</v>
      </c>
      <c r="AC230" s="55">
        <v>0</v>
      </c>
      <c r="AD230" s="55">
        <v>0</v>
      </c>
      <c r="AE230" s="55">
        <v>0</v>
      </c>
      <c r="AF230" s="55">
        <v>0</v>
      </c>
      <c r="AG230" s="55">
        <v>0</v>
      </c>
      <c r="AH230" s="55">
        <v>1</v>
      </c>
      <c r="AI230" s="55">
        <v>52165</v>
      </c>
      <c r="AJ230" s="55">
        <v>2149</v>
      </c>
      <c r="AK230" s="55">
        <v>0</v>
      </c>
      <c r="AL230" s="55">
        <v>19</v>
      </c>
      <c r="AO230" s="231"/>
      <c r="AP230" s="231"/>
      <c r="AQ230" s="55" t="str">
        <f t="shared" si="6"/>
        <v>VO05523889</v>
      </c>
      <c r="AS230" s="55" t="str">
        <f t="shared" si="7"/>
        <v>wci_corp</v>
      </c>
    </row>
    <row r="231" spans="2:45">
      <c r="B231" s="55" t="s">
        <v>677</v>
      </c>
      <c r="C231" s="228">
        <v>44084</v>
      </c>
      <c r="D231" s="229">
        <v>1985.55</v>
      </c>
      <c r="E231" s="229">
        <v>0</v>
      </c>
      <c r="F231" s="230" t="s">
        <v>426</v>
      </c>
      <c r="G231" s="55" t="s">
        <v>680</v>
      </c>
      <c r="H231" s="231" t="s">
        <v>428</v>
      </c>
      <c r="I231" s="55" t="s">
        <v>499</v>
      </c>
      <c r="J231" s="55" t="s">
        <v>500</v>
      </c>
      <c r="K231" s="55" t="s">
        <v>431</v>
      </c>
      <c r="L231" s="195" t="s">
        <v>681</v>
      </c>
      <c r="M231" s="195"/>
      <c r="N231" s="195" t="s">
        <v>682</v>
      </c>
      <c r="O231" s="216">
        <v>44046</v>
      </c>
      <c r="P231" s="195" t="s">
        <v>683</v>
      </c>
      <c r="Q231" s="195">
        <v>5039</v>
      </c>
      <c r="R231" s="55" t="s">
        <v>679</v>
      </c>
      <c r="U231" s="55" t="s">
        <v>684</v>
      </c>
      <c r="V231" s="55" t="s">
        <v>685</v>
      </c>
      <c r="W231" s="55">
        <v>2149</v>
      </c>
      <c r="X231" s="228">
        <v>44084</v>
      </c>
      <c r="Y231" s="228">
        <v>44088</v>
      </c>
      <c r="Z231" s="55">
        <v>1985.55</v>
      </c>
      <c r="AA231" s="228">
        <v>44076</v>
      </c>
      <c r="AB231" s="55" t="s">
        <v>434</v>
      </c>
      <c r="AC231" s="55">
        <v>0</v>
      </c>
      <c r="AD231" s="55">
        <v>0</v>
      </c>
      <c r="AE231" s="55">
        <v>0</v>
      </c>
      <c r="AF231" s="55">
        <v>0</v>
      </c>
      <c r="AG231" s="55">
        <v>0</v>
      </c>
      <c r="AH231" s="55">
        <v>1</v>
      </c>
      <c r="AI231" s="55">
        <v>52165</v>
      </c>
      <c r="AJ231" s="55">
        <v>2149</v>
      </c>
      <c r="AK231" s="55">
        <v>0</v>
      </c>
      <c r="AL231" s="55">
        <v>19</v>
      </c>
      <c r="AO231" s="231"/>
      <c r="AP231" s="231"/>
      <c r="AQ231" s="55" t="str">
        <f t="shared" si="6"/>
        <v>VO05523889</v>
      </c>
      <c r="AS231" s="55" t="str">
        <f t="shared" si="7"/>
        <v>wci_corp</v>
      </c>
    </row>
    <row r="232" spans="2:45">
      <c r="B232" s="55" t="s">
        <v>487</v>
      </c>
      <c r="C232" s="228">
        <v>44104</v>
      </c>
      <c r="D232" s="229">
        <v>-22.4</v>
      </c>
      <c r="E232" s="229">
        <v>0</v>
      </c>
      <c r="F232" s="230" t="s">
        <v>426</v>
      </c>
      <c r="G232" s="55" t="s">
        <v>686</v>
      </c>
      <c r="H232" s="231" t="s">
        <v>428</v>
      </c>
      <c r="I232" s="55" t="s">
        <v>676</v>
      </c>
      <c r="J232" s="55" t="s">
        <v>464</v>
      </c>
      <c r="K232" s="55" t="s">
        <v>519</v>
      </c>
      <c r="L232" s="195"/>
      <c r="M232" s="195"/>
      <c r="N232" s="195" t="s">
        <v>662</v>
      </c>
      <c r="O232" s="216"/>
      <c r="P232" s="195"/>
      <c r="Q232" s="195"/>
      <c r="U232" s="55" t="s">
        <v>675</v>
      </c>
      <c r="V232" s="55" t="s">
        <v>663</v>
      </c>
      <c r="X232" s="228">
        <v>44082</v>
      </c>
      <c r="Y232" s="228">
        <v>44082</v>
      </c>
      <c r="AA232" s="228"/>
      <c r="AB232" s="55" t="s">
        <v>434</v>
      </c>
      <c r="AC232" s="55">
        <v>0</v>
      </c>
      <c r="AD232" s="55">
        <v>0</v>
      </c>
      <c r="AE232" s="55">
        <v>0</v>
      </c>
      <c r="AF232" s="55">
        <v>0</v>
      </c>
      <c r="AG232" s="55">
        <v>5</v>
      </c>
      <c r="AH232" s="55">
        <v>1</v>
      </c>
      <c r="AI232" s="55">
        <v>50086</v>
      </c>
      <c r="AJ232" s="55">
        <v>2149</v>
      </c>
      <c r="AK232" s="55">
        <v>0</v>
      </c>
      <c r="AL232" s="55">
        <v>19</v>
      </c>
      <c r="AO232" s="231"/>
      <c r="AP232" s="231"/>
      <c r="AQ232" s="55" t="str">
        <f t="shared" si="6"/>
        <v/>
      </c>
      <c r="AS232" s="55" t="str">
        <f t="shared" si="7"/>
        <v>wci_wa</v>
      </c>
    </row>
    <row r="233" spans="2:45" ht="38.25">
      <c r="B233" s="55" t="s">
        <v>677</v>
      </c>
      <c r="C233" s="228">
        <v>44104</v>
      </c>
      <c r="D233" s="229">
        <v>-1985.55</v>
      </c>
      <c r="E233" s="229">
        <v>0</v>
      </c>
      <c r="F233" s="230" t="s">
        <v>426</v>
      </c>
      <c r="G233" s="55" t="s">
        <v>686</v>
      </c>
      <c r="H233" s="231" t="s">
        <v>428</v>
      </c>
      <c r="I233" s="55" t="s">
        <v>676</v>
      </c>
      <c r="J233" s="55" t="s">
        <v>464</v>
      </c>
      <c r="K233" s="55" t="s">
        <v>519</v>
      </c>
      <c r="L233" s="195"/>
      <c r="M233" s="195"/>
      <c r="N233" s="232" t="s">
        <v>678</v>
      </c>
      <c r="O233" s="216"/>
      <c r="P233" s="195"/>
      <c r="Q233" s="195"/>
      <c r="U233" s="55" t="s">
        <v>675</v>
      </c>
      <c r="V233" s="55" t="s">
        <v>679</v>
      </c>
      <c r="X233" s="228">
        <v>44082</v>
      </c>
      <c r="Y233" s="228">
        <v>44082</v>
      </c>
      <c r="AA233" s="228"/>
      <c r="AB233" s="55" t="s">
        <v>434</v>
      </c>
      <c r="AC233" s="55">
        <v>0</v>
      </c>
      <c r="AD233" s="55">
        <v>0</v>
      </c>
      <c r="AE233" s="55">
        <v>0</v>
      </c>
      <c r="AF233" s="55">
        <v>0</v>
      </c>
      <c r="AG233" s="55">
        <v>5</v>
      </c>
      <c r="AH233" s="55">
        <v>1</v>
      </c>
      <c r="AI233" s="55">
        <v>52165</v>
      </c>
      <c r="AJ233" s="55">
        <v>2149</v>
      </c>
      <c r="AK233" s="55">
        <v>0</v>
      </c>
      <c r="AL233" s="55">
        <v>19</v>
      </c>
      <c r="AO233" s="231"/>
      <c r="AP233" s="231"/>
      <c r="AQ233" s="55" t="str">
        <f t="shared" si="6"/>
        <v/>
      </c>
      <c r="AS233" s="55" t="str">
        <f t="shared" si="7"/>
        <v>wci_wa</v>
      </c>
    </row>
    <row r="234" spans="2:45" ht="38.25">
      <c r="B234" s="55" t="s">
        <v>677</v>
      </c>
      <c r="C234" s="228">
        <v>44104</v>
      </c>
      <c r="D234" s="229">
        <v>550</v>
      </c>
      <c r="E234" s="229">
        <v>0</v>
      </c>
      <c r="F234" s="230" t="s">
        <v>426</v>
      </c>
      <c r="G234" s="55" t="s">
        <v>686</v>
      </c>
      <c r="H234" s="231" t="s">
        <v>428</v>
      </c>
      <c r="I234" s="55" t="s">
        <v>676</v>
      </c>
      <c r="J234" s="55" t="s">
        <v>464</v>
      </c>
      <c r="K234" s="55" t="s">
        <v>519</v>
      </c>
      <c r="L234" s="195"/>
      <c r="M234" s="195"/>
      <c r="N234" s="232" t="s">
        <v>678</v>
      </c>
      <c r="O234" s="216"/>
      <c r="P234" s="195"/>
      <c r="Q234" s="195"/>
      <c r="U234" s="55" t="s">
        <v>675</v>
      </c>
      <c r="V234" s="55" t="s">
        <v>679</v>
      </c>
      <c r="X234" s="228">
        <v>44082</v>
      </c>
      <c r="Y234" s="228">
        <v>44082</v>
      </c>
      <c r="AA234" s="228"/>
      <c r="AB234" s="55" t="s">
        <v>434</v>
      </c>
      <c r="AC234" s="55">
        <v>0</v>
      </c>
      <c r="AD234" s="55">
        <v>0</v>
      </c>
      <c r="AE234" s="55">
        <v>0</v>
      </c>
      <c r="AF234" s="55">
        <v>0</v>
      </c>
      <c r="AG234" s="55">
        <v>5</v>
      </c>
      <c r="AH234" s="55">
        <v>1</v>
      </c>
      <c r="AI234" s="55">
        <v>52165</v>
      </c>
      <c r="AJ234" s="55">
        <v>2149</v>
      </c>
      <c r="AK234" s="55">
        <v>0</v>
      </c>
      <c r="AL234" s="55">
        <v>19</v>
      </c>
      <c r="AO234" s="231"/>
      <c r="AP234" s="231"/>
      <c r="AQ234" s="55" t="str">
        <f t="shared" si="6"/>
        <v/>
      </c>
      <c r="AS234" s="55" t="str">
        <f t="shared" si="7"/>
        <v>wci_wa</v>
      </c>
    </row>
    <row r="235" spans="2:45">
      <c r="B235" s="55" t="s">
        <v>687</v>
      </c>
      <c r="C235" s="228">
        <v>44104</v>
      </c>
      <c r="D235" s="229">
        <v>25</v>
      </c>
      <c r="E235" s="229">
        <v>0</v>
      </c>
      <c r="F235" s="230" t="s">
        <v>426</v>
      </c>
      <c r="G235" s="55" t="s">
        <v>688</v>
      </c>
      <c r="H235" s="231" t="s">
        <v>428</v>
      </c>
      <c r="I235" s="55" t="s">
        <v>689</v>
      </c>
      <c r="J235" s="55" t="s">
        <v>430</v>
      </c>
      <c r="K235" s="55" t="s">
        <v>431</v>
      </c>
      <c r="L235" s="195"/>
      <c r="M235" s="195"/>
      <c r="N235" s="195" t="s">
        <v>690</v>
      </c>
      <c r="O235" s="216"/>
      <c r="P235" s="195"/>
      <c r="Q235" s="195"/>
      <c r="U235" s="55" t="s">
        <v>691</v>
      </c>
      <c r="V235" s="55" t="s">
        <v>691</v>
      </c>
      <c r="X235" s="228">
        <v>44109</v>
      </c>
      <c r="Y235" s="228">
        <v>44109</v>
      </c>
      <c r="AA235" s="228"/>
      <c r="AB235" s="55" t="s">
        <v>434</v>
      </c>
      <c r="AC235" s="55">
        <v>0</v>
      </c>
      <c r="AD235" s="55">
        <v>0</v>
      </c>
      <c r="AE235" s="55">
        <v>0</v>
      </c>
      <c r="AF235" s="55">
        <v>0</v>
      </c>
      <c r="AG235" s="55">
        <v>0</v>
      </c>
      <c r="AH235" s="55">
        <v>1</v>
      </c>
      <c r="AI235" s="55">
        <v>70105</v>
      </c>
      <c r="AJ235" s="55">
        <v>2149</v>
      </c>
      <c r="AK235" s="55">
        <v>0</v>
      </c>
      <c r="AL235" s="55">
        <v>19</v>
      </c>
      <c r="AO235" s="231"/>
      <c r="AP235" s="231"/>
      <c r="AQ235" s="55" t="str">
        <f t="shared" si="6"/>
        <v/>
      </c>
      <c r="AS235" s="55" t="str">
        <f t="shared" si="7"/>
        <v>wci_corp</v>
      </c>
    </row>
    <row r="236" spans="2:45">
      <c r="B236" s="55" t="s">
        <v>687</v>
      </c>
      <c r="C236" s="228">
        <v>44104</v>
      </c>
      <c r="D236" s="229">
        <v>100</v>
      </c>
      <c r="E236" s="229">
        <v>0</v>
      </c>
      <c r="F236" s="230" t="s">
        <v>426</v>
      </c>
      <c r="G236" s="55" t="s">
        <v>688</v>
      </c>
      <c r="H236" s="231" t="s">
        <v>428</v>
      </c>
      <c r="I236" s="55" t="s">
        <v>689</v>
      </c>
      <c r="J236" s="55" t="s">
        <v>430</v>
      </c>
      <c r="K236" s="55" t="s">
        <v>431</v>
      </c>
      <c r="L236" s="195"/>
      <c r="M236" s="195"/>
      <c r="N236" s="195" t="s">
        <v>690</v>
      </c>
      <c r="O236" s="216"/>
      <c r="P236" s="195"/>
      <c r="Q236" s="195"/>
      <c r="U236" s="55" t="s">
        <v>691</v>
      </c>
      <c r="V236" s="55" t="s">
        <v>691</v>
      </c>
      <c r="X236" s="228">
        <v>44109</v>
      </c>
      <c r="Y236" s="228">
        <v>44109</v>
      </c>
      <c r="AA236" s="228"/>
      <c r="AB236" s="55" t="s">
        <v>434</v>
      </c>
      <c r="AC236" s="55">
        <v>0</v>
      </c>
      <c r="AD236" s="55">
        <v>0</v>
      </c>
      <c r="AE236" s="55">
        <v>0</v>
      </c>
      <c r="AF236" s="55">
        <v>0</v>
      </c>
      <c r="AG236" s="55">
        <v>0</v>
      </c>
      <c r="AH236" s="55">
        <v>1</v>
      </c>
      <c r="AI236" s="55">
        <v>70105</v>
      </c>
      <c r="AJ236" s="55">
        <v>2149</v>
      </c>
      <c r="AK236" s="55">
        <v>0</v>
      </c>
      <c r="AL236" s="55">
        <v>19</v>
      </c>
      <c r="AO236" s="231"/>
      <c r="AP236" s="231"/>
      <c r="AQ236" s="55" t="str">
        <f t="shared" si="6"/>
        <v/>
      </c>
      <c r="AS236" s="55" t="str">
        <f t="shared" si="7"/>
        <v>wci_corp</v>
      </c>
    </row>
    <row r="237" spans="2:45">
      <c r="B237" s="55" t="s">
        <v>577</v>
      </c>
      <c r="C237" s="228">
        <v>44104</v>
      </c>
      <c r="D237" s="229">
        <v>25</v>
      </c>
      <c r="E237" s="229">
        <v>0</v>
      </c>
      <c r="F237" s="230" t="s">
        <v>426</v>
      </c>
      <c r="G237" s="55" t="s">
        <v>692</v>
      </c>
      <c r="H237" s="231" t="s">
        <v>428</v>
      </c>
      <c r="I237" s="55" t="s">
        <v>693</v>
      </c>
      <c r="J237" s="55" t="s">
        <v>430</v>
      </c>
      <c r="K237" s="55" t="s">
        <v>431</v>
      </c>
      <c r="L237" s="195"/>
      <c r="M237" s="195"/>
      <c r="N237" s="195" t="s">
        <v>694</v>
      </c>
      <c r="O237" s="216"/>
      <c r="P237" s="195"/>
      <c r="Q237" s="195"/>
      <c r="U237" s="55" t="s">
        <v>695</v>
      </c>
      <c r="V237" s="55" t="s">
        <v>695</v>
      </c>
      <c r="X237" s="228">
        <v>44109</v>
      </c>
      <c r="Y237" s="228">
        <v>44109</v>
      </c>
      <c r="AA237" s="228"/>
      <c r="AB237" s="55" t="s">
        <v>434</v>
      </c>
      <c r="AC237" s="55">
        <v>0</v>
      </c>
      <c r="AD237" s="55">
        <v>0</v>
      </c>
      <c r="AE237" s="55">
        <v>0</v>
      </c>
      <c r="AF237" s="55">
        <v>0</v>
      </c>
      <c r="AG237" s="55">
        <v>0</v>
      </c>
      <c r="AH237" s="55">
        <v>1</v>
      </c>
      <c r="AI237" s="55">
        <v>70165</v>
      </c>
      <c r="AJ237" s="55">
        <v>2149</v>
      </c>
      <c r="AK237" s="55">
        <v>0</v>
      </c>
      <c r="AL237" s="55">
        <v>19</v>
      </c>
      <c r="AO237" s="231"/>
      <c r="AP237" s="231"/>
      <c r="AQ237" s="55" t="str">
        <f t="shared" si="6"/>
        <v/>
      </c>
      <c r="AS237" s="55" t="str">
        <f t="shared" si="7"/>
        <v>wci_corp</v>
      </c>
    </row>
    <row r="238" spans="2:45">
      <c r="B238" s="55" t="s">
        <v>577</v>
      </c>
      <c r="C238" s="228">
        <v>44104</v>
      </c>
      <c r="D238" s="229">
        <v>100</v>
      </c>
      <c r="E238" s="229">
        <v>0</v>
      </c>
      <c r="F238" s="230" t="s">
        <v>426</v>
      </c>
      <c r="G238" s="55" t="s">
        <v>692</v>
      </c>
      <c r="H238" s="231" t="s">
        <v>428</v>
      </c>
      <c r="I238" s="55" t="s">
        <v>693</v>
      </c>
      <c r="J238" s="55" t="s">
        <v>430</v>
      </c>
      <c r="K238" s="55" t="s">
        <v>431</v>
      </c>
      <c r="L238" s="195"/>
      <c r="M238" s="195"/>
      <c r="N238" s="195" t="s">
        <v>694</v>
      </c>
      <c r="O238" s="216"/>
      <c r="P238" s="195"/>
      <c r="Q238" s="195"/>
      <c r="U238" s="55" t="s">
        <v>695</v>
      </c>
      <c r="V238" s="55" t="s">
        <v>695</v>
      </c>
      <c r="X238" s="228">
        <v>44109</v>
      </c>
      <c r="Y238" s="228">
        <v>44109</v>
      </c>
      <c r="AA238" s="228"/>
      <c r="AB238" s="55" t="s">
        <v>434</v>
      </c>
      <c r="AC238" s="55">
        <v>0</v>
      </c>
      <c r="AD238" s="55">
        <v>0</v>
      </c>
      <c r="AE238" s="55">
        <v>0</v>
      </c>
      <c r="AF238" s="55">
        <v>0</v>
      </c>
      <c r="AG238" s="55">
        <v>0</v>
      </c>
      <c r="AH238" s="55">
        <v>1</v>
      </c>
      <c r="AI238" s="55">
        <v>70165</v>
      </c>
      <c r="AJ238" s="55">
        <v>2149</v>
      </c>
      <c r="AK238" s="55">
        <v>0</v>
      </c>
      <c r="AL238" s="55">
        <v>19</v>
      </c>
      <c r="AO238" s="231"/>
      <c r="AP238" s="231"/>
      <c r="AQ238" s="55" t="str">
        <f t="shared" si="6"/>
        <v/>
      </c>
      <c r="AS238" s="55" t="str">
        <f t="shared" si="7"/>
        <v>wci_corp</v>
      </c>
    </row>
    <row r="239" spans="2:45">
      <c r="B239" s="55" t="s">
        <v>487</v>
      </c>
      <c r="C239" s="228">
        <v>44104</v>
      </c>
      <c r="D239" s="229">
        <v>22.4</v>
      </c>
      <c r="E239" s="229">
        <v>0</v>
      </c>
      <c r="F239" s="230" t="s">
        <v>426</v>
      </c>
      <c r="G239" s="55" t="s">
        <v>696</v>
      </c>
      <c r="H239" s="231" t="s">
        <v>428</v>
      </c>
      <c r="I239" s="55" t="s">
        <v>697</v>
      </c>
      <c r="J239" s="55" t="s">
        <v>559</v>
      </c>
      <c r="K239" s="55" t="s">
        <v>465</v>
      </c>
      <c r="L239" s="195"/>
      <c r="M239" s="195"/>
      <c r="N239" s="195" t="s">
        <v>662</v>
      </c>
      <c r="O239" s="216"/>
      <c r="P239" s="195"/>
      <c r="Q239" s="195"/>
      <c r="U239" s="55" t="s">
        <v>696</v>
      </c>
      <c r="V239" s="55" t="s">
        <v>663</v>
      </c>
      <c r="X239" s="228">
        <v>44111</v>
      </c>
      <c r="Y239" s="228">
        <v>44111</v>
      </c>
      <c r="AA239" s="228"/>
      <c r="AB239" s="55" t="s">
        <v>434</v>
      </c>
      <c r="AC239" s="55">
        <v>1</v>
      </c>
      <c r="AD239" s="55">
        <v>0</v>
      </c>
      <c r="AE239" s="55">
        <v>0</v>
      </c>
      <c r="AF239" s="55">
        <v>0</v>
      </c>
      <c r="AG239" s="55">
        <v>0</v>
      </c>
      <c r="AH239" s="55">
        <v>1</v>
      </c>
      <c r="AI239" s="55">
        <v>50086</v>
      </c>
      <c r="AJ239" s="55">
        <v>2149</v>
      </c>
      <c r="AK239" s="55">
        <v>0</v>
      </c>
      <c r="AL239" s="55">
        <v>19</v>
      </c>
      <c r="AO239" s="231"/>
      <c r="AP239" s="231"/>
      <c r="AQ239" s="55" t="str">
        <f t="shared" si="6"/>
        <v/>
      </c>
      <c r="AS239" s="55" t="str">
        <f t="shared" si="7"/>
        <v>wci_wa</v>
      </c>
    </row>
    <row r="240" spans="2:45">
      <c r="B240" s="55" t="s">
        <v>487</v>
      </c>
      <c r="C240" s="228">
        <v>44135</v>
      </c>
      <c r="D240" s="229">
        <v>-22.4</v>
      </c>
      <c r="E240" s="229">
        <v>0</v>
      </c>
      <c r="F240" s="230" t="s">
        <v>426</v>
      </c>
      <c r="G240" s="55" t="s">
        <v>698</v>
      </c>
      <c r="H240" s="231" t="s">
        <v>428</v>
      </c>
      <c r="I240" s="55" t="s">
        <v>697</v>
      </c>
      <c r="J240" s="55" t="s">
        <v>559</v>
      </c>
      <c r="K240" s="55" t="s">
        <v>519</v>
      </c>
      <c r="L240" s="195"/>
      <c r="M240" s="195"/>
      <c r="N240" s="195" t="s">
        <v>662</v>
      </c>
      <c r="O240" s="216"/>
      <c r="P240" s="195"/>
      <c r="Q240" s="195"/>
      <c r="U240" s="55" t="s">
        <v>696</v>
      </c>
      <c r="V240" s="55" t="s">
        <v>663</v>
      </c>
      <c r="X240" s="228">
        <v>44111</v>
      </c>
      <c r="Y240" s="228">
        <v>44111</v>
      </c>
      <c r="AA240" s="228"/>
      <c r="AB240" s="55" t="s">
        <v>434</v>
      </c>
      <c r="AC240" s="55">
        <v>0</v>
      </c>
      <c r="AD240" s="55">
        <v>0</v>
      </c>
      <c r="AE240" s="55">
        <v>0</v>
      </c>
      <c r="AF240" s="55">
        <v>0</v>
      </c>
      <c r="AG240" s="55">
        <v>5</v>
      </c>
      <c r="AH240" s="55">
        <v>1</v>
      </c>
      <c r="AI240" s="55">
        <v>50086</v>
      </c>
      <c r="AJ240" s="55">
        <v>2149</v>
      </c>
      <c r="AK240" s="55">
        <v>0</v>
      </c>
      <c r="AL240" s="55">
        <v>19</v>
      </c>
      <c r="AO240" s="231"/>
      <c r="AP240" s="231"/>
      <c r="AQ240" s="55" t="str">
        <f t="shared" si="6"/>
        <v/>
      </c>
      <c r="AS240" s="55" t="str">
        <f t="shared" si="7"/>
        <v>wci_wa</v>
      </c>
    </row>
    <row r="241" spans="2:45">
      <c r="B241" s="55" t="s">
        <v>577</v>
      </c>
      <c r="C241" s="228">
        <v>44135</v>
      </c>
      <c r="D241" s="229">
        <v>25</v>
      </c>
      <c r="E241" s="229">
        <v>0</v>
      </c>
      <c r="F241" s="230" t="s">
        <v>426</v>
      </c>
      <c r="G241" s="55" t="s">
        <v>699</v>
      </c>
      <c r="H241" s="231" t="s">
        <v>428</v>
      </c>
      <c r="I241" s="55" t="s">
        <v>700</v>
      </c>
      <c r="J241" s="55" t="s">
        <v>528</v>
      </c>
      <c r="K241" s="55" t="s">
        <v>431</v>
      </c>
      <c r="L241" s="195"/>
      <c r="M241" s="195"/>
      <c r="N241" s="195" t="s">
        <v>701</v>
      </c>
      <c r="O241" s="216"/>
      <c r="P241" s="195"/>
      <c r="Q241" s="195"/>
      <c r="U241" s="55" t="s">
        <v>702</v>
      </c>
      <c r="V241" s="55" t="s">
        <v>702</v>
      </c>
      <c r="X241" s="228">
        <v>44139</v>
      </c>
      <c r="Y241" s="228">
        <v>44139</v>
      </c>
      <c r="AA241" s="228"/>
      <c r="AB241" s="55" t="s">
        <v>434</v>
      </c>
      <c r="AC241" s="55">
        <v>0</v>
      </c>
      <c r="AD241" s="55">
        <v>0</v>
      </c>
      <c r="AE241" s="55">
        <v>0</v>
      </c>
      <c r="AF241" s="55">
        <v>0</v>
      </c>
      <c r="AG241" s="55">
        <v>0</v>
      </c>
      <c r="AH241" s="55">
        <v>1</v>
      </c>
      <c r="AI241" s="55">
        <v>70165</v>
      </c>
      <c r="AJ241" s="55">
        <v>2149</v>
      </c>
      <c r="AK241" s="55">
        <v>0</v>
      </c>
      <c r="AL241" s="55">
        <v>19</v>
      </c>
      <c r="AO241" s="231"/>
      <c r="AP241" s="231"/>
      <c r="AQ241" s="55" t="str">
        <f t="shared" si="6"/>
        <v/>
      </c>
      <c r="AS241" s="55" t="str">
        <f t="shared" si="7"/>
        <v>wci_corp</v>
      </c>
    </row>
    <row r="242" spans="2:45">
      <c r="B242" s="55" t="s">
        <v>577</v>
      </c>
      <c r="C242" s="228">
        <v>44135</v>
      </c>
      <c r="D242" s="229">
        <v>100</v>
      </c>
      <c r="E242" s="229">
        <v>0</v>
      </c>
      <c r="F242" s="230" t="s">
        <v>426</v>
      </c>
      <c r="G242" s="55" t="s">
        <v>699</v>
      </c>
      <c r="H242" s="231" t="s">
        <v>428</v>
      </c>
      <c r="I242" s="55" t="s">
        <v>700</v>
      </c>
      <c r="J242" s="55" t="s">
        <v>528</v>
      </c>
      <c r="K242" s="55" t="s">
        <v>431</v>
      </c>
      <c r="L242" s="195"/>
      <c r="M242" s="195"/>
      <c r="N242" s="195" t="s">
        <v>701</v>
      </c>
      <c r="O242" s="216"/>
      <c r="P242" s="195"/>
      <c r="Q242" s="195"/>
      <c r="U242" s="55" t="s">
        <v>702</v>
      </c>
      <c r="V242" s="55" t="s">
        <v>702</v>
      </c>
      <c r="X242" s="228">
        <v>44139</v>
      </c>
      <c r="Y242" s="228">
        <v>44139</v>
      </c>
      <c r="AA242" s="228"/>
      <c r="AB242" s="55" t="s">
        <v>434</v>
      </c>
      <c r="AC242" s="55">
        <v>0</v>
      </c>
      <c r="AD242" s="55">
        <v>0</v>
      </c>
      <c r="AE242" s="55">
        <v>0</v>
      </c>
      <c r="AF242" s="55">
        <v>0</v>
      </c>
      <c r="AG242" s="55">
        <v>0</v>
      </c>
      <c r="AH242" s="55">
        <v>1</v>
      </c>
      <c r="AI242" s="55">
        <v>70165</v>
      </c>
      <c r="AJ242" s="55">
        <v>2149</v>
      </c>
      <c r="AK242" s="55">
        <v>0</v>
      </c>
      <c r="AL242" s="55">
        <v>19</v>
      </c>
      <c r="AO242" s="231"/>
      <c r="AP242" s="231"/>
      <c r="AQ242" s="55" t="str">
        <f t="shared" si="6"/>
        <v/>
      </c>
      <c r="AS242" s="55" t="str">
        <f t="shared" si="7"/>
        <v>wci_corp</v>
      </c>
    </row>
    <row r="243" spans="2:45">
      <c r="B243" s="55" t="s">
        <v>577</v>
      </c>
      <c r="C243" s="228">
        <v>44135</v>
      </c>
      <c r="D243" s="229">
        <v>25</v>
      </c>
      <c r="E243" s="229">
        <v>0</v>
      </c>
      <c r="F243" s="230" t="s">
        <v>426</v>
      </c>
      <c r="G243" s="55" t="s">
        <v>703</v>
      </c>
      <c r="H243" s="231" t="s">
        <v>428</v>
      </c>
      <c r="I243" s="55" t="s">
        <v>704</v>
      </c>
      <c r="J243" s="55" t="s">
        <v>528</v>
      </c>
      <c r="K243" s="55" t="s">
        <v>431</v>
      </c>
      <c r="L243" s="195"/>
      <c r="M243" s="195"/>
      <c r="N243" s="195" t="s">
        <v>705</v>
      </c>
      <c r="O243" s="216"/>
      <c r="P243" s="195"/>
      <c r="Q243" s="195"/>
      <c r="U243" s="55" t="s">
        <v>706</v>
      </c>
      <c r="V243" s="55" t="s">
        <v>706</v>
      </c>
      <c r="X243" s="228">
        <v>44139</v>
      </c>
      <c r="Y243" s="228">
        <v>44140</v>
      </c>
      <c r="AA243" s="228"/>
      <c r="AB243" s="55" t="s">
        <v>434</v>
      </c>
      <c r="AC243" s="55">
        <v>0</v>
      </c>
      <c r="AD243" s="55">
        <v>0</v>
      </c>
      <c r="AE243" s="55">
        <v>0</v>
      </c>
      <c r="AF243" s="55">
        <v>0</v>
      </c>
      <c r="AG243" s="55">
        <v>0</v>
      </c>
      <c r="AH243" s="55">
        <v>1</v>
      </c>
      <c r="AI243" s="55">
        <v>70165</v>
      </c>
      <c r="AJ243" s="55">
        <v>2149</v>
      </c>
      <c r="AK243" s="55">
        <v>0</v>
      </c>
      <c r="AL243" s="55">
        <v>19</v>
      </c>
      <c r="AO243" s="231"/>
      <c r="AP243" s="231"/>
      <c r="AQ243" s="55" t="str">
        <f t="shared" si="6"/>
        <v/>
      </c>
      <c r="AS243" s="55" t="str">
        <f t="shared" si="7"/>
        <v>wci_corp</v>
      </c>
    </row>
    <row r="244" spans="2:45">
      <c r="B244" s="55" t="s">
        <v>577</v>
      </c>
      <c r="C244" s="228">
        <v>44135</v>
      </c>
      <c r="D244" s="229">
        <v>100</v>
      </c>
      <c r="E244" s="229">
        <v>0</v>
      </c>
      <c r="F244" s="230" t="s">
        <v>426</v>
      </c>
      <c r="G244" s="55" t="s">
        <v>703</v>
      </c>
      <c r="H244" s="231" t="s">
        <v>428</v>
      </c>
      <c r="I244" s="55" t="s">
        <v>704</v>
      </c>
      <c r="J244" s="55" t="s">
        <v>528</v>
      </c>
      <c r="K244" s="55" t="s">
        <v>431</v>
      </c>
      <c r="L244" s="195"/>
      <c r="M244" s="195"/>
      <c r="N244" s="195" t="s">
        <v>705</v>
      </c>
      <c r="O244" s="216"/>
      <c r="P244" s="195"/>
      <c r="Q244" s="195"/>
      <c r="U244" s="55" t="s">
        <v>706</v>
      </c>
      <c r="V244" s="55" t="s">
        <v>706</v>
      </c>
      <c r="X244" s="228">
        <v>44139</v>
      </c>
      <c r="Y244" s="228">
        <v>44140</v>
      </c>
      <c r="AA244" s="228"/>
      <c r="AB244" s="55" t="s">
        <v>434</v>
      </c>
      <c r="AC244" s="55">
        <v>0</v>
      </c>
      <c r="AD244" s="55">
        <v>0</v>
      </c>
      <c r="AE244" s="55">
        <v>0</v>
      </c>
      <c r="AF244" s="55">
        <v>0</v>
      </c>
      <c r="AG244" s="55">
        <v>0</v>
      </c>
      <c r="AH244" s="55">
        <v>1</v>
      </c>
      <c r="AI244" s="55">
        <v>70165</v>
      </c>
      <c r="AJ244" s="55">
        <v>2149</v>
      </c>
      <c r="AK244" s="55">
        <v>0</v>
      </c>
      <c r="AL244" s="55">
        <v>19</v>
      </c>
      <c r="AO244" s="231"/>
      <c r="AP244" s="231"/>
      <c r="AQ244" s="55" t="str">
        <f t="shared" si="6"/>
        <v/>
      </c>
      <c r="AS244" s="55" t="str">
        <f t="shared" si="7"/>
        <v>wci_corp</v>
      </c>
    </row>
    <row r="245" spans="2:45">
      <c r="B245" s="55" t="s">
        <v>577</v>
      </c>
      <c r="C245" s="228">
        <v>44135</v>
      </c>
      <c r="D245" s="229">
        <v>25</v>
      </c>
      <c r="E245" s="229">
        <v>0</v>
      </c>
      <c r="F245" s="230" t="s">
        <v>426</v>
      </c>
      <c r="G245" s="55" t="s">
        <v>707</v>
      </c>
      <c r="H245" s="231" t="s">
        <v>428</v>
      </c>
      <c r="I245" s="55" t="s">
        <v>708</v>
      </c>
      <c r="J245" s="55" t="s">
        <v>528</v>
      </c>
      <c r="K245" s="55" t="s">
        <v>431</v>
      </c>
      <c r="L245" s="195"/>
      <c r="M245" s="195"/>
      <c r="N245" s="195" t="s">
        <v>709</v>
      </c>
      <c r="O245" s="216"/>
      <c r="P245" s="195"/>
      <c r="Q245" s="195"/>
      <c r="U245" s="55" t="s">
        <v>710</v>
      </c>
      <c r="V245" s="55" t="s">
        <v>710</v>
      </c>
      <c r="X245" s="228">
        <v>44139</v>
      </c>
      <c r="Y245" s="228">
        <v>44140</v>
      </c>
      <c r="AA245" s="228"/>
      <c r="AB245" s="55" t="s">
        <v>434</v>
      </c>
      <c r="AC245" s="55">
        <v>0</v>
      </c>
      <c r="AD245" s="55">
        <v>0</v>
      </c>
      <c r="AE245" s="55">
        <v>0</v>
      </c>
      <c r="AF245" s="55">
        <v>0</v>
      </c>
      <c r="AG245" s="55">
        <v>0</v>
      </c>
      <c r="AH245" s="55">
        <v>1</v>
      </c>
      <c r="AI245" s="55">
        <v>70165</v>
      </c>
      <c r="AJ245" s="55">
        <v>2149</v>
      </c>
      <c r="AK245" s="55">
        <v>0</v>
      </c>
      <c r="AL245" s="55">
        <v>19</v>
      </c>
      <c r="AO245" s="231"/>
      <c r="AP245" s="231"/>
      <c r="AQ245" s="55" t="str">
        <f t="shared" si="6"/>
        <v/>
      </c>
      <c r="AS245" s="55" t="str">
        <f t="shared" si="7"/>
        <v>wci_corp</v>
      </c>
    </row>
    <row r="246" spans="2:45">
      <c r="B246" s="55" t="s">
        <v>577</v>
      </c>
      <c r="C246" s="228">
        <v>44135</v>
      </c>
      <c r="D246" s="229">
        <v>100</v>
      </c>
      <c r="E246" s="229">
        <v>0</v>
      </c>
      <c r="F246" s="230" t="s">
        <v>426</v>
      </c>
      <c r="G246" s="55" t="s">
        <v>707</v>
      </c>
      <c r="H246" s="231" t="s">
        <v>428</v>
      </c>
      <c r="I246" s="55" t="s">
        <v>708</v>
      </c>
      <c r="J246" s="55" t="s">
        <v>528</v>
      </c>
      <c r="K246" s="55" t="s">
        <v>431</v>
      </c>
      <c r="L246" s="195"/>
      <c r="M246" s="195"/>
      <c r="N246" s="195" t="s">
        <v>709</v>
      </c>
      <c r="O246" s="216"/>
      <c r="P246" s="195"/>
      <c r="Q246" s="195"/>
      <c r="U246" s="55" t="s">
        <v>710</v>
      </c>
      <c r="V246" s="55" t="s">
        <v>710</v>
      </c>
      <c r="X246" s="228">
        <v>44139</v>
      </c>
      <c r="Y246" s="228">
        <v>44140</v>
      </c>
      <c r="AA246" s="228"/>
      <c r="AB246" s="55" t="s">
        <v>434</v>
      </c>
      <c r="AC246" s="55">
        <v>0</v>
      </c>
      <c r="AD246" s="55">
        <v>0</v>
      </c>
      <c r="AE246" s="55">
        <v>0</v>
      </c>
      <c r="AF246" s="55">
        <v>0</v>
      </c>
      <c r="AG246" s="55">
        <v>0</v>
      </c>
      <c r="AH246" s="55">
        <v>1</v>
      </c>
      <c r="AI246" s="55">
        <v>70165</v>
      </c>
      <c r="AJ246" s="55">
        <v>2149</v>
      </c>
      <c r="AK246" s="55">
        <v>0</v>
      </c>
      <c r="AL246" s="55">
        <v>19</v>
      </c>
      <c r="AO246" s="231"/>
      <c r="AP246" s="231"/>
      <c r="AQ246" s="55" t="str">
        <f t="shared" si="6"/>
        <v/>
      </c>
      <c r="AS246" s="55" t="str">
        <f t="shared" si="7"/>
        <v>wci_corp</v>
      </c>
    </row>
    <row r="247" spans="2:45">
      <c r="B247" s="55" t="s">
        <v>487</v>
      </c>
      <c r="C247" s="228">
        <v>44135</v>
      </c>
      <c r="D247" s="229">
        <v>22.4</v>
      </c>
      <c r="E247" s="229">
        <v>0</v>
      </c>
      <c r="F247" s="230" t="s">
        <v>426</v>
      </c>
      <c r="G247" s="55" t="s">
        <v>711</v>
      </c>
      <c r="H247" s="231" t="s">
        <v>428</v>
      </c>
      <c r="I247" s="55" t="s">
        <v>712</v>
      </c>
      <c r="J247" s="55" t="s">
        <v>559</v>
      </c>
      <c r="K247" s="55" t="s">
        <v>465</v>
      </c>
      <c r="L247" s="195"/>
      <c r="M247" s="195"/>
      <c r="N247" s="195" t="s">
        <v>713</v>
      </c>
      <c r="O247" s="216"/>
      <c r="P247" s="195"/>
      <c r="Q247" s="195"/>
      <c r="U247" s="55" t="s">
        <v>711</v>
      </c>
      <c r="V247" s="55" t="s">
        <v>663</v>
      </c>
      <c r="X247" s="228">
        <v>44140</v>
      </c>
      <c r="Y247" s="228">
        <v>44141</v>
      </c>
      <c r="AA247" s="228"/>
      <c r="AB247" s="55" t="s">
        <v>434</v>
      </c>
      <c r="AC247" s="55">
        <v>1</v>
      </c>
      <c r="AD247" s="55">
        <v>0</v>
      </c>
      <c r="AE247" s="55">
        <v>0</v>
      </c>
      <c r="AF247" s="55">
        <v>0</v>
      </c>
      <c r="AG247" s="55">
        <v>0</v>
      </c>
      <c r="AH247" s="55">
        <v>1</v>
      </c>
      <c r="AI247" s="55">
        <v>50086</v>
      </c>
      <c r="AJ247" s="55">
        <v>2149</v>
      </c>
      <c r="AK247" s="55">
        <v>0</v>
      </c>
      <c r="AL247" s="55">
        <v>19</v>
      </c>
      <c r="AO247" s="231"/>
      <c r="AP247" s="231"/>
      <c r="AQ247" s="55" t="str">
        <f t="shared" si="6"/>
        <v/>
      </c>
      <c r="AS247" s="55" t="str">
        <f t="shared" si="7"/>
        <v>wci_wa</v>
      </c>
    </row>
    <row r="248" spans="2:45">
      <c r="B248" s="55" t="s">
        <v>487</v>
      </c>
      <c r="C248" s="228">
        <v>44145</v>
      </c>
      <c r="D248" s="229">
        <v>24.3</v>
      </c>
      <c r="E248" s="229">
        <v>0</v>
      </c>
      <c r="F248" s="230" t="s">
        <v>426</v>
      </c>
      <c r="G248" s="55" t="s">
        <v>714</v>
      </c>
      <c r="H248" s="231" t="s">
        <v>428</v>
      </c>
      <c r="I248" s="55" t="s">
        <v>499</v>
      </c>
      <c r="J248" s="55" t="s">
        <v>715</v>
      </c>
      <c r="K248" s="55" t="s">
        <v>431</v>
      </c>
      <c r="L248" s="195" t="s">
        <v>716</v>
      </c>
      <c r="M248" s="195" t="s">
        <v>717</v>
      </c>
      <c r="N248" s="195" t="s">
        <v>717</v>
      </c>
      <c r="O248" s="216">
        <v>44035</v>
      </c>
      <c r="P248" s="195" t="s">
        <v>713</v>
      </c>
      <c r="Q248" s="195">
        <v>66942</v>
      </c>
      <c r="R248" s="55" t="s">
        <v>663</v>
      </c>
      <c r="U248" s="55" t="s">
        <v>718</v>
      </c>
      <c r="V248" s="55" t="s">
        <v>719</v>
      </c>
      <c r="W248" s="55">
        <v>2149</v>
      </c>
      <c r="X248" s="228">
        <v>44145</v>
      </c>
      <c r="Y248" s="228">
        <v>44148</v>
      </c>
      <c r="Z248" s="55">
        <v>22.4</v>
      </c>
      <c r="AA248" s="228">
        <v>44080</v>
      </c>
      <c r="AB248" s="55" t="s">
        <v>434</v>
      </c>
      <c r="AC248" s="55">
        <v>0</v>
      </c>
      <c r="AD248" s="55">
        <v>0</v>
      </c>
      <c r="AE248" s="55">
        <v>0</v>
      </c>
      <c r="AF248" s="55">
        <v>0</v>
      </c>
      <c r="AG248" s="55">
        <v>0</v>
      </c>
      <c r="AH248" s="55">
        <v>1</v>
      </c>
      <c r="AI248" s="55">
        <v>50086</v>
      </c>
      <c r="AJ248" s="55">
        <v>2149</v>
      </c>
      <c r="AK248" s="55">
        <v>0</v>
      </c>
      <c r="AL248" s="55">
        <v>19</v>
      </c>
      <c r="AO248" s="231"/>
      <c r="AP248" s="231"/>
      <c r="AQ248" s="55" t="str">
        <f t="shared" si="6"/>
        <v>VO05588892</v>
      </c>
      <c r="AS248" s="55" t="str">
        <f t="shared" si="7"/>
        <v>wci_corp</v>
      </c>
    </row>
    <row r="249" spans="2:45">
      <c r="B249" s="55" t="s">
        <v>487</v>
      </c>
      <c r="C249" s="228">
        <v>44165</v>
      </c>
      <c r="D249" s="229">
        <v>-22.4</v>
      </c>
      <c r="E249" s="229">
        <v>0</v>
      </c>
      <c r="F249" s="230" t="s">
        <v>426</v>
      </c>
      <c r="G249" s="55" t="s">
        <v>720</v>
      </c>
      <c r="H249" s="231" t="s">
        <v>428</v>
      </c>
      <c r="I249" s="55" t="s">
        <v>712</v>
      </c>
      <c r="J249" s="55" t="s">
        <v>559</v>
      </c>
      <c r="K249" s="55" t="s">
        <v>519</v>
      </c>
      <c r="L249" s="195"/>
      <c r="M249" s="195"/>
      <c r="N249" s="195" t="s">
        <v>713</v>
      </c>
      <c r="O249" s="216"/>
      <c r="P249" s="195"/>
      <c r="Q249" s="195"/>
      <c r="U249" s="55" t="s">
        <v>711</v>
      </c>
      <c r="V249" s="55" t="s">
        <v>663</v>
      </c>
      <c r="X249" s="228">
        <v>44141</v>
      </c>
      <c r="Y249" s="228">
        <v>44141</v>
      </c>
      <c r="AA249" s="228"/>
      <c r="AB249" s="55" t="s">
        <v>434</v>
      </c>
      <c r="AC249" s="55">
        <v>0</v>
      </c>
      <c r="AD249" s="55">
        <v>0</v>
      </c>
      <c r="AE249" s="55">
        <v>0</v>
      </c>
      <c r="AF249" s="55">
        <v>0</v>
      </c>
      <c r="AG249" s="55">
        <v>5</v>
      </c>
      <c r="AH249" s="55">
        <v>1</v>
      </c>
      <c r="AI249" s="55">
        <v>50086</v>
      </c>
      <c r="AJ249" s="55">
        <v>2149</v>
      </c>
      <c r="AK249" s="55">
        <v>0</v>
      </c>
      <c r="AL249" s="55">
        <v>19</v>
      </c>
      <c r="AO249" s="231"/>
      <c r="AP249" s="231"/>
      <c r="AQ249" s="55" t="str">
        <f t="shared" si="6"/>
        <v/>
      </c>
      <c r="AS249" s="55" t="str">
        <f t="shared" si="7"/>
        <v>wci_wa</v>
      </c>
    </row>
    <row r="250" spans="2:45">
      <c r="B250" s="55" t="s">
        <v>721</v>
      </c>
      <c r="C250" s="228">
        <v>44165</v>
      </c>
      <c r="D250" s="229">
        <v>25.59</v>
      </c>
      <c r="E250" s="229">
        <v>0</v>
      </c>
      <c r="F250" s="230" t="s">
        <v>426</v>
      </c>
      <c r="G250" s="55" t="s">
        <v>722</v>
      </c>
      <c r="H250" s="231" t="s">
        <v>428</v>
      </c>
      <c r="I250" s="55" t="s">
        <v>723</v>
      </c>
      <c r="J250" s="55" t="s">
        <v>537</v>
      </c>
      <c r="K250" s="55" t="s">
        <v>431</v>
      </c>
      <c r="L250" s="195"/>
      <c r="M250" s="195"/>
      <c r="N250" s="195" t="s">
        <v>724</v>
      </c>
      <c r="O250" s="216"/>
      <c r="P250" s="195"/>
      <c r="Q250" s="195"/>
      <c r="U250" s="55" t="s">
        <v>725</v>
      </c>
      <c r="V250" s="55" t="s">
        <v>725</v>
      </c>
      <c r="X250" s="228">
        <v>44167</v>
      </c>
      <c r="Y250" s="228">
        <v>44167</v>
      </c>
      <c r="AA250" s="228"/>
      <c r="AB250" s="55" t="s">
        <v>434</v>
      </c>
      <c r="AC250" s="55">
        <v>0</v>
      </c>
      <c r="AD250" s="55">
        <v>0</v>
      </c>
      <c r="AE250" s="55">
        <v>0</v>
      </c>
      <c r="AF250" s="55">
        <v>0</v>
      </c>
      <c r="AG250" s="55">
        <v>0</v>
      </c>
      <c r="AH250" s="55">
        <v>1</v>
      </c>
      <c r="AI250" s="55">
        <v>70210</v>
      </c>
      <c r="AJ250" s="55">
        <v>2149</v>
      </c>
      <c r="AK250" s="55">
        <v>0</v>
      </c>
      <c r="AL250" s="55">
        <v>19</v>
      </c>
      <c r="AO250" s="231"/>
      <c r="AP250" s="231"/>
      <c r="AQ250" s="55" t="str">
        <f t="shared" si="6"/>
        <v/>
      </c>
      <c r="AS250" s="55" t="str">
        <f t="shared" si="7"/>
        <v>wci_corp</v>
      </c>
    </row>
    <row r="251" spans="2:45">
      <c r="B251" s="55" t="s">
        <v>534</v>
      </c>
      <c r="C251" s="228">
        <v>44165</v>
      </c>
      <c r="D251" s="229">
        <v>160</v>
      </c>
      <c r="E251" s="229">
        <v>0</v>
      </c>
      <c r="F251" s="230" t="s">
        <v>426</v>
      </c>
      <c r="G251" s="55" t="s">
        <v>726</v>
      </c>
      <c r="H251" s="231" t="s">
        <v>428</v>
      </c>
      <c r="I251" s="55" t="s">
        <v>727</v>
      </c>
      <c r="J251" s="55" t="s">
        <v>528</v>
      </c>
      <c r="K251" s="55" t="s">
        <v>431</v>
      </c>
      <c r="L251" s="195"/>
      <c r="M251" s="195"/>
      <c r="N251" s="195" t="s">
        <v>728</v>
      </c>
      <c r="O251" s="216"/>
      <c r="P251" s="195"/>
      <c r="Q251" s="195"/>
      <c r="U251" s="55" t="s">
        <v>729</v>
      </c>
      <c r="V251" s="55" t="s">
        <v>729</v>
      </c>
      <c r="X251" s="228">
        <v>44169</v>
      </c>
      <c r="Y251" s="228">
        <v>44169</v>
      </c>
      <c r="AA251" s="228"/>
      <c r="AB251" s="55" t="s">
        <v>434</v>
      </c>
      <c r="AC251" s="55">
        <v>0</v>
      </c>
      <c r="AD251" s="55">
        <v>0</v>
      </c>
      <c r="AE251" s="55">
        <v>0</v>
      </c>
      <c r="AF251" s="55">
        <v>0</v>
      </c>
      <c r="AG251" s="55">
        <v>0</v>
      </c>
      <c r="AH251" s="55">
        <v>1</v>
      </c>
      <c r="AI251" s="55">
        <v>50020</v>
      </c>
      <c r="AJ251" s="55">
        <v>2149</v>
      </c>
      <c r="AK251" s="55">
        <v>0</v>
      </c>
      <c r="AL251" s="55">
        <v>19</v>
      </c>
      <c r="AO251" s="231"/>
      <c r="AP251" s="231"/>
      <c r="AQ251" s="55" t="str">
        <f t="shared" si="6"/>
        <v/>
      </c>
      <c r="AS251" s="55" t="str">
        <f t="shared" si="7"/>
        <v>wci_corp</v>
      </c>
    </row>
    <row r="252" spans="2:45">
      <c r="B252" s="55" t="s">
        <v>577</v>
      </c>
      <c r="C252" s="228">
        <v>44165</v>
      </c>
      <c r="D252" s="229">
        <v>25</v>
      </c>
      <c r="E252" s="229">
        <v>0</v>
      </c>
      <c r="F252" s="230" t="s">
        <v>426</v>
      </c>
      <c r="G252" s="55" t="s">
        <v>726</v>
      </c>
      <c r="H252" s="231" t="s">
        <v>428</v>
      </c>
      <c r="I252" s="55" t="s">
        <v>727</v>
      </c>
      <c r="J252" s="55" t="s">
        <v>528</v>
      </c>
      <c r="K252" s="55" t="s">
        <v>431</v>
      </c>
      <c r="L252" s="195"/>
      <c r="M252" s="195"/>
      <c r="N252" s="195" t="s">
        <v>730</v>
      </c>
      <c r="O252" s="216"/>
      <c r="P252" s="195"/>
      <c r="Q252" s="195"/>
      <c r="U252" s="55" t="s">
        <v>729</v>
      </c>
      <c r="V252" s="55" t="s">
        <v>729</v>
      </c>
      <c r="X252" s="228">
        <v>44169</v>
      </c>
      <c r="Y252" s="228">
        <v>44169</v>
      </c>
      <c r="AA252" s="228"/>
      <c r="AB252" s="55" t="s">
        <v>434</v>
      </c>
      <c r="AC252" s="55">
        <v>0</v>
      </c>
      <c r="AD252" s="55">
        <v>0</v>
      </c>
      <c r="AE252" s="55">
        <v>0</v>
      </c>
      <c r="AF252" s="55">
        <v>0</v>
      </c>
      <c r="AG252" s="55">
        <v>0</v>
      </c>
      <c r="AH252" s="55">
        <v>1</v>
      </c>
      <c r="AI252" s="55">
        <v>70165</v>
      </c>
      <c r="AJ252" s="55">
        <v>2149</v>
      </c>
      <c r="AK252" s="55">
        <v>0</v>
      </c>
      <c r="AL252" s="55">
        <v>19</v>
      </c>
      <c r="AO252" s="231"/>
      <c r="AP252" s="231"/>
      <c r="AQ252" s="55" t="str">
        <f t="shared" si="6"/>
        <v/>
      </c>
      <c r="AS252" s="55" t="str">
        <f t="shared" si="7"/>
        <v>wci_corp</v>
      </c>
    </row>
    <row r="253" spans="2:45">
      <c r="B253" s="55" t="s">
        <v>577</v>
      </c>
      <c r="C253" s="228">
        <v>44165</v>
      </c>
      <c r="D253" s="229">
        <v>100</v>
      </c>
      <c r="E253" s="229">
        <v>0</v>
      </c>
      <c r="F253" s="230" t="s">
        <v>426</v>
      </c>
      <c r="G253" s="55" t="s">
        <v>726</v>
      </c>
      <c r="H253" s="231" t="s">
        <v>428</v>
      </c>
      <c r="I253" s="55" t="s">
        <v>727</v>
      </c>
      <c r="J253" s="55" t="s">
        <v>528</v>
      </c>
      <c r="K253" s="55" t="s">
        <v>431</v>
      </c>
      <c r="L253" s="195"/>
      <c r="M253" s="195"/>
      <c r="N253" s="195" t="s">
        <v>730</v>
      </c>
      <c r="O253" s="216"/>
      <c r="P253" s="195"/>
      <c r="Q253" s="195"/>
      <c r="U253" s="55" t="s">
        <v>729</v>
      </c>
      <c r="V253" s="55" t="s">
        <v>729</v>
      </c>
      <c r="X253" s="228">
        <v>44169</v>
      </c>
      <c r="Y253" s="228">
        <v>44169</v>
      </c>
      <c r="AA253" s="228"/>
      <c r="AB253" s="55" t="s">
        <v>434</v>
      </c>
      <c r="AC253" s="55">
        <v>0</v>
      </c>
      <c r="AD253" s="55">
        <v>0</v>
      </c>
      <c r="AE253" s="55">
        <v>0</v>
      </c>
      <c r="AF253" s="55">
        <v>0</v>
      </c>
      <c r="AG253" s="55">
        <v>0</v>
      </c>
      <c r="AH253" s="55">
        <v>1</v>
      </c>
      <c r="AI253" s="55">
        <v>70165</v>
      </c>
      <c r="AJ253" s="55">
        <v>2149</v>
      </c>
      <c r="AK253" s="55">
        <v>0</v>
      </c>
      <c r="AL253" s="55">
        <v>19</v>
      </c>
      <c r="AO253" s="231"/>
      <c r="AP253" s="231"/>
      <c r="AQ253" s="55" t="str">
        <f t="shared" si="6"/>
        <v/>
      </c>
      <c r="AS253" s="55" t="str">
        <f t="shared" si="7"/>
        <v>wci_corp</v>
      </c>
    </row>
    <row r="254" spans="2:45">
      <c r="B254" s="55" t="s">
        <v>534</v>
      </c>
      <c r="C254" s="228">
        <v>44165</v>
      </c>
      <c r="D254" s="229">
        <v>371.2</v>
      </c>
      <c r="E254" s="229">
        <v>0</v>
      </c>
      <c r="F254" s="230" t="s">
        <v>426</v>
      </c>
      <c r="G254" s="55" t="s">
        <v>731</v>
      </c>
      <c r="H254" s="231" t="s">
        <v>428</v>
      </c>
      <c r="I254" s="55" t="s">
        <v>732</v>
      </c>
      <c r="J254" s="55" t="s">
        <v>528</v>
      </c>
      <c r="K254" s="55" t="s">
        <v>431</v>
      </c>
      <c r="L254" s="195"/>
      <c r="M254" s="195"/>
      <c r="N254" s="195" t="s">
        <v>733</v>
      </c>
      <c r="O254" s="216"/>
      <c r="P254" s="195"/>
      <c r="Q254" s="195"/>
      <c r="U254" s="55" t="s">
        <v>734</v>
      </c>
      <c r="V254" s="55" t="s">
        <v>734</v>
      </c>
      <c r="X254" s="228">
        <v>44169</v>
      </c>
      <c r="Y254" s="228">
        <v>44171</v>
      </c>
      <c r="AA254" s="228"/>
      <c r="AB254" s="55" t="s">
        <v>434</v>
      </c>
      <c r="AC254" s="55">
        <v>0</v>
      </c>
      <c r="AD254" s="55">
        <v>0</v>
      </c>
      <c r="AE254" s="55">
        <v>0</v>
      </c>
      <c r="AF254" s="55">
        <v>0</v>
      </c>
      <c r="AG254" s="55">
        <v>0</v>
      </c>
      <c r="AH254" s="55">
        <v>1</v>
      </c>
      <c r="AI254" s="55">
        <v>50020</v>
      </c>
      <c r="AJ254" s="55">
        <v>2149</v>
      </c>
      <c r="AK254" s="55">
        <v>0</v>
      </c>
      <c r="AL254" s="55">
        <v>19</v>
      </c>
      <c r="AO254" s="231"/>
      <c r="AP254" s="231"/>
      <c r="AQ254" s="55" t="str">
        <f t="shared" si="6"/>
        <v/>
      </c>
      <c r="AS254" s="55" t="str">
        <f t="shared" si="7"/>
        <v>wci_corp</v>
      </c>
    </row>
    <row r="255" spans="2:45">
      <c r="B255" s="55" t="s">
        <v>577</v>
      </c>
      <c r="C255" s="228">
        <v>44165</v>
      </c>
      <c r="D255" s="229">
        <v>25</v>
      </c>
      <c r="E255" s="229">
        <v>0</v>
      </c>
      <c r="F255" s="230" t="s">
        <v>426</v>
      </c>
      <c r="G255" s="55" t="s">
        <v>731</v>
      </c>
      <c r="H255" s="231" t="s">
        <v>428</v>
      </c>
      <c r="I255" s="55" t="s">
        <v>732</v>
      </c>
      <c r="J255" s="55" t="s">
        <v>528</v>
      </c>
      <c r="K255" s="55" t="s">
        <v>431</v>
      </c>
      <c r="L255" s="195"/>
      <c r="M255" s="195"/>
      <c r="N255" s="195" t="s">
        <v>735</v>
      </c>
      <c r="O255" s="216"/>
      <c r="P255" s="195"/>
      <c r="Q255" s="195"/>
      <c r="U255" s="55" t="s">
        <v>734</v>
      </c>
      <c r="V255" s="55" t="s">
        <v>734</v>
      </c>
      <c r="X255" s="228">
        <v>44169</v>
      </c>
      <c r="Y255" s="228">
        <v>44171</v>
      </c>
      <c r="AA255" s="228"/>
      <c r="AB255" s="55" t="s">
        <v>434</v>
      </c>
      <c r="AC255" s="55">
        <v>0</v>
      </c>
      <c r="AD255" s="55">
        <v>0</v>
      </c>
      <c r="AE255" s="55">
        <v>0</v>
      </c>
      <c r="AF255" s="55">
        <v>0</v>
      </c>
      <c r="AG255" s="55">
        <v>0</v>
      </c>
      <c r="AH255" s="55">
        <v>1</v>
      </c>
      <c r="AI255" s="55">
        <v>70165</v>
      </c>
      <c r="AJ255" s="55">
        <v>2149</v>
      </c>
      <c r="AK255" s="55">
        <v>0</v>
      </c>
      <c r="AL255" s="55">
        <v>19</v>
      </c>
      <c r="AO255" s="231"/>
      <c r="AP255" s="231"/>
      <c r="AQ255" s="55" t="str">
        <f t="shared" si="6"/>
        <v/>
      </c>
      <c r="AS255" s="55" t="str">
        <f t="shared" si="7"/>
        <v>wci_corp</v>
      </c>
    </row>
    <row r="256" spans="2:45">
      <c r="B256" s="55" t="s">
        <v>577</v>
      </c>
      <c r="C256" s="228">
        <v>44165</v>
      </c>
      <c r="D256" s="229">
        <v>100</v>
      </c>
      <c r="E256" s="229">
        <v>0</v>
      </c>
      <c r="F256" s="230" t="s">
        <v>426</v>
      </c>
      <c r="G256" s="55" t="s">
        <v>731</v>
      </c>
      <c r="H256" s="231" t="s">
        <v>428</v>
      </c>
      <c r="I256" s="55" t="s">
        <v>732</v>
      </c>
      <c r="J256" s="55" t="s">
        <v>528</v>
      </c>
      <c r="K256" s="55" t="s">
        <v>431</v>
      </c>
      <c r="L256" s="195"/>
      <c r="M256" s="195"/>
      <c r="N256" s="195" t="s">
        <v>735</v>
      </c>
      <c r="O256" s="216"/>
      <c r="P256" s="195"/>
      <c r="Q256" s="195"/>
      <c r="U256" s="55" t="s">
        <v>734</v>
      </c>
      <c r="V256" s="55" t="s">
        <v>734</v>
      </c>
      <c r="X256" s="228">
        <v>44169</v>
      </c>
      <c r="Y256" s="228">
        <v>44171</v>
      </c>
      <c r="AA256" s="228"/>
      <c r="AB256" s="55" t="s">
        <v>434</v>
      </c>
      <c r="AC256" s="55">
        <v>0</v>
      </c>
      <c r="AD256" s="55">
        <v>0</v>
      </c>
      <c r="AE256" s="55">
        <v>0</v>
      </c>
      <c r="AF256" s="55">
        <v>0</v>
      </c>
      <c r="AG256" s="55">
        <v>0</v>
      </c>
      <c r="AH256" s="55">
        <v>1</v>
      </c>
      <c r="AI256" s="55">
        <v>70165</v>
      </c>
      <c r="AJ256" s="55">
        <v>2149</v>
      </c>
      <c r="AK256" s="55">
        <v>0</v>
      </c>
      <c r="AL256" s="55">
        <v>19</v>
      </c>
      <c r="AO256" s="231"/>
      <c r="AP256" s="231"/>
      <c r="AQ256" s="55" t="str">
        <f t="shared" si="6"/>
        <v/>
      </c>
      <c r="AS256" s="55" t="str">
        <f t="shared" si="7"/>
        <v>wci_corp</v>
      </c>
    </row>
    <row r="257" spans="2:45">
      <c r="B257" s="55" t="s">
        <v>454</v>
      </c>
      <c r="C257" s="228">
        <v>44165</v>
      </c>
      <c r="D257" s="229">
        <v>237.8</v>
      </c>
      <c r="E257" s="229">
        <v>0</v>
      </c>
      <c r="F257" s="230" t="s">
        <v>426</v>
      </c>
      <c r="G257" s="55" t="s">
        <v>736</v>
      </c>
      <c r="H257" s="231" t="s">
        <v>428</v>
      </c>
      <c r="I257" s="55" t="s">
        <v>737</v>
      </c>
      <c r="J257" s="55" t="s">
        <v>528</v>
      </c>
      <c r="K257" s="55" t="s">
        <v>431</v>
      </c>
      <c r="L257" s="195"/>
      <c r="M257" s="195"/>
      <c r="N257" s="195" t="s">
        <v>738</v>
      </c>
      <c r="O257" s="216"/>
      <c r="P257" s="195"/>
      <c r="Q257" s="195"/>
      <c r="U257" s="55" t="s">
        <v>739</v>
      </c>
      <c r="V257" s="55" t="s">
        <v>739</v>
      </c>
      <c r="X257" s="228">
        <v>44169</v>
      </c>
      <c r="Y257" s="228">
        <v>44171</v>
      </c>
      <c r="AA257" s="228"/>
      <c r="AB257" s="55" t="s">
        <v>434</v>
      </c>
      <c r="AC257" s="55">
        <v>0</v>
      </c>
      <c r="AD257" s="55">
        <v>0</v>
      </c>
      <c r="AE257" s="55">
        <v>0</v>
      </c>
      <c r="AF257" s="55">
        <v>0</v>
      </c>
      <c r="AG257" s="55">
        <v>0</v>
      </c>
      <c r="AH257" s="55">
        <v>1</v>
      </c>
      <c r="AI257" s="55">
        <v>50050</v>
      </c>
      <c r="AJ257" s="55">
        <v>2149</v>
      </c>
      <c r="AK257" s="55">
        <v>0</v>
      </c>
      <c r="AL257" s="55">
        <v>19</v>
      </c>
      <c r="AO257" s="231"/>
      <c r="AP257" s="231"/>
      <c r="AQ257" s="55" t="str">
        <f t="shared" si="6"/>
        <v/>
      </c>
      <c r="AS257" s="55" t="str">
        <f t="shared" si="7"/>
        <v>wci_corp</v>
      </c>
    </row>
    <row r="258" spans="2:45">
      <c r="B258" s="55" t="s">
        <v>454</v>
      </c>
      <c r="C258" s="228">
        <v>44165</v>
      </c>
      <c r="D258" s="229">
        <v>1016.8</v>
      </c>
      <c r="E258" s="229">
        <v>0</v>
      </c>
      <c r="F258" s="230" t="s">
        <v>426</v>
      </c>
      <c r="G258" s="55" t="s">
        <v>736</v>
      </c>
      <c r="H258" s="231" t="s">
        <v>428</v>
      </c>
      <c r="I258" s="55" t="s">
        <v>737</v>
      </c>
      <c r="J258" s="55" t="s">
        <v>528</v>
      </c>
      <c r="K258" s="55" t="s">
        <v>431</v>
      </c>
      <c r="L258" s="195"/>
      <c r="M258" s="195"/>
      <c r="N258" s="195" t="s">
        <v>740</v>
      </c>
      <c r="O258" s="216"/>
      <c r="P258" s="195"/>
      <c r="Q258" s="195"/>
      <c r="U258" s="55" t="s">
        <v>739</v>
      </c>
      <c r="V258" s="55" t="s">
        <v>739</v>
      </c>
      <c r="X258" s="228">
        <v>44169</v>
      </c>
      <c r="Y258" s="228">
        <v>44171</v>
      </c>
      <c r="AA258" s="228"/>
      <c r="AB258" s="55" t="s">
        <v>434</v>
      </c>
      <c r="AC258" s="55">
        <v>0</v>
      </c>
      <c r="AD258" s="55">
        <v>0</v>
      </c>
      <c r="AE258" s="55">
        <v>0</v>
      </c>
      <c r="AF258" s="55">
        <v>0</v>
      </c>
      <c r="AG258" s="55">
        <v>0</v>
      </c>
      <c r="AH258" s="55">
        <v>1</v>
      </c>
      <c r="AI258" s="55">
        <v>50050</v>
      </c>
      <c r="AJ258" s="55">
        <v>2149</v>
      </c>
      <c r="AK258" s="55">
        <v>0</v>
      </c>
      <c r="AL258" s="55">
        <v>19</v>
      </c>
      <c r="AO258" s="231"/>
      <c r="AP258" s="231"/>
      <c r="AQ258" s="55" t="str">
        <f t="shared" si="6"/>
        <v/>
      </c>
      <c r="AS258" s="55" t="str">
        <f t="shared" si="7"/>
        <v>wci_corp</v>
      </c>
    </row>
    <row r="259" spans="2:45">
      <c r="B259" s="55" t="s">
        <v>456</v>
      </c>
      <c r="C259" s="228">
        <v>44165</v>
      </c>
      <c r="D259" s="229">
        <v>74.400000000000006</v>
      </c>
      <c r="E259" s="229">
        <v>0</v>
      </c>
      <c r="F259" s="230" t="s">
        <v>426</v>
      </c>
      <c r="G259" s="55" t="s">
        <v>736</v>
      </c>
      <c r="H259" s="231" t="s">
        <v>428</v>
      </c>
      <c r="I259" s="55" t="s">
        <v>737</v>
      </c>
      <c r="J259" s="55" t="s">
        <v>528</v>
      </c>
      <c r="K259" s="55" t="s">
        <v>431</v>
      </c>
      <c r="L259" s="195"/>
      <c r="M259" s="195"/>
      <c r="N259" s="195" t="s">
        <v>740</v>
      </c>
      <c r="O259" s="216"/>
      <c r="P259" s="195"/>
      <c r="Q259" s="195"/>
      <c r="U259" s="55" t="s">
        <v>739</v>
      </c>
      <c r="V259" s="55" t="s">
        <v>739</v>
      </c>
      <c r="X259" s="228">
        <v>44169</v>
      </c>
      <c r="Y259" s="228">
        <v>44171</v>
      </c>
      <c r="AA259" s="228"/>
      <c r="AB259" s="55" t="s">
        <v>434</v>
      </c>
      <c r="AC259" s="55">
        <v>0</v>
      </c>
      <c r="AD259" s="55">
        <v>0</v>
      </c>
      <c r="AE259" s="55">
        <v>0</v>
      </c>
      <c r="AF259" s="55">
        <v>0</v>
      </c>
      <c r="AG259" s="55">
        <v>0</v>
      </c>
      <c r="AH259" s="55">
        <v>1</v>
      </c>
      <c r="AI259" s="55">
        <v>52050</v>
      </c>
      <c r="AJ259" s="55">
        <v>2149</v>
      </c>
      <c r="AK259" s="55">
        <v>0</v>
      </c>
      <c r="AL259" s="55">
        <v>19</v>
      </c>
      <c r="AO259" s="231"/>
      <c r="AP259" s="231"/>
      <c r="AQ259" s="55" t="str">
        <f t="shared" si="6"/>
        <v/>
      </c>
      <c r="AS259" s="55" t="str">
        <f t="shared" si="7"/>
        <v>wci_corp</v>
      </c>
    </row>
    <row r="260" spans="2:45">
      <c r="B260" s="55" t="s">
        <v>456</v>
      </c>
      <c r="C260" s="228">
        <v>44165</v>
      </c>
      <c r="D260" s="229">
        <v>99.2</v>
      </c>
      <c r="E260" s="229">
        <v>0</v>
      </c>
      <c r="F260" s="230" t="s">
        <v>426</v>
      </c>
      <c r="G260" s="55" t="s">
        <v>736</v>
      </c>
      <c r="H260" s="231" t="s">
        <v>428</v>
      </c>
      <c r="I260" s="55" t="s">
        <v>737</v>
      </c>
      <c r="J260" s="55" t="s">
        <v>528</v>
      </c>
      <c r="K260" s="55" t="s">
        <v>431</v>
      </c>
      <c r="L260" s="195"/>
      <c r="M260" s="195"/>
      <c r="N260" s="195" t="s">
        <v>740</v>
      </c>
      <c r="O260" s="216"/>
      <c r="P260" s="195"/>
      <c r="Q260" s="195"/>
      <c r="U260" s="55" t="s">
        <v>739</v>
      </c>
      <c r="V260" s="55" t="s">
        <v>739</v>
      </c>
      <c r="X260" s="228">
        <v>44169</v>
      </c>
      <c r="Y260" s="228">
        <v>44171</v>
      </c>
      <c r="AA260" s="228"/>
      <c r="AB260" s="55" t="s">
        <v>434</v>
      </c>
      <c r="AC260" s="55">
        <v>0</v>
      </c>
      <c r="AD260" s="55">
        <v>0</v>
      </c>
      <c r="AE260" s="55">
        <v>0</v>
      </c>
      <c r="AF260" s="55">
        <v>0</v>
      </c>
      <c r="AG260" s="55">
        <v>0</v>
      </c>
      <c r="AH260" s="55">
        <v>1</v>
      </c>
      <c r="AI260" s="55">
        <v>52050</v>
      </c>
      <c r="AJ260" s="55">
        <v>2149</v>
      </c>
      <c r="AK260" s="55">
        <v>0</v>
      </c>
      <c r="AL260" s="55">
        <v>19</v>
      </c>
      <c r="AO260" s="231"/>
      <c r="AP260" s="231"/>
      <c r="AQ260" s="55" t="str">
        <f t="shared" si="6"/>
        <v/>
      </c>
      <c r="AS260" s="55" t="str">
        <f t="shared" si="7"/>
        <v>wci_corp</v>
      </c>
    </row>
    <row r="261" spans="2:45">
      <c r="B261" s="55" t="s">
        <v>456</v>
      </c>
      <c r="C261" s="228">
        <v>44165</v>
      </c>
      <c r="D261" s="229">
        <v>17.399999999999999</v>
      </c>
      <c r="E261" s="229">
        <v>0</v>
      </c>
      <c r="F261" s="230" t="s">
        <v>426</v>
      </c>
      <c r="G261" s="55" t="s">
        <v>736</v>
      </c>
      <c r="H261" s="231" t="s">
        <v>428</v>
      </c>
      <c r="I261" s="55" t="s">
        <v>737</v>
      </c>
      <c r="J261" s="55" t="s">
        <v>528</v>
      </c>
      <c r="K261" s="55" t="s">
        <v>431</v>
      </c>
      <c r="L261" s="195"/>
      <c r="M261" s="195"/>
      <c r="N261" s="195" t="s">
        <v>738</v>
      </c>
      <c r="O261" s="216"/>
      <c r="P261" s="195"/>
      <c r="Q261" s="195"/>
      <c r="U261" s="55" t="s">
        <v>739</v>
      </c>
      <c r="V261" s="55" t="s">
        <v>739</v>
      </c>
      <c r="X261" s="228">
        <v>44169</v>
      </c>
      <c r="Y261" s="228">
        <v>44171</v>
      </c>
      <c r="AA261" s="228"/>
      <c r="AB261" s="55" t="s">
        <v>434</v>
      </c>
      <c r="AC261" s="55">
        <v>0</v>
      </c>
      <c r="AD261" s="55">
        <v>0</v>
      </c>
      <c r="AE261" s="55">
        <v>0</v>
      </c>
      <c r="AF261" s="55">
        <v>0</v>
      </c>
      <c r="AG261" s="55">
        <v>0</v>
      </c>
      <c r="AH261" s="55">
        <v>1</v>
      </c>
      <c r="AI261" s="55">
        <v>52050</v>
      </c>
      <c r="AJ261" s="55">
        <v>2149</v>
      </c>
      <c r="AK261" s="55">
        <v>0</v>
      </c>
      <c r="AL261" s="55">
        <v>19</v>
      </c>
      <c r="AO261" s="231"/>
      <c r="AP261" s="231"/>
      <c r="AQ261" s="55" t="str">
        <f t="shared" si="6"/>
        <v/>
      </c>
      <c r="AS261" s="55" t="str">
        <f t="shared" si="7"/>
        <v>wci_corp</v>
      </c>
    </row>
    <row r="262" spans="2:45">
      <c r="B262" s="55" t="s">
        <v>456</v>
      </c>
      <c r="C262" s="228">
        <v>44165</v>
      </c>
      <c r="D262" s="229">
        <v>23.2</v>
      </c>
      <c r="E262" s="229">
        <v>0</v>
      </c>
      <c r="F262" s="230" t="s">
        <v>426</v>
      </c>
      <c r="G262" s="55" t="s">
        <v>736</v>
      </c>
      <c r="H262" s="231" t="s">
        <v>428</v>
      </c>
      <c r="I262" s="55" t="s">
        <v>737</v>
      </c>
      <c r="J262" s="55" t="s">
        <v>528</v>
      </c>
      <c r="K262" s="55" t="s">
        <v>431</v>
      </c>
      <c r="L262" s="195"/>
      <c r="M262" s="195"/>
      <c r="N262" s="195" t="s">
        <v>738</v>
      </c>
      <c r="O262" s="216"/>
      <c r="P262" s="195"/>
      <c r="Q262" s="195"/>
      <c r="U262" s="55" t="s">
        <v>739</v>
      </c>
      <c r="V262" s="55" t="s">
        <v>739</v>
      </c>
      <c r="X262" s="228">
        <v>44169</v>
      </c>
      <c r="Y262" s="228">
        <v>44171</v>
      </c>
      <c r="AA262" s="228"/>
      <c r="AB262" s="55" t="s">
        <v>434</v>
      </c>
      <c r="AC262" s="55">
        <v>0</v>
      </c>
      <c r="AD262" s="55">
        <v>0</v>
      </c>
      <c r="AE262" s="55">
        <v>0</v>
      </c>
      <c r="AF262" s="55">
        <v>0</v>
      </c>
      <c r="AG262" s="55">
        <v>0</v>
      </c>
      <c r="AH262" s="55">
        <v>1</v>
      </c>
      <c r="AI262" s="55">
        <v>52050</v>
      </c>
      <c r="AJ262" s="55">
        <v>2149</v>
      </c>
      <c r="AK262" s="55">
        <v>0</v>
      </c>
      <c r="AL262" s="55">
        <v>19</v>
      </c>
      <c r="AO262" s="231"/>
      <c r="AP262" s="231"/>
      <c r="AQ262" s="55" t="str">
        <f t="shared" si="6"/>
        <v/>
      </c>
      <c r="AS262" s="55" t="str">
        <f t="shared" si="7"/>
        <v>wci_corp</v>
      </c>
    </row>
    <row r="263" spans="2:45">
      <c r="B263" s="55" t="s">
        <v>458</v>
      </c>
      <c r="C263" s="228">
        <v>44165</v>
      </c>
      <c r="D263" s="229">
        <v>5.8</v>
      </c>
      <c r="E263" s="229">
        <v>0</v>
      </c>
      <c r="F263" s="230" t="s">
        <v>426</v>
      </c>
      <c r="G263" s="55" t="s">
        <v>736</v>
      </c>
      <c r="H263" s="231" t="s">
        <v>428</v>
      </c>
      <c r="I263" s="55" t="s">
        <v>737</v>
      </c>
      <c r="J263" s="55" t="s">
        <v>528</v>
      </c>
      <c r="K263" s="55" t="s">
        <v>431</v>
      </c>
      <c r="L263" s="195"/>
      <c r="M263" s="195"/>
      <c r="N263" s="195" t="s">
        <v>738</v>
      </c>
      <c r="O263" s="216"/>
      <c r="P263" s="195"/>
      <c r="Q263" s="195"/>
      <c r="U263" s="55" t="s">
        <v>739</v>
      </c>
      <c r="V263" s="55" t="s">
        <v>739</v>
      </c>
      <c r="X263" s="228">
        <v>44169</v>
      </c>
      <c r="Y263" s="228">
        <v>44171</v>
      </c>
      <c r="AA263" s="228"/>
      <c r="AB263" s="55" t="s">
        <v>434</v>
      </c>
      <c r="AC263" s="55">
        <v>0</v>
      </c>
      <c r="AD263" s="55">
        <v>0</v>
      </c>
      <c r="AE263" s="55">
        <v>0</v>
      </c>
      <c r="AF263" s="55">
        <v>0</v>
      </c>
      <c r="AG263" s="55">
        <v>0</v>
      </c>
      <c r="AH263" s="55">
        <v>1</v>
      </c>
      <c r="AI263" s="55">
        <v>56050</v>
      </c>
      <c r="AJ263" s="55">
        <v>2149</v>
      </c>
      <c r="AK263" s="55">
        <v>0</v>
      </c>
      <c r="AL263" s="55">
        <v>19</v>
      </c>
      <c r="AO263" s="231"/>
      <c r="AP263" s="231"/>
      <c r="AQ263" s="55" t="str">
        <f t="shared" si="6"/>
        <v/>
      </c>
      <c r="AS263" s="55" t="str">
        <f t="shared" si="7"/>
        <v>wci_corp</v>
      </c>
    </row>
    <row r="264" spans="2:45">
      <c r="B264" s="55" t="s">
        <v>458</v>
      </c>
      <c r="C264" s="228">
        <v>44165</v>
      </c>
      <c r="D264" s="229">
        <v>24.8</v>
      </c>
      <c r="E264" s="229">
        <v>0</v>
      </c>
      <c r="F264" s="230" t="s">
        <v>426</v>
      </c>
      <c r="G264" s="55" t="s">
        <v>736</v>
      </c>
      <c r="H264" s="231" t="s">
        <v>428</v>
      </c>
      <c r="I264" s="55" t="s">
        <v>737</v>
      </c>
      <c r="J264" s="55" t="s">
        <v>528</v>
      </c>
      <c r="K264" s="55" t="s">
        <v>431</v>
      </c>
      <c r="L264" s="195"/>
      <c r="M264" s="195"/>
      <c r="N264" s="195" t="s">
        <v>740</v>
      </c>
      <c r="O264" s="216"/>
      <c r="P264" s="195"/>
      <c r="Q264" s="195"/>
      <c r="U264" s="55" t="s">
        <v>739</v>
      </c>
      <c r="V264" s="55" t="s">
        <v>739</v>
      </c>
      <c r="X264" s="228">
        <v>44169</v>
      </c>
      <c r="Y264" s="228">
        <v>44171</v>
      </c>
      <c r="AA264" s="228"/>
      <c r="AB264" s="55" t="s">
        <v>434</v>
      </c>
      <c r="AC264" s="55">
        <v>0</v>
      </c>
      <c r="AD264" s="55">
        <v>0</v>
      </c>
      <c r="AE264" s="55">
        <v>0</v>
      </c>
      <c r="AF264" s="55">
        <v>0</v>
      </c>
      <c r="AG264" s="55">
        <v>0</v>
      </c>
      <c r="AH264" s="55">
        <v>1</v>
      </c>
      <c r="AI264" s="55">
        <v>56050</v>
      </c>
      <c r="AJ264" s="55">
        <v>2149</v>
      </c>
      <c r="AK264" s="55">
        <v>0</v>
      </c>
      <c r="AL264" s="55">
        <v>19</v>
      </c>
      <c r="AO264" s="231"/>
      <c r="AP264" s="231"/>
      <c r="AQ264" s="55" t="str">
        <f t="shared" si="6"/>
        <v/>
      </c>
      <c r="AS264" s="55" t="str">
        <f t="shared" si="7"/>
        <v>wci_corp</v>
      </c>
    </row>
    <row r="265" spans="2:45">
      <c r="B265" s="55" t="s">
        <v>460</v>
      </c>
      <c r="C265" s="228">
        <v>44165</v>
      </c>
      <c r="D265" s="229">
        <v>198.4</v>
      </c>
      <c r="E265" s="229">
        <v>0</v>
      </c>
      <c r="F265" s="230" t="s">
        <v>426</v>
      </c>
      <c r="G265" s="55" t="s">
        <v>736</v>
      </c>
      <c r="H265" s="231" t="s">
        <v>428</v>
      </c>
      <c r="I265" s="55" t="s">
        <v>737</v>
      </c>
      <c r="J265" s="55" t="s">
        <v>528</v>
      </c>
      <c r="K265" s="55" t="s">
        <v>431</v>
      </c>
      <c r="L265" s="195"/>
      <c r="M265" s="195"/>
      <c r="N265" s="195" t="s">
        <v>740</v>
      </c>
      <c r="O265" s="216"/>
      <c r="P265" s="195"/>
      <c r="Q265" s="195"/>
      <c r="U265" s="55" t="s">
        <v>739</v>
      </c>
      <c r="V265" s="55" t="s">
        <v>739</v>
      </c>
      <c r="X265" s="228">
        <v>44169</v>
      </c>
      <c r="Y265" s="228">
        <v>44171</v>
      </c>
      <c r="AA265" s="228"/>
      <c r="AB265" s="55" t="s">
        <v>434</v>
      </c>
      <c r="AC265" s="55">
        <v>0</v>
      </c>
      <c r="AD265" s="55">
        <v>0</v>
      </c>
      <c r="AE265" s="55">
        <v>0</v>
      </c>
      <c r="AF265" s="55">
        <v>0</v>
      </c>
      <c r="AG265" s="55">
        <v>0</v>
      </c>
      <c r="AH265" s="55">
        <v>1</v>
      </c>
      <c r="AI265" s="55">
        <v>70050</v>
      </c>
      <c r="AJ265" s="55">
        <v>2149</v>
      </c>
      <c r="AK265" s="55">
        <v>0</v>
      </c>
      <c r="AL265" s="55">
        <v>19</v>
      </c>
      <c r="AO265" s="231"/>
      <c r="AP265" s="231"/>
      <c r="AQ265" s="55" t="str">
        <f t="shared" si="6"/>
        <v/>
      </c>
      <c r="AS265" s="55" t="str">
        <f t="shared" si="7"/>
        <v>wci_corp</v>
      </c>
    </row>
    <row r="266" spans="2:45">
      <c r="B266" s="55" t="s">
        <v>460</v>
      </c>
      <c r="C266" s="228">
        <v>44165</v>
      </c>
      <c r="D266" s="229">
        <v>46.4</v>
      </c>
      <c r="E266" s="229">
        <v>0</v>
      </c>
      <c r="F266" s="230" t="s">
        <v>426</v>
      </c>
      <c r="G266" s="55" t="s">
        <v>736</v>
      </c>
      <c r="H266" s="231" t="s">
        <v>428</v>
      </c>
      <c r="I266" s="55" t="s">
        <v>737</v>
      </c>
      <c r="J266" s="55" t="s">
        <v>528</v>
      </c>
      <c r="K266" s="55" t="s">
        <v>431</v>
      </c>
      <c r="L266" s="195"/>
      <c r="M266" s="195"/>
      <c r="N266" s="195" t="s">
        <v>738</v>
      </c>
      <c r="O266" s="216"/>
      <c r="P266" s="195"/>
      <c r="Q266" s="195"/>
      <c r="U266" s="55" t="s">
        <v>739</v>
      </c>
      <c r="V266" s="55" t="s">
        <v>739</v>
      </c>
      <c r="X266" s="228">
        <v>44169</v>
      </c>
      <c r="Y266" s="228">
        <v>44171</v>
      </c>
      <c r="AA266" s="228"/>
      <c r="AB266" s="55" t="s">
        <v>434</v>
      </c>
      <c r="AC266" s="55">
        <v>0</v>
      </c>
      <c r="AD266" s="55">
        <v>0</v>
      </c>
      <c r="AE266" s="55">
        <v>0</v>
      </c>
      <c r="AF266" s="55">
        <v>0</v>
      </c>
      <c r="AG266" s="55">
        <v>0</v>
      </c>
      <c r="AH266" s="55">
        <v>1</v>
      </c>
      <c r="AI266" s="55">
        <v>70050</v>
      </c>
      <c r="AJ266" s="55">
        <v>2149</v>
      </c>
      <c r="AK266" s="55">
        <v>0</v>
      </c>
      <c r="AL266" s="55">
        <v>19</v>
      </c>
      <c r="AO266" s="231"/>
      <c r="AP266" s="231"/>
      <c r="AQ266" s="55" t="str">
        <f t="shared" si="6"/>
        <v/>
      </c>
      <c r="AS266" s="55" t="str">
        <f t="shared" si="7"/>
        <v>wci_corp</v>
      </c>
    </row>
    <row r="267" spans="2:45">
      <c r="B267" s="55" t="s">
        <v>525</v>
      </c>
      <c r="C267" s="228">
        <v>44165</v>
      </c>
      <c r="D267" s="229">
        <v>16400</v>
      </c>
      <c r="E267" s="229">
        <v>0</v>
      </c>
      <c r="F267" s="230" t="s">
        <v>426</v>
      </c>
      <c r="G267" s="55" t="s">
        <v>741</v>
      </c>
      <c r="H267" s="231" t="s">
        <v>428</v>
      </c>
      <c r="I267" s="55" t="s">
        <v>742</v>
      </c>
      <c r="J267" s="55" t="s">
        <v>528</v>
      </c>
      <c r="K267" s="55" t="s">
        <v>431</v>
      </c>
      <c r="L267" s="195"/>
      <c r="M267" s="195"/>
      <c r="N267" s="195" t="s">
        <v>743</v>
      </c>
      <c r="O267" s="216"/>
      <c r="P267" s="195"/>
      <c r="Q267" s="195"/>
      <c r="U267" s="55" t="s">
        <v>744</v>
      </c>
      <c r="V267" s="55" t="s">
        <v>744</v>
      </c>
      <c r="X267" s="228">
        <v>44169</v>
      </c>
      <c r="Y267" s="228">
        <v>44171</v>
      </c>
      <c r="AA267" s="228"/>
      <c r="AB267" s="55" t="s">
        <v>434</v>
      </c>
      <c r="AC267" s="55">
        <v>0</v>
      </c>
      <c r="AD267" s="55">
        <v>0</v>
      </c>
      <c r="AE267" s="55">
        <v>0</v>
      </c>
      <c r="AF267" s="55">
        <v>0</v>
      </c>
      <c r="AG267" s="55">
        <v>0</v>
      </c>
      <c r="AH267" s="55">
        <v>1</v>
      </c>
      <c r="AI267" s="55">
        <v>50036</v>
      </c>
      <c r="AJ267" s="55">
        <v>2149</v>
      </c>
      <c r="AK267" s="55">
        <v>201</v>
      </c>
      <c r="AL267" s="55">
        <v>19</v>
      </c>
      <c r="AO267" s="231"/>
      <c r="AP267" s="231"/>
      <c r="AQ267" s="55" t="str">
        <f t="shared" si="6"/>
        <v/>
      </c>
      <c r="AS267" s="55" t="str">
        <f t="shared" si="7"/>
        <v>wci_corp</v>
      </c>
    </row>
    <row r="268" spans="2:45">
      <c r="B268" s="55" t="s">
        <v>532</v>
      </c>
      <c r="C268" s="228">
        <v>44165</v>
      </c>
      <c r="D268" s="229">
        <v>1200</v>
      </c>
      <c r="E268" s="229">
        <v>0</v>
      </c>
      <c r="F268" s="230" t="s">
        <v>426</v>
      </c>
      <c r="G268" s="55" t="s">
        <v>741</v>
      </c>
      <c r="H268" s="231" t="s">
        <v>428</v>
      </c>
      <c r="I268" s="55" t="s">
        <v>742</v>
      </c>
      <c r="J268" s="55" t="s">
        <v>528</v>
      </c>
      <c r="K268" s="55" t="s">
        <v>431</v>
      </c>
      <c r="L268" s="195"/>
      <c r="M268" s="195"/>
      <c r="N268" s="195" t="s">
        <v>743</v>
      </c>
      <c r="O268" s="216"/>
      <c r="P268" s="195"/>
      <c r="Q268" s="195"/>
      <c r="U268" s="55" t="s">
        <v>744</v>
      </c>
      <c r="V268" s="55" t="s">
        <v>744</v>
      </c>
      <c r="X268" s="228">
        <v>44169</v>
      </c>
      <c r="Y268" s="228">
        <v>44171</v>
      </c>
      <c r="AA268" s="228"/>
      <c r="AB268" s="55" t="s">
        <v>434</v>
      </c>
      <c r="AC268" s="55">
        <v>0</v>
      </c>
      <c r="AD268" s="55">
        <v>0</v>
      </c>
      <c r="AE268" s="55">
        <v>0</v>
      </c>
      <c r="AF268" s="55">
        <v>0</v>
      </c>
      <c r="AG268" s="55">
        <v>0</v>
      </c>
      <c r="AH268" s="55">
        <v>1</v>
      </c>
      <c r="AI268" s="55">
        <v>52036</v>
      </c>
      <c r="AJ268" s="55">
        <v>2149</v>
      </c>
      <c r="AK268" s="55">
        <v>201</v>
      </c>
      <c r="AL268" s="55">
        <v>19</v>
      </c>
      <c r="AO268" s="231"/>
      <c r="AP268" s="231"/>
      <c r="AQ268" s="55" t="str">
        <f t="shared" si="6"/>
        <v/>
      </c>
      <c r="AS268" s="55" t="str">
        <f t="shared" si="7"/>
        <v>wci_corp</v>
      </c>
    </row>
    <row r="269" spans="2:45">
      <c r="B269" s="55" t="s">
        <v>533</v>
      </c>
      <c r="C269" s="228">
        <v>44165</v>
      </c>
      <c r="D269" s="229">
        <v>1600</v>
      </c>
      <c r="E269" s="229">
        <v>0</v>
      </c>
      <c r="F269" s="230" t="s">
        <v>426</v>
      </c>
      <c r="G269" s="55" t="s">
        <v>741</v>
      </c>
      <c r="H269" s="231" t="s">
        <v>428</v>
      </c>
      <c r="I269" s="55" t="s">
        <v>742</v>
      </c>
      <c r="J269" s="55" t="s">
        <v>528</v>
      </c>
      <c r="K269" s="55" t="s">
        <v>431</v>
      </c>
      <c r="L269" s="195"/>
      <c r="M269" s="195"/>
      <c r="N269" s="195" t="s">
        <v>743</v>
      </c>
      <c r="O269" s="216"/>
      <c r="P269" s="195"/>
      <c r="Q269" s="195"/>
      <c r="U269" s="55" t="s">
        <v>744</v>
      </c>
      <c r="V269" s="55" t="s">
        <v>744</v>
      </c>
      <c r="X269" s="228">
        <v>44169</v>
      </c>
      <c r="Y269" s="228">
        <v>44171</v>
      </c>
      <c r="AA269" s="228"/>
      <c r="AB269" s="55" t="s">
        <v>434</v>
      </c>
      <c r="AC269" s="55">
        <v>0</v>
      </c>
      <c r="AD269" s="55">
        <v>0</v>
      </c>
      <c r="AE269" s="55">
        <v>0</v>
      </c>
      <c r="AF269" s="55">
        <v>0</v>
      </c>
      <c r="AG269" s="55">
        <v>0</v>
      </c>
      <c r="AH269" s="55">
        <v>1</v>
      </c>
      <c r="AI269" s="55">
        <v>52036</v>
      </c>
      <c r="AJ269" s="55">
        <v>2149</v>
      </c>
      <c r="AK269" s="55">
        <v>320</v>
      </c>
      <c r="AL269" s="55">
        <v>19</v>
      </c>
      <c r="AO269" s="231"/>
      <c r="AP269" s="231"/>
      <c r="AQ269" s="55" t="str">
        <f t="shared" si="6"/>
        <v/>
      </c>
      <c r="AS269" s="55" t="str">
        <f t="shared" si="7"/>
        <v>wci_corp</v>
      </c>
    </row>
    <row r="270" spans="2:45">
      <c r="B270" s="55" t="s">
        <v>457</v>
      </c>
      <c r="C270" s="228">
        <v>44165</v>
      </c>
      <c r="D270" s="229">
        <v>400</v>
      </c>
      <c r="E270" s="229">
        <v>0</v>
      </c>
      <c r="F270" s="230" t="s">
        <v>426</v>
      </c>
      <c r="G270" s="55" t="s">
        <v>741</v>
      </c>
      <c r="H270" s="231" t="s">
        <v>428</v>
      </c>
      <c r="I270" s="55" t="s">
        <v>742</v>
      </c>
      <c r="J270" s="55" t="s">
        <v>528</v>
      </c>
      <c r="K270" s="55" t="s">
        <v>431</v>
      </c>
      <c r="L270" s="195"/>
      <c r="M270" s="195"/>
      <c r="N270" s="195" t="s">
        <v>743</v>
      </c>
      <c r="O270" s="216"/>
      <c r="P270" s="195"/>
      <c r="Q270" s="195"/>
      <c r="U270" s="55" t="s">
        <v>744</v>
      </c>
      <c r="V270" s="55" t="s">
        <v>744</v>
      </c>
      <c r="X270" s="228">
        <v>44169</v>
      </c>
      <c r="Y270" s="228">
        <v>44171</v>
      </c>
      <c r="AA270" s="228"/>
      <c r="AB270" s="55" t="s">
        <v>434</v>
      </c>
      <c r="AC270" s="55">
        <v>0</v>
      </c>
      <c r="AD270" s="55">
        <v>0</v>
      </c>
      <c r="AE270" s="55">
        <v>0</v>
      </c>
      <c r="AF270" s="55">
        <v>0</v>
      </c>
      <c r="AG270" s="55">
        <v>0</v>
      </c>
      <c r="AH270" s="55">
        <v>1</v>
      </c>
      <c r="AI270" s="55">
        <v>56036</v>
      </c>
      <c r="AJ270" s="55">
        <v>2149</v>
      </c>
      <c r="AK270" s="55">
        <v>0</v>
      </c>
      <c r="AL270" s="55">
        <v>19</v>
      </c>
      <c r="AO270" s="231"/>
      <c r="AP270" s="231"/>
      <c r="AQ270" s="55" t="str">
        <f t="shared" si="6"/>
        <v/>
      </c>
      <c r="AS270" s="55" t="str">
        <f t="shared" si="7"/>
        <v>wci_corp</v>
      </c>
    </row>
    <row r="271" spans="2:45">
      <c r="B271" s="55" t="s">
        <v>459</v>
      </c>
      <c r="C271" s="228">
        <v>44165</v>
      </c>
      <c r="D271" s="229">
        <v>3200</v>
      </c>
      <c r="E271" s="229">
        <v>0</v>
      </c>
      <c r="F271" s="230" t="s">
        <v>426</v>
      </c>
      <c r="G271" s="55" t="s">
        <v>741</v>
      </c>
      <c r="H271" s="231" t="s">
        <v>428</v>
      </c>
      <c r="I271" s="55" t="s">
        <v>742</v>
      </c>
      <c r="J271" s="55" t="s">
        <v>528</v>
      </c>
      <c r="K271" s="55" t="s">
        <v>431</v>
      </c>
      <c r="L271" s="195"/>
      <c r="M271" s="195"/>
      <c r="N271" s="195" t="s">
        <v>743</v>
      </c>
      <c r="O271" s="216"/>
      <c r="P271" s="195"/>
      <c r="Q271" s="195"/>
      <c r="U271" s="55" t="s">
        <v>744</v>
      </c>
      <c r="V271" s="55" t="s">
        <v>744</v>
      </c>
      <c r="X271" s="228">
        <v>44169</v>
      </c>
      <c r="Y271" s="228">
        <v>44171</v>
      </c>
      <c r="AA271" s="228"/>
      <c r="AB271" s="55" t="s">
        <v>434</v>
      </c>
      <c r="AC271" s="55">
        <v>0</v>
      </c>
      <c r="AD271" s="55">
        <v>0</v>
      </c>
      <c r="AE271" s="55">
        <v>0</v>
      </c>
      <c r="AF271" s="55">
        <v>0</v>
      </c>
      <c r="AG271" s="55">
        <v>0</v>
      </c>
      <c r="AH271" s="55">
        <v>1</v>
      </c>
      <c r="AI271" s="55">
        <v>70036</v>
      </c>
      <c r="AJ271" s="55">
        <v>2149</v>
      </c>
      <c r="AK271" s="55">
        <v>0</v>
      </c>
      <c r="AL271" s="55">
        <v>19</v>
      </c>
      <c r="AO271" s="231"/>
      <c r="AP271" s="231"/>
      <c r="AQ271" s="55" t="str">
        <f t="shared" si="6"/>
        <v/>
      </c>
      <c r="AS271" s="55" t="str">
        <f t="shared" si="7"/>
        <v>wci_corp</v>
      </c>
    </row>
    <row r="272" spans="2:45">
      <c r="B272" s="55" t="s">
        <v>454</v>
      </c>
      <c r="C272" s="228">
        <v>44165</v>
      </c>
      <c r="D272" s="229">
        <v>2.4</v>
      </c>
      <c r="E272" s="229">
        <v>0</v>
      </c>
      <c r="F272" s="230" t="s">
        <v>426</v>
      </c>
      <c r="G272" s="55" t="s">
        <v>745</v>
      </c>
      <c r="H272" s="231" t="s">
        <v>428</v>
      </c>
      <c r="I272" s="55" t="s">
        <v>746</v>
      </c>
      <c r="J272" s="55" t="s">
        <v>528</v>
      </c>
      <c r="K272" s="55" t="s">
        <v>431</v>
      </c>
      <c r="L272" s="195"/>
      <c r="M272" s="195"/>
      <c r="N272" s="195" t="s">
        <v>747</v>
      </c>
      <c r="O272" s="216"/>
      <c r="P272" s="195"/>
      <c r="Q272" s="195"/>
      <c r="U272" s="55" t="s">
        <v>748</v>
      </c>
      <c r="V272" s="55" t="s">
        <v>748</v>
      </c>
      <c r="X272" s="228">
        <v>44169</v>
      </c>
      <c r="Y272" s="228">
        <v>44171</v>
      </c>
      <c r="AA272" s="228"/>
      <c r="AB272" s="55" t="s">
        <v>434</v>
      </c>
      <c r="AC272" s="55">
        <v>0</v>
      </c>
      <c r="AD272" s="55">
        <v>0</v>
      </c>
      <c r="AE272" s="55">
        <v>0</v>
      </c>
      <c r="AF272" s="55">
        <v>0</v>
      </c>
      <c r="AG272" s="55">
        <v>0</v>
      </c>
      <c r="AH272" s="55">
        <v>1</v>
      </c>
      <c r="AI272" s="55">
        <v>50050</v>
      </c>
      <c r="AJ272" s="55">
        <v>2149</v>
      </c>
      <c r="AK272" s="55">
        <v>0</v>
      </c>
      <c r="AL272" s="55">
        <v>19</v>
      </c>
      <c r="AO272" s="231"/>
      <c r="AP272" s="231"/>
      <c r="AQ272" s="55" t="str">
        <f t="shared" si="6"/>
        <v/>
      </c>
      <c r="AS272" s="55" t="str">
        <f t="shared" si="7"/>
        <v>wci_corp</v>
      </c>
    </row>
    <row r="273" spans="2:45">
      <c r="B273" s="55" t="s">
        <v>454</v>
      </c>
      <c r="C273" s="228">
        <v>44165</v>
      </c>
      <c r="D273" s="229">
        <v>63.71</v>
      </c>
      <c r="E273" s="229">
        <v>0</v>
      </c>
      <c r="F273" s="230" t="s">
        <v>426</v>
      </c>
      <c r="G273" s="55" t="s">
        <v>745</v>
      </c>
      <c r="H273" s="231" t="s">
        <v>428</v>
      </c>
      <c r="I273" s="55" t="s">
        <v>746</v>
      </c>
      <c r="J273" s="55" t="s">
        <v>528</v>
      </c>
      <c r="K273" s="55" t="s">
        <v>431</v>
      </c>
      <c r="L273" s="195"/>
      <c r="M273" s="195"/>
      <c r="N273" s="195" t="s">
        <v>749</v>
      </c>
      <c r="O273" s="216"/>
      <c r="P273" s="195"/>
      <c r="Q273" s="195"/>
      <c r="U273" s="55" t="s">
        <v>748</v>
      </c>
      <c r="V273" s="55" t="s">
        <v>748</v>
      </c>
      <c r="X273" s="228">
        <v>44169</v>
      </c>
      <c r="Y273" s="228">
        <v>44171</v>
      </c>
      <c r="AA273" s="228"/>
      <c r="AB273" s="55" t="s">
        <v>434</v>
      </c>
      <c r="AC273" s="55">
        <v>0</v>
      </c>
      <c r="AD273" s="55">
        <v>0</v>
      </c>
      <c r="AE273" s="55">
        <v>0</v>
      </c>
      <c r="AF273" s="55">
        <v>0</v>
      </c>
      <c r="AG273" s="55">
        <v>0</v>
      </c>
      <c r="AH273" s="55">
        <v>1</v>
      </c>
      <c r="AI273" s="55">
        <v>50050</v>
      </c>
      <c r="AJ273" s="55">
        <v>2149</v>
      </c>
      <c r="AK273" s="55">
        <v>0</v>
      </c>
      <c r="AL273" s="55">
        <v>19</v>
      </c>
      <c r="AO273" s="231"/>
      <c r="AP273" s="231"/>
      <c r="AQ273" s="55" t="str">
        <f t="shared" si="6"/>
        <v/>
      </c>
      <c r="AS273" s="55" t="str">
        <f t="shared" si="7"/>
        <v>wci_corp</v>
      </c>
    </row>
    <row r="274" spans="2:45">
      <c r="B274" s="55" t="s">
        <v>454</v>
      </c>
      <c r="C274" s="228">
        <v>44165</v>
      </c>
      <c r="D274" s="229">
        <v>24</v>
      </c>
      <c r="E274" s="229">
        <v>0</v>
      </c>
      <c r="F274" s="230" t="s">
        <v>426</v>
      </c>
      <c r="G274" s="55" t="s">
        <v>745</v>
      </c>
      <c r="H274" s="231" t="s">
        <v>428</v>
      </c>
      <c r="I274" s="55" t="s">
        <v>746</v>
      </c>
      <c r="J274" s="55" t="s">
        <v>528</v>
      </c>
      <c r="K274" s="55" t="s">
        <v>431</v>
      </c>
      <c r="L274" s="195"/>
      <c r="M274" s="195"/>
      <c r="N274" s="195" t="s">
        <v>750</v>
      </c>
      <c r="O274" s="216"/>
      <c r="P274" s="195"/>
      <c r="Q274" s="195"/>
      <c r="U274" s="55" t="s">
        <v>748</v>
      </c>
      <c r="V274" s="55" t="s">
        <v>748</v>
      </c>
      <c r="X274" s="228">
        <v>44169</v>
      </c>
      <c r="Y274" s="228">
        <v>44171</v>
      </c>
      <c r="AA274" s="228"/>
      <c r="AB274" s="55" t="s">
        <v>434</v>
      </c>
      <c r="AC274" s="55">
        <v>0</v>
      </c>
      <c r="AD274" s="55">
        <v>0</v>
      </c>
      <c r="AE274" s="55">
        <v>0</v>
      </c>
      <c r="AF274" s="55">
        <v>0</v>
      </c>
      <c r="AG274" s="55">
        <v>0</v>
      </c>
      <c r="AH274" s="55">
        <v>1</v>
      </c>
      <c r="AI274" s="55">
        <v>50050</v>
      </c>
      <c r="AJ274" s="55">
        <v>2149</v>
      </c>
      <c r="AK274" s="55">
        <v>0</v>
      </c>
      <c r="AL274" s="55">
        <v>19</v>
      </c>
      <c r="AO274" s="231"/>
      <c r="AP274" s="231"/>
      <c r="AQ274" s="55" t="str">
        <f t="shared" si="6"/>
        <v/>
      </c>
      <c r="AS274" s="55" t="str">
        <f t="shared" si="7"/>
        <v>wci_corp</v>
      </c>
    </row>
    <row r="275" spans="2:45">
      <c r="B275" s="55" t="s">
        <v>456</v>
      </c>
      <c r="C275" s="228">
        <v>44165</v>
      </c>
      <c r="D275" s="229">
        <v>3.7</v>
      </c>
      <c r="E275" s="229">
        <v>0</v>
      </c>
      <c r="F275" s="230" t="s">
        <v>426</v>
      </c>
      <c r="G275" s="55" t="s">
        <v>745</v>
      </c>
      <c r="H275" s="231" t="s">
        <v>428</v>
      </c>
      <c r="I275" s="55" t="s">
        <v>746</v>
      </c>
      <c r="J275" s="55" t="s">
        <v>528</v>
      </c>
      <c r="K275" s="55" t="s">
        <v>431</v>
      </c>
      <c r="L275" s="195"/>
      <c r="M275" s="195"/>
      <c r="N275" s="195" t="s">
        <v>749</v>
      </c>
      <c r="O275" s="216"/>
      <c r="P275" s="195"/>
      <c r="Q275" s="195"/>
      <c r="U275" s="55" t="s">
        <v>748</v>
      </c>
      <c r="V275" s="55" t="s">
        <v>748</v>
      </c>
      <c r="X275" s="228">
        <v>44169</v>
      </c>
      <c r="Y275" s="228">
        <v>44171</v>
      </c>
      <c r="AA275" s="228"/>
      <c r="AB275" s="55" t="s">
        <v>434</v>
      </c>
      <c r="AC275" s="55">
        <v>0</v>
      </c>
      <c r="AD275" s="55">
        <v>0</v>
      </c>
      <c r="AE275" s="55">
        <v>0</v>
      </c>
      <c r="AF275" s="55">
        <v>0</v>
      </c>
      <c r="AG275" s="55">
        <v>0</v>
      </c>
      <c r="AH275" s="55">
        <v>1</v>
      </c>
      <c r="AI275" s="55">
        <v>52050</v>
      </c>
      <c r="AJ275" s="55">
        <v>2149</v>
      </c>
      <c r="AK275" s="55">
        <v>0</v>
      </c>
      <c r="AL275" s="55">
        <v>19</v>
      </c>
      <c r="AO275" s="231"/>
      <c r="AP275" s="231"/>
      <c r="AQ275" s="55" t="str">
        <f t="shared" si="6"/>
        <v/>
      </c>
      <c r="AS275" s="55" t="str">
        <f t="shared" si="7"/>
        <v>wci_corp</v>
      </c>
    </row>
    <row r="276" spans="2:45">
      <c r="B276" s="55" t="s">
        <v>456</v>
      </c>
      <c r="C276" s="228">
        <v>44165</v>
      </c>
      <c r="D276" s="229">
        <v>1.76</v>
      </c>
      <c r="E276" s="229">
        <v>0</v>
      </c>
      <c r="F276" s="230" t="s">
        <v>426</v>
      </c>
      <c r="G276" s="55" t="s">
        <v>745</v>
      </c>
      <c r="H276" s="231" t="s">
        <v>428</v>
      </c>
      <c r="I276" s="55" t="s">
        <v>746</v>
      </c>
      <c r="J276" s="55" t="s">
        <v>528</v>
      </c>
      <c r="K276" s="55" t="s">
        <v>431</v>
      </c>
      <c r="L276" s="195"/>
      <c r="M276" s="195"/>
      <c r="N276" s="195" t="s">
        <v>750</v>
      </c>
      <c r="O276" s="216"/>
      <c r="P276" s="195"/>
      <c r="Q276" s="195"/>
      <c r="U276" s="55" t="s">
        <v>748</v>
      </c>
      <c r="V276" s="55" t="s">
        <v>748</v>
      </c>
      <c r="X276" s="228">
        <v>44169</v>
      </c>
      <c r="Y276" s="228">
        <v>44171</v>
      </c>
      <c r="AA276" s="228"/>
      <c r="AB276" s="55" t="s">
        <v>434</v>
      </c>
      <c r="AC276" s="55">
        <v>0</v>
      </c>
      <c r="AD276" s="55">
        <v>0</v>
      </c>
      <c r="AE276" s="55">
        <v>0</v>
      </c>
      <c r="AF276" s="55">
        <v>0</v>
      </c>
      <c r="AG276" s="55">
        <v>0</v>
      </c>
      <c r="AH276" s="55">
        <v>1</v>
      </c>
      <c r="AI276" s="55">
        <v>52050</v>
      </c>
      <c r="AJ276" s="55">
        <v>2149</v>
      </c>
      <c r="AK276" s="55">
        <v>0</v>
      </c>
      <c r="AL276" s="55">
        <v>19</v>
      </c>
      <c r="AO276" s="231"/>
      <c r="AP276" s="231"/>
      <c r="AQ276" s="55" t="str">
        <f t="shared" si="6"/>
        <v/>
      </c>
      <c r="AS276" s="55" t="str">
        <f t="shared" si="7"/>
        <v>wci_corp</v>
      </c>
    </row>
    <row r="277" spans="2:45">
      <c r="B277" s="55" t="s">
        <v>456</v>
      </c>
      <c r="C277" s="228">
        <v>44165</v>
      </c>
      <c r="D277" s="229">
        <v>3.92</v>
      </c>
      <c r="E277" s="229">
        <v>0</v>
      </c>
      <c r="F277" s="230" t="s">
        <v>426</v>
      </c>
      <c r="G277" s="55" t="s">
        <v>745</v>
      </c>
      <c r="H277" s="231" t="s">
        <v>428</v>
      </c>
      <c r="I277" s="55" t="s">
        <v>746</v>
      </c>
      <c r="J277" s="55" t="s">
        <v>528</v>
      </c>
      <c r="K277" s="55" t="s">
        <v>431</v>
      </c>
      <c r="L277" s="195"/>
      <c r="M277" s="195"/>
      <c r="N277" s="195" t="s">
        <v>749</v>
      </c>
      <c r="O277" s="216"/>
      <c r="P277" s="195"/>
      <c r="Q277" s="195"/>
      <c r="U277" s="55" t="s">
        <v>748</v>
      </c>
      <c r="V277" s="55" t="s">
        <v>748</v>
      </c>
      <c r="X277" s="228">
        <v>44169</v>
      </c>
      <c r="Y277" s="228">
        <v>44171</v>
      </c>
      <c r="AA277" s="228"/>
      <c r="AB277" s="55" t="s">
        <v>434</v>
      </c>
      <c r="AC277" s="55">
        <v>0</v>
      </c>
      <c r="AD277" s="55">
        <v>0</v>
      </c>
      <c r="AE277" s="55">
        <v>0</v>
      </c>
      <c r="AF277" s="55">
        <v>0</v>
      </c>
      <c r="AG277" s="55">
        <v>0</v>
      </c>
      <c r="AH277" s="55">
        <v>1</v>
      </c>
      <c r="AI277" s="55">
        <v>52050</v>
      </c>
      <c r="AJ277" s="55">
        <v>2149</v>
      </c>
      <c r="AK277" s="55">
        <v>0</v>
      </c>
      <c r="AL277" s="55">
        <v>19</v>
      </c>
      <c r="AO277" s="231"/>
      <c r="AP277" s="231"/>
      <c r="AQ277" s="55" t="str">
        <f t="shared" ref="AQ277:AQ307" si="8">IF(LEFT(U277,2)="VO",U277,"")</f>
        <v/>
      </c>
      <c r="AS277" s="55" t="str">
        <f t="shared" ref="AS277:AS307" si="9">IF(RIGHT(K277,2)="IC",IF(OR(AB277="wci_canada",AB277="wci_can_corp"),"wci_can_Corp","wci_corp"),AB277)</f>
        <v>wci_corp</v>
      </c>
    </row>
    <row r="278" spans="2:45">
      <c r="B278" s="55" t="s">
        <v>456</v>
      </c>
      <c r="C278" s="228">
        <v>44165</v>
      </c>
      <c r="D278" s="229">
        <v>2.34</v>
      </c>
      <c r="E278" s="229">
        <v>0</v>
      </c>
      <c r="F278" s="230" t="s">
        <v>426</v>
      </c>
      <c r="G278" s="55" t="s">
        <v>745</v>
      </c>
      <c r="H278" s="231" t="s">
        <v>428</v>
      </c>
      <c r="I278" s="55" t="s">
        <v>746</v>
      </c>
      <c r="J278" s="55" t="s">
        <v>528</v>
      </c>
      <c r="K278" s="55" t="s">
        <v>431</v>
      </c>
      <c r="L278" s="195"/>
      <c r="M278" s="195"/>
      <c r="N278" s="195" t="s">
        <v>750</v>
      </c>
      <c r="O278" s="216"/>
      <c r="P278" s="195"/>
      <c r="Q278" s="195"/>
      <c r="U278" s="55" t="s">
        <v>748</v>
      </c>
      <c r="V278" s="55" t="s">
        <v>748</v>
      </c>
      <c r="X278" s="228">
        <v>44169</v>
      </c>
      <c r="Y278" s="228">
        <v>44171</v>
      </c>
      <c r="AA278" s="228"/>
      <c r="AB278" s="55" t="s">
        <v>434</v>
      </c>
      <c r="AC278" s="55">
        <v>0</v>
      </c>
      <c r="AD278" s="55">
        <v>0</v>
      </c>
      <c r="AE278" s="55">
        <v>0</v>
      </c>
      <c r="AF278" s="55">
        <v>0</v>
      </c>
      <c r="AG278" s="55">
        <v>0</v>
      </c>
      <c r="AH278" s="55">
        <v>1</v>
      </c>
      <c r="AI278" s="55">
        <v>52050</v>
      </c>
      <c r="AJ278" s="55">
        <v>2149</v>
      </c>
      <c r="AK278" s="55">
        <v>0</v>
      </c>
      <c r="AL278" s="55">
        <v>19</v>
      </c>
      <c r="AO278" s="231"/>
      <c r="AP278" s="231"/>
      <c r="AQ278" s="55" t="str">
        <f t="shared" si="8"/>
        <v/>
      </c>
      <c r="AS278" s="55" t="str">
        <f t="shared" si="9"/>
        <v>wci_corp</v>
      </c>
    </row>
    <row r="279" spans="2:45">
      <c r="B279" s="55" t="s">
        <v>458</v>
      </c>
      <c r="C279" s="228">
        <v>44165</v>
      </c>
      <c r="D279" s="229">
        <v>0.59</v>
      </c>
      <c r="E279" s="229">
        <v>0</v>
      </c>
      <c r="F279" s="230" t="s">
        <v>426</v>
      </c>
      <c r="G279" s="55" t="s">
        <v>745</v>
      </c>
      <c r="H279" s="231" t="s">
        <v>428</v>
      </c>
      <c r="I279" s="55" t="s">
        <v>746</v>
      </c>
      <c r="J279" s="55" t="s">
        <v>528</v>
      </c>
      <c r="K279" s="55" t="s">
        <v>431</v>
      </c>
      <c r="L279" s="195"/>
      <c r="M279" s="195"/>
      <c r="N279" s="195" t="s">
        <v>750</v>
      </c>
      <c r="O279" s="216"/>
      <c r="P279" s="195"/>
      <c r="Q279" s="195"/>
      <c r="U279" s="55" t="s">
        <v>748</v>
      </c>
      <c r="V279" s="55" t="s">
        <v>748</v>
      </c>
      <c r="X279" s="228">
        <v>44169</v>
      </c>
      <c r="Y279" s="228">
        <v>44171</v>
      </c>
      <c r="AA279" s="228"/>
      <c r="AB279" s="55" t="s">
        <v>434</v>
      </c>
      <c r="AC279" s="55">
        <v>0</v>
      </c>
      <c r="AD279" s="55">
        <v>0</v>
      </c>
      <c r="AE279" s="55">
        <v>0</v>
      </c>
      <c r="AF279" s="55">
        <v>0</v>
      </c>
      <c r="AG279" s="55">
        <v>0</v>
      </c>
      <c r="AH279" s="55">
        <v>1</v>
      </c>
      <c r="AI279" s="55">
        <v>56050</v>
      </c>
      <c r="AJ279" s="55">
        <v>2149</v>
      </c>
      <c r="AK279" s="55">
        <v>0</v>
      </c>
      <c r="AL279" s="55">
        <v>19</v>
      </c>
      <c r="AO279" s="231"/>
      <c r="AP279" s="231"/>
      <c r="AQ279" s="55" t="str">
        <f t="shared" si="8"/>
        <v/>
      </c>
      <c r="AS279" s="55" t="str">
        <f t="shared" si="9"/>
        <v>wci_corp</v>
      </c>
    </row>
    <row r="280" spans="2:45">
      <c r="B280" s="55" t="s">
        <v>460</v>
      </c>
      <c r="C280" s="228">
        <v>44165</v>
      </c>
      <c r="D280" s="229">
        <v>15.68</v>
      </c>
      <c r="E280" s="229">
        <v>0</v>
      </c>
      <c r="F280" s="230" t="s">
        <v>426</v>
      </c>
      <c r="G280" s="55" t="s">
        <v>745</v>
      </c>
      <c r="H280" s="231" t="s">
        <v>428</v>
      </c>
      <c r="I280" s="55" t="s">
        <v>746</v>
      </c>
      <c r="J280" s="55" t="s">
        <v>528</v>
      </c>
      <c r="K280" s="55" t="s">
        <v>431</v>
      </c>
      <c r="L280" s="195"/>
      <c r="M280" s="195"/>
      <c r="N280" s="195" t="s">
        <v>749</v>
      </c>
      <c r="O280" s="216"/>
      <c r="P280" s="195"/>
      <c r="Q280" s="195"/>
      <c r="U280" s="55" t="s">
        <v>748</v>
      </c>
      <c r="V280" s="55" t="s">
        <v>748</v>
      </c>
      <c r="X280" s="228">
        <v>44169</v>
      </c>
      <c r="Y280" s="228">
        <v>44171</v>
      </c>
      <c r="AA280" s="228"/>
      <c r="AB280" s="55" t="s">
        <v>434</v>
      </c>
      <c r="AC280" s="55">
        <v>0</v>
      </c>
      <c r="AD280" s="55">
        <v>0</v>
      </c>
      <c r="AE280" s="55">
        <v>0</v>
      </c>
      <c r="AF280" s="55">
        <v>0</v>
      </c>
      <c r="AG280" s="55">
        <v>0</v>
      </c>
      <c r="AH280" s="55">
        <v>1</v>
      </c>
      <c r="AI280" s="55">
        <v>70050</v>
      </c>
      <c r="AJ280" s="55">
        <v>2149</v>
      </c>
      <c r="AK280" s="55">
        <v>0</v>
      </c>
      <c r="AL280" s="55">
        <v>19</v>
      </c>
      <c r="AO280" s="231"/>
      <c r="AP280" s="231"/>
      <c r="AQ280" s="55" t="str">
        <f t="shared" si="8"/>
        <v/>
      </c>
      <c r="AS280" s="55" t="str">
        <f t="shared" si="9"/>
        <v>wci_corp</v>
      </c>
    </row>
    <row r="281" spans="2:45">
      <c r="B281" s="55" t="s">
        <v>460</v>
      </c>
      <c r="C281" s="228">
        <v>44165</v>
      </c>
      <c r="D281" s="229">
        <v>4.68</v>
      </c>
      <c r="E281" s="229">
        <v>0</v>
      </c>
      <c r="F281" s="230" t="s">
        <v>426</v>
      </c>
      <c r="G281" s="55" t="s">
        <v>745</v>
      </c>
      <c r="H281" s="231" t="s">
        <v>428</v>
      </c>
      <c r="I281" s="55" t="s">
        <v>746</v>
      </c>
      <c r="J281" s="55" t="s">
        <v>528</v>
      </c>
      <c r="K281" s="55" t="s">
        <v>431</v>
      </c>
      <c r="L281" s="195"/>
      <c r="M281" s="195"/>
      <c r="N281" s="195" t="s">
        <v>750</v>
      </c>
      <c r="O281" s="216"/>
      <c r="P281" s="195"/>
      <c r="Q281" s="195"/>
      <c r="U281" s="55" t="s">
        <v>748</v>
      </c>
      <c r="V281" s="55" t="s">
        <v>748</v>
      </c>
      <c r="X281" s="228">
        <v>44169</v>
      </c>
      <c r="Y281" s="228">
        <v>44171</v>
      </c>
      <c r="AA281" s="228"/>
      <c r="AB281" s="55" t="s">
        <v>434</v>
      </c>
      <c r="AC281" s="55">
        <v>0</v>
      </c>
      <c r="AD281" s="55">
        <v>0</v>
      </c>
      <c r="AE281" s="55">
        <v>0</v>
      </c>
      <c r="AF281" s="55">
        <v>0</v>
      </c>
      <c r="AG281" s="55">
        <v>0</v>
      </c>
      <c r="AH281" s="55">
        <v>1</v>
      </c>
      <c r="AI281" s="55">
        <v>70050</v>
      </c>
      <c r="AJ281" s="55">
        <v>2149</v>
      </c>
      <c r="AK281" s="55">
        <v>0</v>
      </c>
      <c r="AL281" s="55">
        <v>19</v>
      </c>
      <c r="AO281" s="231"/>
      <c r="AP281" s="231"/>
      <c r="AQ281" s="55" t="str">
        <f t="shared" si="8"/>
        <v/>
      </c>
      <c r="AS281" s="55" t="str">
        <f t="shared" si="9"/>
        <v>wci_corp</v>
      </c>
    </row>
    <row r="282" spans="2:45">
      <c r="B282" s="55" t="s">
        <v>487</v>
      </c>
      <c r="C282" s="228">
        <v>44196</v>
      </c>
      <c r="D282" s="229">
        <v>89.68</v>
      </c>
      <c r="E282" s="229">
        <v>0</v>
      </c>
      <c r="F282" s="230" t="s">
        <v>426</v>
      </c>
      <c r="G282" s="55" t="s">
        <v>751</v>
      </c>
      <c r="H282" s="231" t="s">
        <v>428</v>
      </c>
      <c r="I282" s="55" t="s">
        <v>499</v>
      </c>
      <c r="J282" s="55" t="s">
        <v>715</v>
      </c>
      <c r="K282" s="55" t="s">
        <v>431</v>
      </c>
      <c r="L282" s="195" t="s">
        <v>716</v>
      </c>
      <c r="M282" s="195" t="s">
        <v>717</v>
      </c>
      <c r="N282" s="195" t="s">
        <v>717</v>
      </c>
      <c r="O282" s="216">
        <v>44175</v>
      </c>
      <c r="P282" s="195" t="s">
        <v>752</v>
      </c>
      <c r="Q282" s="195">
        <v>68678</v>
      </c>
      <c r="R282" s="55" t="s">
        <v>753</v>
      </c>
      <c r="U282" s="55" t="s">
        <v>754</v>
      </c>
      <c r="V282" s="55" t="s">
        <v>755</v>
      </c>
      <c r="W282" s="55">
        <v>2149</v>
      </c>
      <c r="X282" s="228">
        <v>44201</v>
      </c>
      <c r="Y282" s="228">
        <v>44201</v>
      </c>
      <c r="Z282" s="55">
        <v>82.65</v>
      </c>
      <c r="AA282" s="228">
        <v>44220</v>
      </c>
      <c r="AB282" s="55" t="s">
        <v>434</v>
      </c>
      <c r="AC282" s="55">
        <v>0</v>
      </c>
      <c r="AD282" s="55">
        <v>0</v>
      </c>
      <c r="AE282" s="55">
        <v>0</v>
      </c>
      <c r="AF282" s="55">
        <v>0</v>
      </c>
      <c r="AG282" s="55">
        <v>0</v>
      </c>
      <c r="AH282" s="55">
        <v>1</v>
      </c>
      <c r="AI282" s="55">
        <v>50086</v>
      </c>
      <c r="AJ282" s="55">
        <v>2149</v>
      </c>
      <c r="AK282" s="55">
        <v>0</v>
      </c>
      <c r="AL282" s="55">
        <v>19</v>
      </c>
      <c r="AO282" s="231"/>
      <c r="AP282" s="231"/>
      <c r="AQ282" s="55" t="str">
        <f t="shared" si="8"/>
        <v>VO05645360</v>
      </c>
      <c r="AS282" s="55" t="str">
        <f t="shared" si="9"/>
        <v>wci_corp</v>
      </c>
    </row>
    <row r="283" spans="2:45">
      <c r="B283" s="55" t="s">
        <v>756</v>
      </c>
      <c r="C283" s="228">
        <v>44196</v>
      </c>
      <c r="D283" s="229">
        <v>233.38</v>
      </c>
      <c r="E283" s="229">
        <v>0</v>
      </c>
      <c r="F283" s="230" t="s">
        <v>426</v>
      </c>
      <c r="G283" s="55" t="s">
        <v>757</v>
      </c>
      <c r="H283" s="231" t="s">
        <v>428</v>
      </c>
      <c r="I283" s="55" t="s">
        <v>758</v>
      </c>
      <c r="J283" s="55" t="s">
        <v>490</v>
      </c>
      <c r="K283" s="55" t="s">
        <v>431</v>
      </c>
      <c r="L283" s="195"/>
      <c r="M283" s="195"/>
      <c r="N283" s="195" t="s">
        <v>759</v>
      </c>
      <c r="O283" s="216"/>
      <c r="P283" s="195"/>
      <c r="Q283" s="195"/>
      <c r="U283" s="55" t="s">
        <v>760</v>
      </c>
      <c r="V283" s="55" t="s">
        <v>760</v>
      </c>
      <c r="X283" s="228">
        <v>44201</v>
      </c>
      <c r="Y283" s="228">
        <v>44201</v>
      </c>
      <c r="AA283" s="228"/>
      <c r="AB283" s="55" t="s">
        <v>434</v>
      </c>
      <c r="AC283" s="55">
        <v>0</v>
      </c>
      <c r="AD283" s="55">
        <v>0</v>
      </c>
      <c r="AE283" s="55">
        <v>0</v>
      </c>
      <c r="AF283" s="55">
        <v>0</v>
      </c>
      <c r="AG283" s="55">
        <v>0</v>
      </c>
      <c r="AH283" s="55">
        <v>1</v>
      </c>
      <c r="AI283" s="55">
        <v>52086</v>
      </c>
      <c r="AJ283" s="55">
        <v>2149</v>
      </c>
      <c r="AK283" s="55">
        <v>0</v>
      </c>
      <c r="AL283" s="55">
        <v>19</v>
      </c>
      <c r="AO283" s="231"/>
      <c r="AP283" s="231"/>
      <c r="AQ283" s="55" t="str">
        <f t="shared" si="8"/>
        <v/>
      </c>
      <c r="AS283" s="55" t="str">
        <f t="shared" si="9"/>
        <v>wci_corp</v>
      </c>
    </row>
    <row r="284" spans="2:45">
      <c r="B284" s="55" t="s">
        <v>441</v>
      </c>
      <c r="C284" s="228">
        <v>44196</v>
      </c>
      <c r="D284" s="229">
        <v>11.84</v>
      </c>
      <c r="E284" s="229">
        <v>0</v>
      </c>
      <c r="F284" s="230" t="s">
        <v>426</v>
      </c>
      <c r="G284" s="55" t="s">
        <v>757</v>
      </c>
      <c r="H284" s="231" t="s">
        <v>428</v>
      </c>
      <c r="I284" s="55" t="s">
        <v>758</v>
      </c>
      <c r="J284" s="55" t="s">
        <v>490</v>
      </c>
      <c r="K284" s="55" t="s">
        <v>431</v>
      </c>
      <c r="L284" s="195"/>
      <c r="M284" s="195"/>
      <c r="N284" s="195" t="s">
        <v>724</v>
      </c>
      <c r="O284" s="216"/>
      <c r="P284" s="195"/>
      <c r="Q284" s="195"/>
      <c r="U284" s="55" t="s">
        <v>760</v>
      </c>
      <c r="V284" s="55" t="s">
        <v>760</v>
      </c>
      <c r="X284" s="228">
        <v>44201</v>
      </c>
      <c r="Y284" s="228">
        <v>44201</v>
      </c>
      <c r="AA284" s="228"/>
      <c r="AB284" s="55" t="s">
        <v>434</v>
      </c>
      <c r="AC284" s="55">
        <v>0</v>
      </c>
      <c r="AD284" s="55">
        <v>0</v>
      </c>
      <c r="AE284" s="55">
        <v>0</v>
      </c>
      <c r="AF284" s="55">
        <v>0</v>
      </c>
      <c r="AG284" s="55">
        <v>0</v>
      </c>
      <c r="AH284" s="55">
        <v>1</v>
      </c>
      <c r="AI284" s="55">
        <v>57147</v>
      </c>
      <c r="AJ284" s="55">
        <v>2149</v>
      </c>
      <c r="AK284" s="55">
        <v>0</v>
      </c>
      <c r="AL284" s="55">
        <v>19</v>
      </c>
      <c r="AO284" s="231"/>
      <c r="AP284" s="231"/>
      <c r="AQ284" s="55" t="str">
        <f t="shared" si="8"/>
        <v/>
      </c>
      <c r="AS284" s="55" t="str">
        <f t="shared" si="9"/>
        <v>wci_corp</v>
      </c>
    </row>
    <row r="285" spans="2:45">
      <c r="B285" s="55" t="s">
        <v>534</v>
      </c>
      <c r="C285" s="228">
        <v>44196</v>
      </c>
      <c r="D285" s="229">
        <v>389.6</v>
      </c>
      <c r="E285" s="229">
        <v>0</v>
      </c>
      <c r="F285" s="230" t="s">
        <v>426</v>
      </c>
      <c r="G285" s="55" t="s">
        <v>761</v>
      </c>
      <c r="H285" s="231" t="s">
        <v>428</v>
      </c>
      <c r="I285" s="55" t="s">
        <v>762</v>
      </c>
      <c r="J285" s="55" t="s">
        <v>528</v>
      </c>
      <c r="K285" s="55" t="s">
        <v>431</v>
      </c>
      <c r="L285" s="195"/>
      <c r="M285" s="195"/>
      <c r="N285" s="195" t="s">
        <v>763</v>
      </c>
      <c r="O285" s="216"/>
      <c r="P285" s="195"/>
      <c r="Q285" s="195"/>
      <c r="U285" s="55" t="s">
        <v>764</v>
      </c>
      <c r="V285" s="55" t="s">
        <v>764</v>
      </c>
      <c r="X285" s="228">
        <v>44202</v>
      </c>
      <c r="Y285" s="228">
        <v>44202</v>
      </c>
      <c r="AA285" s="228"/>
      <c r="AB285" s="55" t="s">
        <v>434</v>
      </c>
      <c r="AC285" s="55">
        <v>0</v>
      </c>
      <c r="AD285" s="55">
        <v>0</v>
      </c>
      <c r="AE285" s="55">
        <v>0</v>
      </c>
      <c r="AF285" s="55">
        <v>0</v>
      </c>
      <c r="AG285" s="55">
        <v>0</v>
      </c>
      <c r="AH285" s="55">
        <v>1</v>
      </c>
      <c r="AI285" s="55">
        <v>50020</v>
      </c>
      <c r="AJ285" s="55">
        <v>2149</v>
      </c>
      <c r="AK285" s="55">
        <v>0</v>
      </c>
      <c r="AL285" s="55">
        <v>19</v>
      </c>
      <c r="AO285" s="231"/>
      <c r="AP285" s="231"/>
      <c r="AQ285" s="55" t="str">
        <f t="shared" si="8"/>
        <v/>
      </c>
      <c r="AS285" s="55" t="str">
        <f t="shared" si="9"/>
        <v>wci_corp</v>
      </c>
    </row>
    <row r="286" spans="2:45">
      <c r="B286" s="55" t="s">
        <v>577</v>
      </c>
      <c r="C286" s="228">
        <v>44196</v>
      </c>
      <c r="D286" s="229">
        <v>25</v>
      </c>
      <c r="E286" s="229">
        <v>0</v>
      </c>
      <c r="F286" s="230" t="s">
        <v>426</v>
      </c>
      <c r="G286" s="55" t="s">
        <v>761</v>
      </c>
      <c r="H286" s="231" t="s">
        <v>428</v>
      </c>
      <c r="I286" s="55" t="s">
        <v>762</v>
      </c>
      <c r="J286" s="55" t="s">
        <v>528</v>
      </c>
      <c r="K286" s="55" t="s">
        <v>431</v>
      </c>
      <c r="L286" s="195"/>
      <c r="M286" s="195"/>
      <c r="N286" s="195" t="s">
        <v>765</v>
      </c>
      <c r="O286" s="216"/>
      <c r="P286" s="195"/>
      <c r="Q286" s="195"/>
      <c r="U286" s="55" t="s">
        <v>764</v>
      </c>
      <c r="V286" s="55" t="s">
        <v>764</v>
      </c>
      <c r="X286" s="228">
        <v>44202</v>
      </c>
      <c r="Y286" s="228">
        <v>44202</v>
      </c>
      <c r="AA286" s="228"/>
      <c r="AB286" s="55" t="s">
        <v>434</v>
      </c>
      <c r="AC286" s="55">
        <v>0</v>
      </c>
      <c r="AD286" s="55">
        <v>0</v>
      </c>
      <c r="AE286" s="55">
        <v>0</v>
      </c>
      <c r="AF286" s="55">
        <v>0</v>
      </c>
      <c r="AG286" s="55">
        <v>0</v>
      </c>
      <c r="AH286" s="55">
        <v>1</v>
      </c>
      <c r="AI286" s="55">
        <v>70165</v>
      </c>
      <c r="AJ286" s="55">
        <v>2149</v>
      </c>
      <c r="AK286" s="55">
        <v>0</v>
      </c>
      <c r="AL286" s="55">
        <v>19</v>
      </c>
      <c r="AO286" s="231"/>
      <c r="AP286" s="231"/>
      <c r="AQ286" s="55" t="str">
        <f t="shared" si="8"/>
        <v/>
      </c>
      <c r="AS286" s="55" t="str">
        <f t="shared" si="9"/>
        <v>wci_corp</v>
      </c>
    </row>
    <row r="287" spans="2:45">
      <c r="B287" s="55" t="s">
        <v>577</v>
      </c>
      <c r="C287" s="228">
        <v>44196</v>
      </c>
      <c r="D287" s="229">
        <v>100</v>
      </c>
      <c r="E287" s="229">
        <v>0</v>
      </c>
      <c r="F287" s="230" t="s">
        <v>426</v>
      </c>
      <c r="G287" s="55" t="s">
        <v>761</v>
      </c>
      <c r="H287" s="231" t="s">
        <v>428</v>
      </c>
      <c r="I287" s="55" t="s">
        <v>762</v>
      </c>
      <c r="J287" s="55" t="s">
        <v>528</v>
      </c>
      <c r="K287" s="55" t="s">
        <v>431</v>
      </c>
      <c r="L287" s="195"/>
      <c r="M287" s="195"/>
      <c r="N287" s="195" t="s">
        <v>765</v>
      </c>
      <c r="O287" s="216"/>
      <c r="P287" s="195"/>
      <c r="Q287" s="195"/>
      <c r="U287" s="55" t="s">
        <v>764</v>
      </c>
      <c r="V287" s="55" t="s">
        <v>764</v>
      </c>
      <c r="X287" s="228">
        <v>44202</v>
      </c>
      <c r="Y287" s="228">
        <v>44202</v>
      </c>
      <c r="AA287" s="228"/>
      <c r="AB287" s="55" t="s">
        <v>434</v>
      </c>
      <c r="AC287" s="55">
        <v>0</v>
      </c>
      <c r="AD287" s="55">
        <v>0</v>
      </c>
      <c r="AE287" s="55">
        <v>0</v>
      </c>
      <c r="AF287" s="55">
        <v>0</v>
      </c>
      <c r="AG287" s="55">
        <v>0</v>
      </c>
      <c r="AH287" s="55">
        <v>1</v>
      </c>
      <c r="AI287" s="55">
        <v>70165</v>
      </c>
      <c r="AJ287" s="55">
        <v>2149</v>
      </c>
      <c r="AK287" s="55">
        <v>0</v>
      </c>
      <c r="AL287" s="55">
        <v>19</v>
      </c>
      <c r="AO287" s="231"/>
      <c r="AP287" s="231"/>
      <c r="AQ287" s="55" t="str">
        <f t="shared" si="8"/>
        <v/>
      </c>
      <c r="AS287" s="55" t="str">
        <f t="shared" si="9"/>
        <v>wci_corp</v>
      </c>
    </row>
    <row r="288" spans="2:45">
      <c r="B288" s="55" t="s">
        <v>534</v>
      </c>
      <c r="C288" s="228">
        <v>44196</v>
      </c>
      <c r="D288" s="229">
        <v>2194.96</v>
      </c>
      <c r="E288" s="229">
        <v>0</v>
      </c>
      <c r="F288" s="230" t="s">
        <v>426</v>
      </c>
      <c r="G288" s="55" t="s">
        <v>766</v>
      </c>
      <c r="H288" s="231" t="s">
        <v>428</v>
      </c>
      <c r="I288" s="55" t="s">
        <v>767</v>
      </c>
      <c r="J288" s="55" t="s">
        <v>528</v>
      </c>
      <c r="K288" s="55" t="s">
        <v>431</v>
      </c>
      <c r="L288" s="195"/>
      <c r="M288" s="195"/>
      <c r="N288" s="195" t="s">
        <v>768</v>
      </c>
      <c r="O288" s="216"/>
      <c r="P288" s="195"/>
      <c r="Q288" s="195"/>
      <c r="U288" s="55" t="s">
        <v>769</v>
      </c>
      <c r="V288" s="55" t="s">
        <v>769</v>
      </c>
      <c r="X288" s="228">
        <v>44202</v>
      </c>
      <c r="Y288" s="228">
        <v>44202</v>
      </c>
      <c r="AA288" s="228"/>
      <c r="AB288" s="55" t="s">
        <v>434</v>
      </c>
      <c r="AC288" s="55">
        <v>0</v>
      </c>
      <c r="AD288" s="55">
        <v>0</v>
      </c>
      <c r="AE288" s="55">
        <v>0</v>
      </c>
      <c r="AF288" s="55">
        <v>0</v>
      </c>
      <c r="AG288" s="55">
        <v>0</v>
      </c>
      <c r="AH288" s="55">
        <v>1</v>
      </c>
      <c r="AI288" s="55">
        <v>50020</v>
      </c>
      <c r="AJ288" s="55">
        <v>2149</v>
      </c>
      <c r="AK288" s="55">
        <v>0</v>
      </c>
      <c r="AL288" s="55">
        <v>19</v>
      </c>
      <c r="AO288" s="231"/>
      <c r="AP288" s="231"/>
      <c r="AQ288" s="55" t="str">
        <f t="shared" si="8"/>
        <v/>
      </c>
      <c r="AS288" s="55" t="str">
        <f t="shared" si="9"/>
        <v>wci_corp</v>
      </c>
    </row>
    <row r="289" spans="2:45">
      <c r="B289" s="55" t="s">
        <v>577</v>
      </c>
      <c r="C289" s="228">
        <v>44196</v>
      </c>
      <c r="D289" s="229">
        <v>25</v>
      </c>
      <c r="E289" s="229">
        <v>0</v>
      </c>
      <c r="F289" s="230" t="s">
        <v>426</v>
      </c>
      <c r="G289" s="55" t="s">
        <v>766</v>
      </c>
      <c r="H289" s="231" t="s">
        <v>428</v>
      </c>
      <c r="I289" s="55" t="s">
        <v>767</v>
      </c>
      <c r="J289" s="55" t="s">
        <v>528</v>
      </c>
      <c r="K289" s="55" t="s">
        <v>431</v>
      </c>
      <c r="L289" s="195"/>
      <c r="M289" s="195"/>
      <c r="N289" s="195" t="s">
        <v>770</v>
      </c>
      <c r="O289" s="216"/>
      <c r="P289" s="195"/>
      <c r="Q289" s="195"/>
      <c r="U289" s="55" t="s">
        <v>769</v>
      </c>
      <c r="V289" s="55" t="s">
        <v>769</v>
      </c>
      <c r="X289" s="228">
        <v>44202</v>
      </c>
      <c r="Y289" s="228">
        <v>44202</v>
      </c>
      <c r="AA289" s="228"/>
      <c r="AB289" s="55" t="s">
        <v>434</v>
      </c>
      <c r="AC289" s="55">
        <v>0</v>
      </c>
      <c r="AD289" s="55">
        <v>0</v>
      </c>
      <c r="AE289" s="55">
        <v>0</v>
      </c>
      <c r="AF289" s="55">
        <v>0</v>
      </c>
      <c r="AG289" s="55">
        <v>0</v>
      </c>
      <c r="AH289" s="55">
        <v>1</v>
      </c>
      <c r="AI289" s="55">
        <v>70165</v>
      </c>
      <c r="AJ289" s="55">
        <v>2149</v>
      </c>
      <c r="AK289" s="55">
        <v>0</v>
      </c>
      <c r="AL289" s="55">
        <v>19</v>
      </c>
      <c r="AO289" s="231"/>
      <c r="AP289" s="231"/>
      <c r="AQ289" s="55" t="str">
        <f t="shared" si="8"/>
        <v/>
      </c>
      <c r="AS289" s="55" t="str">
        <f t="shared" si="9"/>
        <v>wci_corp</v>
      </c>
    </row>
    <row r="290" spans="2:45">
      <c r="B290" s="55" t="s">
        <v>577</v>
      </c>
      <c r="C290" s="228">
        <v>44196</v>
      </c>
      <c r="D290" s="229">
        <v>100</v>
      </c>
      <c r="E290" s="229">
        <v>0</v>
      </c>
      <c r="F290" s="230" t="s">
        <v>426</v>
      </c>
      <c r="G290" s="55" t="s">
        <v>766</v>
      </c>
      <c r="H290" s="231" t="s">
        <v>428</v>
      </c>
      <c r="I290" s="55" t="s">
        <v>767</v>
      </c>
      <c r="J290" s="55" t="s">
        <v>528</v>
      </c>
      <c r="K290" s="55" t="s">
        <v>431</v>
      </c>
      <c r="L290" s="195"/>
      <c r="M290" s="195"/>
      <c r="N290" s="195" t="s">
        <v>770</v>
      </c>
      <c r="O290" s="216"/>
      <c r="P290" s="195"/>
      <c r="Q290" s="195"/>
      <c r="U290" s="55" t="s">
        <v>769</v>
      </c>
      <c r="V290" s="55" t="s">
        <v>769</v>
      </c>
      <c r="X290" s="228">
        <v>44202</v>
      </c>
      <c r="Y290" s="228">
        <v>44202</v>
      </c>
      <c r="AA290" s="228"/>
      <c r="AB290" s="55" t="s">
        <v>434</v>
      </c>
      <c r="AC290" s="55">
        <v>0</v>
      </c>
      <c r="AD290" s="55">
        <v>0</v>
      </c>
      <c r="AE290" s="55">
        <v>0</v>
      </c>
      <c r="AF290" s="55">
        <v>0</v>
      </c>
      <c r="AG290" s="55">
        <v>0</v>
      </c>
      <c r="AH290" s="55">
        <v>1</v>
      </c>
      <c r="AI290" s="55">
        <v>70165</v>
      </c>
      <c r="AJ290" s="55">
        <v>2149</v>
      </c>
      <c r="AK290" s="55">
        <v>0</v>
      </c>
      <c r="AL290" s="55">
        <v>19</v>
      </c>
      <c r="AO290" s="231"/>
      <c r="AP290" s="231"/>
      <c r="AQ290" s="55" t="str">
        <f t="shared" si="8"/>
        <v/>
      </c>
      <c r="AS290" s="55" t="str">
        <f t="shared" si="9"/>
        <v>wci_corp</v>
      </c>
    </row>
    <row r="291" spans="2:45">
      <c r="B291" s="55" t="s">
        <v>534</v>
      </c>
      <c r="C291" s="228">
        <v>44196</v>
      </c>
      <c r="D291" s="229">
        <v>820</v>
      </c>
      <c r="E291" s="229">
        <v>0</v>
      </c>
      <c r="F291" s="230" t="s">
        <v>426</v>
      </c>
      <c r="G291" s="55" t="s">
        <v>771</v>
      </c>
      <c r="H291" s="231" t="s">
        <v>428</v>
      </c>
      <c r="I291" s="55" t="s">
        <v>772</v>
      </c>
      <c r="J291" s="55" t="s">
        <v>528</v>
      </c>
      <c r="K291" s="55" t="s">
        <v>431</v>
      </c>
      <c r="L291" s="195"/>
      <c r="M291" s="195"/>
      <c r="N291" s="195" t="s">
        <v>773</v>
      </c>
      <c r="O291" s="216"/>
      <c r="P291" s="195"/>
      <c r="Q291" s="195"/>
      <c r="U291" s="55" t="s">
        <v>774</v>
      </c>
      <c r="V291" s="55" t="s">
        <v>774</v>
      </c>
      <c r="X291" s="228">
        <v>44202</v>
      </c>
      <c r="Y291" s="228">
        <v>44203</v>
      </c>
      <c r="AA291" s="228"/>
      <c r="AB291" s="55" t="s">
        <v>434</v>
      </c>
      <c r="AC291" s="55">
        <v>0</v>
      </c>
      <c r="AD291" s="55">
        <v>0</v>
      </c>
      <c r="AE291" s="55">
        <v>0</v>
      </c>
      <c r="AF291" s="55">
        <v>0</v>
      </c>
      <c r="AG291" s="55">
        <v>0</v>
      </c>
      <c r="AH291" s="55">
        <v>1</v>
      </c>
      <c r="AI291" s="55">
        <v>50020</v>
      </c>
      <c r="AJ291" s="55">
        <v>2149</v>
      </c>
      <c r="AK291" s="55">
        <v>0</v>
      </c>
      <c r="AL291" s="55">
        <v>19</v>
      </c>
      <c r="AO291" s="231"/>
      <c r="AP291" s="231"/>
      <c r="AQ291" s="55" t="str">
        <f t="shared" si="8"/>
        <v/>
      </c>
      <c r="AS291" s="55" t="str">
        <f t="shared" si="9"/>
        <v>wci_corp</v>
      </c>
    </row>
    <row r="292" spans="2:45">
      <c r="B292" s="55" t="s">
        <v>534</v>
      </c>
      <c r="C292" s="228">
        <v>44227</v>
      </c>
      <c r="D292" s="229">
        <v>-820</v>
      </c>
      <c r="E292" s="229">
        <v>0</v>
      </c>
      <c r="F292" s="230" t="s">
        <v>426</v>
      </c>
      <c r="G292" s="55" t="s">
        <v>775</v>
      </c>
      <c r="H292" s="231" t="s">
        <v>428</v>
      </c>
      <c r="I292" s="55" t="s">
        <v>772</v>
      </c>
      <c r="J292" s="55" t="s">
        <v>430</v>
      </c>
      <c r="K292" s="55" t="s">
        <v>431</v>
      </c>
      <c r="L292" s="195"/>
      <c r="M292" s="195"/>
      <c r="N292" s="195" t="s">
        <v>773</v>
      </c>
      <c r="O292" s="216"/>
      <c r="P292" s="195"/>
      <c r="Q292" s="195"/>
      <c r="U292" s="55" t="s">
        <v>774</v>
      </c>
      <c r="V292" s="55" t="s">
        <v>776</v>
      </c>
      <c r="X292" s="228">
        <v>44202</v>
      </c>
      <c r="Y292" s="228">
        <v>44203</v>
      </c>
      <c r="AA292" s="228"/>
      <c r="AB292" s="55" t="s">
        <v>434</v>
      </c>
      <c r="AC292" s="55">
        <v>0</v>
      </c>
      <c r="AD292" s="55">
        <v>0</v>
      </c>
      <c r="AE292" s="55">
        <v>0</v>
      </c>
      <c r="AF292" s="55">
        <v>0</v>
      </c>
      <c r="AG292" s="55">
        <v>5</v>
      </c>
      <c r="AH292" s="55">
        <v>1</v>
      </c>
      <c r="AI292" s="55">
        <v>50020</v>
      </c>
      <c r="AJ292" s="55">
        <v>2149</v>
      </c>
      <c r="AK292" s="55">
        <v>0</v>
      </c>
      <c r="AL292" s="55">
        <v>19</v>
      </c>
      <c r="AO292" s="231"/>
      <c r="AP292" s="231"/>
      <c r="AQ292" s="55" t="str">
        <f t="shared" si="8"/>
        <v/>
      </c>
      <c r="AS292" s="55" t="str">
        <f t="shared" si="9"/>
        <v>wci_corp</v>
      </c>
    </row>
    <row r="293" spans="2:45">
      <c r="B293" s="55" t="s">
        <v>534</v>
      </c>
      <c r="C293" s="228">
        <v>44227</v>
      </c>
      <c r="D293" s="229">
        <v>820</v>
      </c>
      <c r="E293" s="229">
        <v>0</v>
      </c>
      <c r="F293" s="230" t="s">
        <v>426</v>
      </c>
      <c r="G293" s="55" t="s">
        <v>777</v>
      </c>
      <c r="H293" s="231" t="s">
        <v>428</v>
      </c>
      <c r="I293" s="55" t="s">
        <v>778</v>
      </c>
      <c r="J293" s="55" t="s">
        <v>528</v>
      </c>
      <c r="K293" s="55" t="s">
        <v>431</v>
      </c>
      <c r="L293" s="195"/>
      <c r="M293" s="195"/>
      <c r="N293" s="195" t="s">
        <v>779</v>
      </c>
      <c r="O293" s="216"/>
      <c r="P293" s="195"/>
      <c r="Q293" s="195"/>
      <c r="U293" s="55" t="s">
        <v>780</v>
      </c>
      <c r="V293" s="55" t="s">
        <v>780</v>
      </c>
      <c r="X293" s="228">
        <v>44230</v>
      </c>
      <c r="Y293" s="228">
        <v>44230</v>
      </c>
      <c r="AA293" s="228"/>
      <c r="AB293" s="55" t="s">
        <v>434</v>
      </c>
      <c r="AC293" s="55">
        <v>0</v>
      </c>
      <c r="AD293" s="55">
        <v>0</v>
      </c>
      <c r="AE293" s="55">
        <v>0</v>
      </c>
      <c r="AF293" s="55">
        <v>0</v>
      </c>
      <c r="AG293" s="55">
        <v>0</v>
      </c>
      <c r="AH293" s="55">
        <v>1</v>
      </c>
      <c r="AI293" s="55">
        <v>50020</v>
      </c>
      <c r="AJ293" s="55">
        <v>2149</v>
      </c>
      <c r="AK293" s="55">
        <v>0</v>
      </c>
      <c r="AL293" s="55">
        <v>19</v>
      </c>
      <c r="AO293" s="231"/>
      <c r="AP293" s="231"/>
      <c r="AQ293" s="55" t="str">
        <f t="shared" si="8"/>
        <v/>
      </c>
      <c r="AS293" s="55" t="str">
        <f t="shared" si="9"/>
        <v>wci_corp</v>
      </c>
    </row>
    <row r="294" spans="2:45">
      <c r="B294" s="55" t="s">
        <v>577</v>
      </c>
      <c r="C294" s="228">
        <v>44227</v>
      </c>
      <c r="D294" s="229">
        <v>25</v>
      </c>
      <c r="E294" s="229">
        <v>0</v>
      </c>
      <c r="F294" s="230" t="s">
        <v>426</v>
      </c>
      <c r="G294" s="55" t="s">
        <v>777</v>
      </c>
      <c r="H294" s="231" t="s">
        <v>428</v>
      </c>
      <c r="I294" s="55" t="s">
        <v>778</v>
      </c>
      <c r="J294" s="55" t="s">
        <v>528</v>
      </c>
      <c r="K294" s="55" t="s">
        <v>431</v>
      </c>
      <c r="L294" s="195"/>
      <c r="M294" s="195"/>
      <c r="N294" s="195" t="s">
        <v>781</v>
      </c>
      <c r="O294" s="216"/>
      <c r="P294" s="195"/>
      <c r="Q294" s="195"/>
      <c r="U294" s="55" t="s">
        <v>780</v>
      </c>
      <c r="V294" s="55" t="s">
        <v>780</v>
      </c>
      <c r="X294" s="228">
        <v>44230</v>
      </c>
      <c r="Y294" s="228">
        <v>44230</v>
      </c>
      <c r="AA294" s="228"/>
      <c r="AB294" s="55" t="s">
        <v>434</v>
      </c>
      <c r="AC294" s="55">
        <v>0</v>
      </c>
      <c r="AD294" s="55">
        <v>0</v>
      </c>
      <c r="AE294" s="55">
        <v>0</v>
      </c>
      <c r="AF294" s="55">
        <v>0</v>
      </c>
      <c r="AG294" s="55">
        <v>0</v>
      </c>
      <c r="AH294" s="55">
        <v>1</v>
      </c>
      <c r="AI294" s="55">
        <v>70165</v>
      </c>
      <c r="AJ294" s="55">
        <v>2149</v>
      </c>
      <c r="AK294" s="55">
        <v>0</v>
      </c>
      <c r="AL294" s="55">
        <v>19</v>
      </c>
      <c r="AO294" s="231"/>
      <c r="AP294" s="231"/>
      <c r="AQ294" s="55" t="str">
        <f t="shared" si="8"/>
        <v/>
      </c>
      <c r="AS294" s="55" t="str">
        <f t="shared" si="9"/>
        <v>wci_corp</v>
      </c>
    </row>
    <row r="295" spans="2:45">
      <c r="B295" s="55" t="s">
        <v>577</v>
      </c>
      <c r="C295" s="228">
        <v>44227</v>
      </c>
      <c r="D295" s="229">
        <v>100</v>
      </c>
      <c r="E295" s="229">
        <v>0</v>
      </c>
      <c r="F295" s="230" t="s">
        <v>426</v>
      </c>
      <c r="G295" s="55" t="s">
        <v>777</v>
      </c>
      <c r="H295" s="231" t="s">
        <v>428</v>
      </c>
      <c r="I295" s="55" t="s">
        <v>778</v>
      </c>
      <c r="J295" s="55" t="s">
        <v>528</v>
      </c>
      <c r="K295" s="55" t="s">
        <v>431</v>
      </c>
      <c r="L295" s="195"/>
      <c r="M295" s="195"/>
      <c r="N295" s="195" t="s">
        <v>781</v>
      </c>
      <c r="O295" s="216"/>
      <c r="P295" s="195"/>
      <c r="Q295" s="195"/>
      <c r="U295" s="55" t="s">
        <v>780</v>
      </c>
      <c r="V295" s="55" t="s">
        <v>780</v>
      </c>
      <c r="X295" s="228">
        <v>44230</v>
      </c>
      <c r="Y295" s="228">
        <v>44230</v>
      </c>
      <c r="AA295" s="228"/>
      <c r="AB295" s="55" t="s">
        <v>434</v>
      </c>
      <c r="AC295" s="55">
        <v>0</v>
      </c>
      <c r="AD295" s="55">
        <v>0</v>
      </c>
      <c r="AE295" s="55">
        <v>0</v>
      </c>
      <c r="AF295" s="55">
        <v>0</v>
      </c>
      <c r="AG295" s="55">
        <v>0</v>
      </c>
      <c r="AH295" s="55">
        <v>1</v>
      </c>
      <c r="AI295" s="55">
        <v>70165</v>
      </c>
      <c r="AJ295" s="55">
        <v>2149</v>
      </c>
      <c r="AK295" s="55">
        <v>0</v>
      </c>
      <c r="AL295" s="55">
        <v>19</v>
      </c>
      <c r="AO295" s="231"/>
      <c r="AP295" s="231"/>
      <c r="AQ295" s="55" t="str">
        <f t="shared" si="8"/>
        <v/>
      </c>
      <c r="AS295" s="55" t="str">
        <f t="shared" si="9"/>
        <v>wci_corp</v>
      </c>
    </row>
    <row r="296" spans="2:45">
      <c r="B296" s="55" t="s">
        <v>534</v>
      </c>
      <c r="C296" s="228">
        <v>44227</v>
      </c>
      <c r="D296" s="229">
        <v>176</v>
      </c>
      <c r="E296" s="229">
        <v>0</v>
      </c>
      <c r="F296" s="230" t="s">
        <v>426</v>
      </c>
      <c r="G296" s="55" t="s">
        <v>782</v>
      </c>
      <c r="H296" s="231" t="s">
        <v>428</v>
      </c>
      <c r="I296" s="55" t="s">
        <v>783</v>
      </c>
      <c r="J296" s="55" t="s">
        <v>528</v>
      </c>
      <c r="K296" s="55" t="s">
        <v>431</v>
      </c>
      <c r="L296" s="195"/>
      <c r="M296" s="195"/>
      <c r="N296" s="195" t="s">
        <v>784</v>
      </c>
      <c r="O296" s="216"/>
      <c r="P296" s="195"/>
      <c r="Q296" s="195"/>
      <c r="U296" s="55" t="s">
        <v>785</v>
      </c>
      <c r="V296" s="55" t="s">
        <v>785</v>
      </c>
      <c r="X296" s="228">
        <v>44231</v>
      </c>
      <c r="Y296" s="228">
        <v>44231</v>
      </c>
      <c r="AA296" s="228"/>
      <c r="AB296" s="55" t="s">
        <v>434</v>
      </c>
      <c r="AC296" s="55">
        <v>0</v>
      </c>
      <c r="AD296" s="55">
        <v>0</v>
      </c>
      <c r="AE296" s="55">
        <v>0</v>
      </c>
      <c r="AF296" s="55">
        <v>0</v>
      </c>
      <c r="AG296" s="55">
        <v>0</v>
      </c>
      <c r="AH296" s="55">
        <v>1</v>
      </c>
      <c r="AI296" s="55">
        <v>50020</v>
      </c>
      <c r="AJ296" s="55">
        <v>2149</v>
      </c>
      <c r="AK296" s="55">
        <v>0</v>
      </c>
      <c r="AL296" s="55">
        <v>19</v>
      </c>
      <c r="AO296" s="231"/>
      <c r="AP296" s="231"/>
      <c r="AQ296" s="55" t="str">
        <f t="shared" si="8"/>
        <v/>
      </c>
      <c r="AS296" s="55" t="str">
        <f t="shared" si="9"/>
        <v>wci_corp</v>
      </c>
    </row>
    <row r="297" spans="2:45">
      <c r="B297" s="55" t="s">
        <v>577</v>
      </c>
      <c r="C297" s="228">
        <v>44227</v>
      </c>
      <c r="D297" s="229">
        <v>25</v>
      </c>
      <c r="E297" s="229">
        <v>0</v>
      </c>
      <c r="F297" s="230" t="s">
        <v>426</v>
      </c>
      <c r="G297" s="55" t="s">
        <v>782</v>
      </c>
      <c r="H297" s="231" t="s">
        <v>428</v>
      </c>
      <c r="I297" s="55" t="s">
        <v>783</v>
      </c>
      <c r="J297" s="55" t="s">
        <v>528</v>
      </c>
      <c r="K297" s="55" t="s">
        <v>431</v>
      </c>
      <c r="L297" s="195"/>
      <c r="M297" s="195"/>
      <c r="N297" s="195" t="s">
        <v>786</v>
      </c>
      <c r="O297" s="216"/>
      <c r="P297" s="195"/>
      <c r="Q297" s="195"/>
      <c r="U297" s="55" t="s">
        <v>785</v>
      </c>
      <c r="V297" s="55" t="s">
        <v>785</v>
      </c>
      <c r="X297" s="228">
        <v>44231</v>
      </c>
      <c r="Y297" s="228">
        <v>44231</v>
      </c>
      <c r="AA297" s="228"/>
      <c r="AB297" s="55" t="s">
        <v>434</v>
      </c>
      <c r="AC297" s="55">
        <v>0</v>
      </c>
      <c r="AD297" s="55">
        <v>0</v>
      </c>
      <c r="AE297" s="55">
        <v>0</v>
      </c>
      <c r="AF297" s="55">
        <v>0</v>
      </c>
      <c r="AG297" s="55">
        <v>0</v>
      </c>
      <c r="AH297" s="55">
        <v>1</v>
      </c>
      <c r="AI297" s="55">
        <v>70165</v>
      </c>
      <c r="AJ297" s="55">
        <v>2149</v>
      </c>
      <c r="AK297" s="55">
        <v>0</v>
      </c>
      <c r="AL297" s="55">
        <v>19</v>
      </c>
      <c r="AO297" s="231"/>
      <c r="AP297" s="231"/>
      <c r="AQ297" s="55" t="str">
        <f t="shared" si="8"/>
        <v/>
      </c>
      <c r="AS297" s="55" t="str">
        <f t="shared" si="9"/>
        <v>wci_corp</v>
      </c>
    </row>
    <row r="298" spans="2:45">
      <c r="B298" s="55" t="s">
        <v>577</v>
      </c>
      <c r="C298" s="228">
        <v>44227</v>
      </c>
      <c r="D298" s="229">
        <v>100</v>
      </c>
      <c r="E298" s="229">
        <v>0</v>
      </c>
      <c r="F298" s="230" t="s">
        <v>426</v>
      </c>
      <c r="G298" s="55" t="s">
        <v>782</v>
      </c>
      <c r="H298" s="231" t="s">
        <v>428</v>
      </c>
      <c r="I298" s="55" t="s">
        <v>783</v>
      </c>
      <c r="J298" s="55" t="s">
        <v>528</v>
      </c>
      <c r="K298" s="55" t="s">
        <v>431</v>
      </c>
      <c r="L298" s="195"/>
      <c r="M298" s="195"/>
      <c r="N298" s="195" t="s">
        <v>786</v>
      </c>
      <c r="O298" s="216"/>
      <c r="P298" s="195"/>
      <c r="Q298" s="195"/>
      <c r="U298" s="55" t="s">
        <v>785</v>
      </c>
      <c r="V298" s="55" t="s">
        <v>785</v>
      </c>
      <c r="X298" s="228">
        <v>44231</v>
      </c>
      <c r="Y298" s="228">
        <v>44231</v>
      </c>
      <c r="AA298" s="228"/>
      <c r="AB298" s="55" t="s">
        <v>434</v>
      </c>
      <c r="AC298" s="55">
        <v>0</v>
      </c>
      <c r="AD298" s="55">
        <v>0</v>
      </c>
      <c r="AE298" s="55">
        <v>0</v>
      </c>
      <c r="AF298" s="55">
        <v>0</v>
      </c>
      <c r="AG298" s="55">
        <v>0</v>
      </c>
      <c r="AH298" s="55">
        <v>1</v>
      </c>
      <c r="AI298" s="55">
        <v>70165</v>
      </c>
      <c r="AJ298" s="55">
        <v>2149</v>
      </c>
      <c r="AK298" s="55">
        <v>0</v>
      </c>
      <c r="AL298" s="55">
        <v>19</v>
      </c>
      <c r="AO298" s="231"/>
      <c r="AP298" s="231"/>
      <c r="AQ298" s="55" t="str">
        <f t="shared" si="8"/>
        <v/>
      </c>
      <c r="AS298" s="55" t="str">
        <f t="shared" si="9"/>
        <v>wci_corp</v>
      </c>
    </row>
    <row r="299" spans="2:45">
      <c r="B299" s="55" t="s">
        <v>441</v>
      </c>
      <c r="C299" s="228">
        <v>44255</v>
      </c>
      <c r="D299" s="229">
        <v>122.73</v>
      </c>
      <c r="E299" s="229">
        <v>0</v>
      </c>
      <c r="F299" s="230" t="s">
        <v>426</v>
      </c>
      <c r="G299" s="55" t="s">
        <v>787</v>
      </c>
      <c r="H299" s="231" t="s">
        <v>428</v>
      </c>
      <c r="I299" s="55" t="s">
        <v>788</v>
      </c>
      <c r="J299" s="55" t="s">
        <v>490</v>
      </c>
      <c r="K299" s="55" t="s">
        <v>431</v>
      </c>
      <c r="L299" s="195"/>
      <c r="M299" s="195"/>
      <c r="N299" s="195" t="s">
        <v>448</v>
      </c>
      <c r="O299" s="216"/>
      <c r="P299" s="195"/>
      <c r="Q299" s="195"/>
      <c r="U299" s="55" t="s">
        <v>789</v>
      </c>
      <c r="V299" s="55" t="s">
        <v>789</v>
      </c>
      <c r="X299" s="228">
        <v>44258</v>
      </c>
      <c r="Y299" s="228">
        <v>44258</v>
      </c>
      <c r="AA299" s="228"/>
      <c r="AB299" s="55" t="s">
        <v>434</v>
      </c>
      <c r="AC299" s="55">
        <v>0</v>
      </c>
      <c r="AD299" s="55">
        <v>0</v>
      </c>
      <c r="AE299" s="55">
        <v>0</v>
      </c>
      <c r="AF299" s="55">
        <v>0</v>
      </c>
      <c r="AG299" s="55">
        <v>0</v>
      </c>
      <c r="AH299" s="55">
        <v>1</v>
      </c>
      <c r="AI299" s="55">
        <v>57147</v>
      </c>
      <c r="AJ299" s="55">
        <v>2149</v>
      </c>
      <c r="AK299" s="55">
        <v>0</v>
      </c>
      <c r="AL299" s="55">
        <v>19</v>
      </c>
      <c r="AO299" s="231"/>
      <c r="AP299" s="231"/>
      <c r="AQ299" s="55" t="str">
        <f t="shared" si="8"/>
        <v/>
      </c>
      <c r="AS299" s="55" t="str">
        <f t="shared" si="9"/>
        <v>wci_corp</v>
      </c>
    </row>
    <row r="300" spans="2:45">
      <c r="B300" s="55" t="s">
        <v>441</v>
      </c>
      <c r="C300" s="228">
        <v>44255</v>
      </c>
      <c r="D300" s="229">
        <v>49.96</v>
      </c>
      <c r="E300" s="229">
        <v>0</v>
      </c>
      <c r="F300" s="230" t="s">
        <v>426</v>
      </c>
      <c r="G300" s="55" t="s">
        <v>787</v>
      </c>
      <c r="H300" s="231" t="s">
        <v>428</v>
      </c>
      <c r="I300" s="55" t="s">
        <v>788</v>
      </c>
      <c r="J300" s="55" t="s">
        <v>490</v>
      </c>
      <c r="K300" s="55" t="s">
        <v>431</v>
      </c>
      <c r="L300" s="195"/>
      <c r="M300" s="195"/>
      <c r="N300" s="195" t="s">
        <v>724</v>
      </c>
      <c r="O300" s="216"/>
      <c r="P300" s="195"/>
      <c r="Q300" s="195"/>
      <c r="U300" s="55" t="s">
        <v>789</v>
      </c>
      <c r="V300" s="55" t="s">
        <v>789</v>
      </c>
      <c r="X300" s="228">
        <v>44258</v>
      </c>
      <c r="Y300" s="228">
        <v>44258</v>
      </c>
      <c r="AA300" s="228"/>
      <c r="AB300" s="55" t="s">
        <v>434</v>
      </c>
      <c r="AC300" s="55">
        <v>0</v>
      </c>
      <c r="AD300" s="55">
        <v>0</v>
      </c>
      <c r="AE300" s="55">
        <v>0</v>
      </c>
      <c r="AF300" s="55">
        <v>0</v>
      </c>
      <c r="AG300" s="55">
        <v>0</v>
      </c>
      <c r="AH300" s="55">
        <v>1</v>
      </c>
      <c r="AI300" s="55">
        <v>57147</v>
      </c>
      <c r="AJ300" s="55">
        <v>2149</v>
      </c>
      <c r="AK300" s="55">
        <v>0</v>
      </c>
      <c r="AL300" s="55">
        <v>19</v>
      </c>
      <c r="AO300" s="231"/>
      <c r="AP300" s="231"/>
      <c r="AQ300" s="55" t="str">
        <f t="shared" si="8"/>
        <v/>
      </c>
      <c r="AS300" s="55" t="str">
        <f t="shared" si="9"/>
        <v>wci_corp</v>
      </c>
    </row>
    <row r="301" spans="2:45">
      <c r="B301" s="55" t="s">
        <v>721</v>
      </c>
      <c r="C301" s="228">
        <v>44255</v>
      </c>
      <c r="D301" s="229">
        <v>38.69</v>
      </c>
      <c r="E301" s="229">
        <v>0</v>
      </c>
      <c r="F301" s="230" t="s">
        <v>426</v>
      </c>
      <c r="G301" s="55" t="s">
        <v>787</v>
      </c>
      <c r="H301" s="231" t="s">
        <v>428</v>
      </c>
      <c r="I301" s="55" t="s">
        <v>788</v>
      </c>
      <c r="J301" s="55" t="s">
        <v>490</v>
      </c>
      <c r="K301" s="55" t="s">
        <v>431</v>
      </c>
      <c r="L301" s="195"/>
      <c r="M301" s="195"/>
      <c r="N301" s="195" t="s">
        <v>724</v>
      </c>
      <c r="O301" s="216"/>
      <c r="P301" s="195"/>
      <c r="Q301" s="195"/>
      <c r="U301" s="55" t="s">
        <v>789</v>
      </c>
      <c r="V301" s="55" t="s">
        <v>789</v>
      </c>
      <c r="X301" s="228">
        <v>44258</v>
      </c>
      <c r="Y301" s="228">
        <v>44258</v>
      </c>
      <c r="AA301" s="228"/>
      <c r="AB301" s="55" t="s">
        <v>434</v>
      </c>
      <c r="AC301" s="55">
        <v>0</v>
      </c>
      <c r="AD301" s="55">
        <v>0</v>
      </c>
      <c r="AE301" s="55">
        <v>0</v>
      </c>
      <c r="AF301" s="55">
        <v>0</v>
      </c>
      <c r="AG301" s="55">
        <v>0</v>
      </c>
      <c r="AH301" s="55">
        <v>1</v>
      </c>
      <c r="AI301" s="55">
        <v>70210</v>
      </c>
      <c r="AJ301" s="55">
        <v>2149</v>
      </c>
      <c r="AK301" s="55">
        <v>0</v>
      </c>
      <c r="AL301" s="55">
        <v>19</v>
      </c>
      <c r="AO301" s="231"/>
      <c r="AP301" s="231"/>
      <c r="AQ301" s="55" t="str">
        <f t="shared" si="8"/>
        <v/>
      </c>
      <c r="AS301" s="55" t="str">
        <f t="shared" si="9"/>
        <v>wci_corp</v>
      </c>
    </row>
    <row r="302" spans="2:45">
      <c r="B302" s="55" t="s">
        <v>577</v>
      </c>
      <c r="C302" s="228">
        <v>44255</v>
      </c>
      <c r="D302" s="229">
        <v>25</v>
      </c>
      <c r="E302" s="229">
        <v>0</v>
      </c>
      <c r="F302" s="230" t="s">
        <v>426</v>
      </c>
      <c r="G302" s="55" t="s">
        <v>790</v>
      </c>
      <c r="H302" s="231" t="s">
        <v>428</v>
      </c>
      <c r="I302" s="55" t="s">
        <v>791</v>
      </c>
      <c r="J302" s="55" t="s">
        <v>528</v>
      </c>
      <c r="K302" s="55" t="s">
        <v>431</v>
      </c>
      <c r="L302" s="195"/>
      <c r="M302" s="195"/>
      <c r="N302" s="195" t="s">
        <v>792</v>
      </c>
      <c r="O302" s="216"/>
      <c r="P302" s="195"/>
      <c r="Q302" s="195"/>
      <c r="U302" s="55" t="s">
        <v>793</v>
      </c>
      <c r="V302" s="55" t="s">
        <v>793</v>
      </c>
      <c r="X302" s="228">
        <v>44259</v>
      </c>
      <c r="Y302" s="228">
        <v>44259</v>
      </c>
      <c r="AA302" s="228"/>
      <c r="AB302" s="55" t="s">
        <v>434</v>
      </c>
      <c r="AC302" s="55">
        <v>0</v>
      </c>
      <c r="AD302" s="55">
        <v>0</v>
      </c>
      <c r="AE302" s="55">
        <v>0</v>
      </c>
      <c r="AF302" s="55">
        <v>0</v>
      </c>
      <c r="AG302" s="55">
        <v>0</v>
      </c>
      <c r="AH302" s="55">
        <v>1</v>
      </c>
      <c r="AI302" s="55">
        <v>70165</v>
      </c>
      <c r="AJ302" s="55">
        <v>2149</v>
      </c>
      <c r="AK302" s="55">
        <v>0</v>
      </c>
      <c r="AL302" s="55">
        <v>19</v>
      </c>
      <c r="AO302" s="231"/>
      <c r="AP302" s="231"/>
      <c r="AQ302" s="55" t="str">
        <f t="shared" si="8"/>
        <v/>
      </c>
      <c r="AS302" s="55" t="str">
        <f t="shared" si="9"/>
        <v>wci_corp</v>
      </c>
    </row>
    <row r="303" spans="2:45">
      <c r="B303" s="55" t="s">
        <v>577</v>
      </c>
      <c r="C303" s="228">
        <v>44255</v>
      </c>
      <c r="D303" s="229">
        <v>100</v>
      </c>
      <c r="E303" s="229">
        <v>0</v>
      </c>
      <c r="F303" s="230" t="s">
        <v>426</v>
      </c>
      <c r="G303" s="55" t="s">
        <v>790</v>
      </c>
      <c r="H303" s="231" t="s">
        <v>428</v>
      </c>
      <c r="I303" s="55" t="s">
        <v>791</v>
      </c>
      <c r="J303" s="55" t="s">
        <v>528</v>
      </c>
      <c r="K303" s="55" t="s">
        <v>431</v>
      </c>
      <c r="L303" s="195"/>
      <c r="M303" s="195"/>
      <c r="N303" s="195" t="s">
        <v>792</v>
      </c>
      <c r="O303" s="216"/>
      <c r="P303" s="195"/>
      <c r="Q303" s="195"/>
      <c r="U303" s="55" t="s">
        <v>793</v>
      </c>
      <c r="V303" s="55" t="s">
        <v>793</v>
      </c>
      <c r="X303" s="228">
        <v>44259</v>
      </c>
      <c r="Y303" s="228">
        <v>44259</v>
      </c>
      <c r="AA303" s="228"/>
      <c r="AB303" s="55" t="s">
        <v>434</v>
      </c>
      <c r="AC303" s="55">
        <v>0</v>
      </c>
      <c r="AD303" s="55">
        <v>0</v>
      </c>
      <c r="AE303" s="55">
        <v>0</v>
      </c>
      <c r="AF303" s="55">
        <v>0</v>
      </c>
      <c r="AG303" s="55">
        <v>0</v>
      </c>
      <c r="AH303" s="55">
        <v>1</v>
      </c>
      <c r="AI303" s="55">
        <v>70165</v>
      </c>
      <c r="AJ303" s="55">
        <v>2149</v>
      </c>
      <c r="AK303" s="55">
        <v>0</v>
      </c>
      <c r="AL303" s="55">
        <v>19</v>
      </c>
      <c r="AO303" s="231"/>
      <c r="AP303" s="231"/>
      <c r="AQ303" s="55" t="str">
        <f t="shared" si="8"/>
        <v/>
      </c>
      <c r="AS303" s="55" t="str">
        <f t="shared" si="9"/>
        <v>wci_corp</v>
      </c>
    </row>
    <row r="304" spans="2:45">
      <c r="B304" s="55" t="s">
        <v>577</v>
      </c>
      <c r="C304" s="228">
        <v>44255</v>
      </c>
      <c r="D304" s="229">
        <v>25</v>
      </c>
      <c r="E304" s="229">
        <v>0</v>
      </c>
      <c r="F304" s="230" t="s">
        <v>426</v>
      </c>
      <c r="G304" s="55" t="s">
        <v>794</v>
      </c>
      <c r="H304" s="231" t="s">
        <v>428</v>
      </c>
      <c r="I304" s="55" t="s">
        <v>795</v>
      </c>
      <c r="J304" s="55" t="s">
        <v>528</v>
      </c>
      <c r="K304" s="55" t="s">
        <v>431</v>
      </c>
      <c r="L304" s="195"/>
      <c r="M304" s="195"/>
      <c r="N304" s="195" t="s">
        <v>796</v>
      </c>
      <c r="O304" s="216"/>
      <c r="P304" s="195"/>
      <c r="Q304" s="195"/>
      <c r="U304" s="55" t="s">
        <v>797</v>
      </c>
      <c r="V304" s="55" t="s">
        <v>797</v>
      </c>
      <c r="X304" s="228">
        <v>44259</v>
      </c>
      <c r="Y304" s="228">
        <v>44259</v>
      </c>
      <c r="AA304" s="228"/>
      <c r="AB304" s="55" t="s">
        <v>434</v>
      </c>
      <c r="AC304" s="55">
        <v>0</v>
      </c>
      <c r="AD304" s="55">
        <v>0</v>
      </c>
      <c r="AE304" s="55">
        <v>0</v>
      </c>
      <c r="AF304" s="55">
        <v>0</v>
      </c>
      <c r="AG304" s="55">
        <v>0</v>
      </c>
      <c r="AH304" s="55">
        <v>1</v>
      </c>
      <c r="AI304" s="55">
        <v>70165</v>
      </c>
      <c r="AJ304" s="55">
        <v>2149</v>
      </c>
      <c r="AK304" s="55">
        <v>0</v>
      </c>
      <c r="AL304" s="55">
        <v>19</v>
      </c>
      <c r="AO304" s="231"/>
      <c r="AP304" s="231"/>
      <c r="AQ304" s="55" t="str">
        <f t="shared" si="8"/>
        <v/>
      </c>
      <c r="AS304" s="55" t="str">
        <f t="shared" si="9"/>
        <v>wci_corp</v>
      </c>
    </row>
    <row r="305" spans="2:45">
      <c r="B305" s="55" t="s">
        <v>577</v>
      </c>
      <c r="C305" s="228">
        <v>44255</v>
      </c>
      <c r="D305" s="229">
        <v>75</v>
      </c>
      <c r="E305" s="229">
        <v>0</v>
      </c>
      <c r="F305" s="230" t="s">
        <v>426</v>
      </c>
      <c r="G305" s="55" t="s">
        <v>794</v>
      </c>
      <c r="H305" s="231" t="s">
        <v>428</v>
      </c>
      <c r="I305" s="55" t="s">
        <v>795</v>
      </c>
      <c r="J305" s="55" t="s">
        <v>528</v>
      </c>
      <c r="K305" s="55" t="s">
        <v>431</v>
      </c>
      <c r="L305" s="195"/>
      <c r="M305" s="195"/>
      <c r="N305" s="195" t="s">
        <v>796</v>
      </c>
      <c r="O305" s="216"/>
      <c r="P305" s="195"/>
      <c r="Q305" s="195"/>
      <c r="U305" s="55" t="s">
        <v>797</v>
      </c>
      <c r="V305" s="55" t="s">
        <v>797</v>
      </c>
      <c r="X305" s="228">
        <v>44259</v>
      </c>
      <c r="Y305" s="228">
        <v>44259</v>
      </c>
      <c r="AA305" s="228"/>
      <c r="AB305" s="55" t="s">
        <v>434</v>
      </c>
      <c r="AC305" s="55">
        <v>0</v>
      </c>
      <c r="AD305" s="55">
        <v>0</v>
      </c>
      <c r="AE305" s="55">
        <v>0</v>
      </c>
      <c r="AF305" s="55">
        <v>0</v>
      </c>
      <c r="AG305" s="55">
        <v>0</v>
      </c>
      <c r="AH305" s="55">
        <v>1</v>
      </c>
      <c r="AI305" s="55">
        <v>70165</v>
      </c>
      <c r="AJ305" s="55">
        <v>2149</v>
      </c>
      <c r="AK305" s="55">
        <v>0</v>
      </c>
      <c r="AL305" s="55">
        <v>19</v>
      </c>
      <c r="AO305" s="231"/>
      <c r="AP305" s="231"/>
      <c r="AQ305" s="55" t="str">
        <f t="shared" si="8"/>
        <v/>
      </c>
      <c r="AS305" s="55" t="str">
        <f t="shared" si="9"/>
        <v>wci_corp</v>
      </c>
    </row>
    <row r="306" spans="2:45">
      <c r="B306" s="55" t="s">
        <v>577</v>
      </c>
      <c r="C306" s="228">
        <v>44255</v>
      </c>
      <c r="D306" s="229">
        <v>12.5</v>
      </c>
      <c r="E306" s="229">
        <v>0</v>
      </c>
      <c r="F306" s="230" t="s">
        <v>426</v>
      </c>
      <c r="G306" s="55" t="s">
        <v>798</v>
      </c>
      <c r="H306" s="231" t="s">
        <v>428</v>
      </c>
      <c r="I306" s="55" t="s">
        <v>799</v>
      </c>
      <c r="J306" s="55" t="s">
        <v>528</v>
      </c>
      <c r="K306" s="55" t="s">
        <v>431</v>
      </c>
      <c r="L306" s="195"/>
      <c r="M306" s="195"/>
      <c r="N306" s="195" t="s">
        <v>800</v>
      </c>
      <c r="O306" s="216"/>
      <c r="P306" s="195"/>
      <c r="Q306" s="195"/>
      <c r="U306" s="55" t="s">
        <v>801</v>
      </c>
      <c r="V306" s="55" t="s">
        <v>801</v>
      </c>
      <c r="X306" s="228">
        <v>44259</v>
      </c>
      <c r="Y306" s="228">
        <v>44259</v>
      </c>
      <c r="AA306" s="228"/>
      <c r="AB306" s="55" t="s">
        <v>434</v>
      </c>
      <c r="AC306" s="55">
        <v>0</v>
      </c>
      <c r="AD306" s="55">
        <v>0</v>
      </c>
      <c r="AE306" s="55">
        <v>0</v>
      </c>
      <c r="AF306" s="55">
        <v>0</v>
      </c>
      <c r="AG306" s="55">
        <v>0</v>
      </c>
      <c r="AH306" s="55">
        <v>1</v>
      </c>
      <c r="AI306" s="55">
        <v>70165</v>
      </c>
      <c r="AJ306" s="55">
        <v>2149</v>
      </c>
      <c r="AK306" s="55">
        <v>0</v>
      </c>
      <c r="AL306" s="55">
        <v>19</v>
      </c>
      <c r="AO306" s="231"/>
      <c r="AP306" s="231"/>
      <c r="AQ306" s="55" t="str">
        <f t="shared" si="8"/>
        <v/>
      </c>
      <c r="AS306" s="55" t="str">
        <f t="shared" si="9"/>
        <v>wci_corp</v>
      </c>
    </row>
    <row r="307" spans="2:45">
      <c r="B307" s="55" t="s">
        <v>577</v>
      </c>
      <c r="C307" s="228">
        <v>44255</v>
      </c>
      <c r="D307" s="229">
        <v>37.5</v>
      </c>
      <c r="E307" s="229">
        <v>0</v>
      </c>
      <c r="F307" s="230" t="s">
        <v>426</v>
      </c>
      <c r="G307" s="55" t="s">
        <v>798</v>
      </c>
      <c r="H307" s="231" t="s">
        <v>428</v>
      </c>
      <c r="I307" s="55" t="s">
        <v>799</v>
      </c>
      <c r="J307" s="55" t="s">
        <v>528</v>
      </c>
      <c r="K307" s="55" t="s">
        <v>431</v>
      </c>
      <c r="L307" s="195"/>
      <c r="M307" s="195"/>
      <c r="N307" s="195" t="s">
        <v>800</v>
      </c>
      <c r="O307" s="216"/>
      <c r="P307" s="195"/>
      <c r="Q307" s="195"/>
      <c r="U307" s="55" t="s">
        <v>801</v>
      </c>
      <c r="V307" s="55" t="s">
        <v>801</v>
      </c>
      <c r="X307" s="228">
        <v>44259</v>
      </c>
      <c r="Y307" s="228">
        <v>44259</v>
      </c>
      <c r="AA307" s="228"/>
      <c r="AB307" s="55" t="s">
        <v>434</v>
      </c>
      <c r="AC307" s="55">
        <v>0</v>
      </c>
      <c r="AD307" s="55">
        <v>0</v>
      </c>
      <c r="AE307" s="55">
        <v>0</v>
      </c>
      <c r="AF307" s="55">
        <v>0</v>
      </c>
      <c r="AG307" s="55">
        <v>0</v>
      </c>
      <c r="AH307" s="55">
        <v>1</v>
      </c>
      <c r="AI307" s="55">
        <v>70165</v>
      </c>
      <c r="AJ307" s="55">
        <v>2149</v>
      </c>
      <c r="AK307" s="55">
        <v>0</v>
      </c>
      <c r="AL307" s="55">
        <v>19</v>
      </c>
      <c r="AO307" s="231"/>
      <c r="AP307" s="231"/>
      <c r="AQ307" s="55" t="str">
        <f t="shared" si="8"/>
        <v/>
      </c>
      <c r="AS307" s="55" t="str">
        <f t="shared" si="9"/>
        <v>wci_corp</v>
      </c>
    </row>
    <row r="308" spans="2:45">
      <c r="C308" s="228"/>
      <c r="D308" s="233"/>
      <c r="E308" s="233"/>
      <c r="F308" s="233"/>
      <c r="H308" s="234"/>
    </row>
    <row r="309" spans="2:45">
      <c r="B309" s="235" t="s">
        <v>802</v>
      </c>
      <c r="C309" s="235"/>
      <c r="D309" s="236"/>
      <c r="E309" s="236"/>
      <c r="F309" s="236"/>
      <c r="G309" s="235"/>
      <c r="H309" s="237"/>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8"/>
    </row>
    <row r="310" spans="2:45">
      <c r="H310" s="234"/>
    </row>
    <row r="311" spans="2:45">
      <c r="H311" s="234"/>
    </row>
    <row r="312" spans="2:45">
      <c r="H312" s="234"/>
    </row>
    <row r="313" spans="2:45" ht="15">
      <c r="B313" s="240" t="s">
        <v>803</v>
      </c>
      <c r="C313" t="s">
        <v>805</v>
      </c>
      <c r="D313"/>
      <c r="H313" s="234"/>
    </row>
    <row r="314" spans="2:45" ht="15">
      <c r="B314" s="241" t="s">
        <v>534</v>
      </c>
      <c r="C314" s="243">
        <v>7124.7199999999993</v>
      </c>
      <c r="D314" s="244">
        <f>C314</f>
        <v>7124.7199999999993</v>
      </c>
      <c r="E314" s="55" t="s">
        <v>889</v>
      </c>
      <c r="H314" s="234"/>
    </row>
    <row r="315" spans="2:45" ht="15">
      <c r="B315" s="242" t="s">
        <v>531</v>
      </c>
      <c r="C315" s="243">
        <v>353.92</v>
      </c>
      <c r="D315"/>
      <c r="H315" s="234"/>
    </row>
    <row r="316" spans="2:45" ht="15">
      <c r="B316" s="242" t="s">
        <v>575</v>
      </c>
      <c r="C316" s="243">
        <v>8.8000000000000007</v>
      </c>
      <c r="D316"/>
      <c r="H316" s="234"/>
    </row>
    <row r="317" spans="2:45" ht="15">
      <c r="B317" s="242" t="s">
        <v>634</v>
      </c>
      <c r="C317" s="243">
        <v>1278.24</v>
      </c>
      <c r="D317"/>
      <c r="H317" s="234"/>
    </row>
    <row r="318" spans="2:45" ht="15">
      <c r="B318" s="242" t="s">
        <v>653</v>
      </c>
      <c r="C318" s="243">
        <v>156</v>
      </c>
      <c r="D318"/>
      <c r="H318" s="234"/>
    </row>
    <row r="319" spans="2:45" ht="15">
      <c r="B319" s="242" t="s">
        <v>667</v>
      </c>
      <c r="C319" s="243">
        <v>736</v>
      </c>
      <c r="D319"/>
      <c r="H319" s="234"/>
    </row>
    <row r="320" spans="2:45" ht="15">
      <c r="B320" s="242" t="s">
        <v>672</v>
      </c>
      <c r="C320" s="243">
        <v>480</v>
      </c>
      <c r="D320"/>
      <c r="H320" s="234"/>
    </row>
    <row r="321" spans="2:8" ht="15">
      <c r="B321" s="242" t="s">
        <v>728</v>
      </c>
      <c r="C321" s="243">
        <v>160</v>
      </c>
      <c r="D321"/>
      <c r="H321" s="234"/>
    </row>
    <row r="322" spans="2:8" ht="15">
      <c r="B322" s="242" t="s">
        <v>733</v>
      </c>
      <c r="C322" s="243">
        <v>371.2</v>
      </c>
      <c r="D322"/>
      <c r="H322" s="234"/>
    </row>
    <row r="323" spans="2:8" ht="15">
      <c r="B323" s="242" t="s">
        <v>763</v>
      </c>
      <c r="C323" s="243">
        <v>389.6</v>
      </c>
      <c r="D323"/>
      <c r="H323" s="234"/>
    </row>
    <row r="324" spans="2:8" ht="15">
      <c r="B324" s="242" t="s">
        <v>768</v>
      </c>
      <c r="C324" s="243">
        <v>2194.96</v>
      </c>
      <c r="D324"/>
      <c r="H324" s="234"/>
    </row>
    <row r="325" spans="2:8" ht="15">
      <c r="B325" s="242" t="s">
        <v>438</v>
      </c>
      <c r="C325" s="243">
        <v>0</v>
      </c>
      <c r="D325"/>
      <c r="H325" s="234"/>
    </row>
    <row r="326" spans="2:8" ht="15">
      <c r="B326" s="242" t="s">
        <v>779</v>
      </c>
      <c r="C326" s="243">
        <v>820</v>
      </c>
      <c r="D326"/>
      <c r="H326" s="234"/>
    </row>
    <row r="327" spans="2:8" ht="15">
      <c r="B327" s="242" t="s">
        <v>784</v>
      </c>
      <c r="C327" s="243">
        <v>176</v>
      </c>
      <c r="D327"/>
      <c r="H327" s="234"/>
    </row>
    <row r="328" spans="2:8" ht="15">
      <c r="B328" s="242" t="s">
        <v>773</v>
      </c>
      <c r="C328" s="243">
        <v>0</v>
      </c>
      <c r="D328"/>
    </row>
    <row r="329" spans="2:8" ht="15">
      <c r="B329" s="241" t="s">
        <v>449</v>
      </c>
      <c r="C329" s="243">
        <v>0</v>
      </c>
      <c r="D329" s="244">
        <f>C329</f>
        <v>0</v>
      </c>
    </row>
    <row r="330" spans="2:8" ht="15">
      <c r="B330" s="242" t="s">
        <v>452</v>
      </c>
      <c r="C330" s="243">
        <v>0</v>
      </c>
      <c r="D330"/>
    </row>
    <row r="331" spans="2:8" ht="15">
      <c r="B331" s="242" t="s">
        <v>551</v>
      </c>
      <c r="C331" s="243">
        <v>0</v>
      </c>
    </row>
    <row r="332" spans="2:8" ht="15">
      <c r="B332" s="242" t="s">
        <v>618</v>
      </c>
      <c r="C332" s="243">
        <v>0</v>
      </c>
    </row>
    <row r="333" spans="2:8" ht="15">
      <c r="B333" s="242" t="s">
        <v>622</v>
      </c>
      <c r="C333" s="243">
        <v>0</v>
      </c>
    </row>
    <row r="334" spans="2:8" ht="15">
      <c r="B334" s="241" t="s">
        <v>525</v>
      </c>
      <c r="C334" s="243">
        <v>36340.920000000006</v>
      </c>
      <c r="D334" s="244">
        <f>C334</f>
        <v>36340.920000000006</v>
      </c>
      <c r="E334" s="55" t="s">
        <v>813</v>
      </c>
    </row>
    <row r="335" spans="2:8" ht="15">
      <c r="B335" s="242" t="s">
        <v>743</v>
      </c>
      <c r="C335" s="243">
        <v>16400</v>
      </c>
    </row>
    <row r="336" spans="2:8" ht="15">
      <c r="B336" s="242" t="s">
        <v>529</v>
      </c>
      <c r="C336" s="243">
        <v>3714.72</v>
      </c>
    </row>
    <row r="337" spans="2:5" ht="15">
      <c r="B337" s="242" t="s">
        <v>542</v>
      </c>
      <c r="C337" s="243">
        <v>3675.3</v>
      </c>
    </row>
    <row r="338" spans="2:5" ht="15">
      <c r="B338" s="242" t="s">
        <v>588</v>
      </c>
      <c r="C338" s="243">
        <v>7125.72</v>
      </c>
    </row>
    <row r="339" spans="2:5" ht="15">
      <c r="B339" s="242" t="s">
        <v>592</v>
      </c>
      <c r="C339" s="243">
        <v>3577.7</v>
      </c>
    </row>
    <row r="340" spans="2:5" ht="15">
      <c r="B340" s="242" t="s">
        <v>594</v>
      </c>
      <c r="C340" s="243">
        <v>1847.48</v>
      </c>
    </row>
    <row r="341" spans="2:5" ht="15">
      <c r="B341" s="241" t="s">
        <v>454</v>
      </c>
      <c r="C341" s="243">
        <v>1344.71</v>
      </c>
      <c r="D341" s="244">
        <f>C341</f>
        <v>1344.71</v>
      </c>
      <c r="E341" s="55" t="s">
        <v>813</v>
      </c>
    </row>
    <row r="342" spans="2:5" ht="15">
      <c r="B342" s="242" t="s">
        <v>452</v>
      </c>
      <c r="C342" s="243">
        <v>0</v>
      </c>
    </row>
    <row r="343" spans="2:5" ht="15">
      <c r="B343" s="242" t="s">
        <v>551</v>
      </c>
      <c r="C343" s="243">
        <v>0</v>
      </c>
    </row>
    <row r="344" spans="2:5" ht="15">
      <c r="B344" s="242" t="s">
        <v>618</v>
      </c>
      <c r="C344" s="243">
        <v>0</v>
      </c>
    </row>
    <row r="345" spans="2:5" ht="15">
      <c r="B345" s="242" t="s">
        <v>622</v>
      </c>
      <c r="C345" s="243">
        <v>0</v>
      </c>
    </row>
    <row r="346" spans="2:5" ht="15">
      <c r="B346" s="242" t="s">
        <v>747</v>
      </c>
      <c r="C346" s="243">
        <v>2.4</v>
      </c>
    </row>
    <row r="347" spans="2:5" ht="15">
      <c r="B347" s="242" t="s">
        <v>738</v>
      </c>
      <c r="C347" s="243">
        <v>237.8</v>
      </c>
    </row>
    <row r="348" spans="2:5" ht="15">
      <c r="B348" s="242" t="s">
        <v>740</v>
      </c>
      <c r="C348" s="243">
        <v>1016.8</v>
      </c>
    </row>
    <row r="349" spans="2:5" ht="15">
      <c r="B349" s="242" t="s">
        <v>749</v>
      </c>
      <c r="C349" s="243">
        <v>63.71</v>
      </c>
    </row>
    <row r="350" spans="2:5" ht="15">
      <c r="B350" s="242" t="s">
        <v>750</v>
      </c>
      <c r="C350" s="243">
        <v>24</v>
      </c>
    </row>
    <row r="351" spans="2:5" ht="15">
      <c r="B351" s="241" t="s">
        <v>435</v>
      </c>
      <c r="C351" s="243">
        <v>0</v>
      </c>
      <c r="D351" s="244">
        <f>C351</f>
        <v>0</v>
      </c>
    </row>
    <row r="352" spans="2:5" ht="15">
      <c r="B352" s="242" t="s">
        <v>531</v>
      </c>
      <c r="C352" s="243">
        <v>0</v>
      </c>
    </row>
    <row r="353" spans="2:5" ht="15">
      <c r="B353" s="242" t="s">
        <v>438</v>
      </c>
      <c r="C353" s="243">
        <v>0</v>
      </c>
    </row>
    <row r="354" spans="2:5" ht="15">
      <c r="B354" s="241" t="s">
        <v>487</v>
      </c>
      <c r="C354" s="243">
        <v>665.03</v>
      </c>
      <c r="D354" s="244">
        <f>C354</f>
        <v>665.03</v>
      </c>
      <c r="E354" s="55" t="s">
        <v>813</v>
      </c>
    </row>
    <row r="355" spans="2:5" ht="15">
      <c r="B355" s="242" t="s">
        <v>554</v>
      </c>
      <c r="C355" s="243">
        <v>77.319999999999993</v>
      </c>
    </row>
    <row r="356" spans="2:5" ht="15">
      <c r="B356" s="242" t="s">
        <v>547</v>
      </c>
      <c r="C356" s="243">
        <v>51.48</v>
      </c>
    </row>
    <row r="357" spans="2:5" ht="15">
      <c r="B357" s="242" t="s">
        <v>491</v>
      </c>
      <c r="C357" s="243">
        <v>422.25</v>
      </c>
    </row>
    <row r="358" spans="2:5" ht="15">
      <c r="B358" s="242" t="s">
        <v>717</v>
      </c>
      <c r="C358" s="243">
        <v>113.98</v>
      </c>
    </row>
    <row r="359" spans="2:5" ht="15">
      <c r="B359" s="242" t="s">
        <v>713</v>
      </c>
      <c r="C359" s="243">
        <v>0</v>
      </c>
    </row>
    <row r="360" spans="2:5" ht="15">
      <c r="B360" s="242" t="s">
        <v>662</v>
      </c>
      <c r="C360" s="243">
        <v>0</v>
      </c>
    </row>
    <row r="361" spans="2:5" ht="15">
      <c r="B361" s="241" t="s">
        <v>539</v>
      </c>
      <c r="C361" s="243">
        <v>163.6</v>
      </c>
      <c r="D361" s="244">
        <f>C361</f>
        <v>163.6</v>
      </c>
      <c r="E361" s="55" t="s">
        <v>889</v>
      </c>
    </row>
    <row r="362" spans="2:5" ht="15">
      <c r="B362" s="242" t="s">
        <v>531</v>
      </c>
      <c r="C362" s="243">
        <v>163.6</v>
      </c>
    </row>
    <row r="363" spans="2:5" ht="15">
      <c r="B363" s="242" t="s">
        <v>438</v>
      </c>
      <c r="C363" s="243">
        <v>0</v>
      </c>
    </row>
    <row r="364" spans="2:5" ht="15">
      <c r="B364" s="241" t="s">
        <v>455</v>
      </c>
      <c r="C364" s="243">
        <v>0</v>
      </c>
    </row>
    <row r="365" spans="2:5" ht="15">
      <c r="B365" s="242" t="s">
        <v>452</v>
      </c>
      <c r="C365" s="243">
        <v>0</v>
      </c>
    </row>
    <row r="366" spans="2:5" ht="15">
      <c r="B366" s="242" t="s">
        <v>551</v>
      </c>
      <c r="C366" s="243">
        <v>0</v>
      </c>
    </row>
    <row r="367" spans="2:5" ht="15">
      <c r="B367" s="242" t="s">
        <v>618</v>
      </c>
      <c r="C367" s="243">
        <v>0</v>
      </c>
    </row>
    <row r="368" spans="2:5" ht="15">
      <c r="B368" s="242" t="s">
        <v>622</v>
      </c>
      <c r="C368" s="243">
        <v>0</v>
      </c>
    </row>
    <row r="369" spans="2:5" ht="15">
      <c r="B369" s="241" t="s">
        <v>532</v>
      </c>
      <c r="C369" s="243">
        <v>2117.2599999999998</v>
      </c>
      <c r="D369" s="244">
        <f>C369</f>
        <v>2117.2599999999998</v>
      </c>
      <c r="E369" s="55" t="s">
        <v>813</v>
      </c>
    </row>
    <row r="370" spans="2:5" ht="15">
      <c r="B370" s="242" t="s">
        <v>743</v>
      </c>
      <c r="C370" s="243">
        <v>1200</v>
      </c>
    </row>
    <row r="371" spans="2:5" ht="15">
      <c r="B371" s="242" t="s">
        <v>529</v>
      </c>
      <c r="C371" s="243">
        <v>171.84</v>
      </c>
    </row>
    <row r="372" spans="2:5" ht="15">
      <c r="B372" s="242" t="s">
        <v>542</v>
      </c>
      <c r="C372" s="243">
        <v>168</v>
      </c>
    </row>
    <row r="373" spans="2:5" ht="15">
      <c r="B373" s="242" t="s">
        <v>588</v>
      </c>
      <c r="C373" s="243">
        <v>329.92</v>
      </c>
    </row>
    <row r="374" spans="2:5" ht="15">
      <c r="B374" s="242" t="s">
        <v>592</v>
      </c>
      <c r="C374" s="243">
        <v>165.8</v>
      </c>
    </row>
    <row r="375" spans="2:5" ht="15">
      <c r="B375" s="242" t="s">
        <v>594</v>
      </c>
      <c r="C375" s="243">
        <v>81.7</v>
      </c>
    </row>
    <row r="376" spans="2:5" ht="15">
      <c r="B376" s="241" t="s">
        <v>533</v>
      </c>
      <c r="C376" s="243">
        <v>5560.98</v>
      </c>
      <c r="D376" s="244">
        <f>C376</f>
        <v>5560.98</v>
      </c>
      <c r="E376" s="55" t="s">
        <v>813</v>
      </c>
    </row>
    <row r="377" spans="2:5" ht="15">
      <c r="B377" s="242" t="s">
        <v>743</v>
      </c>
      <c r="C377" s="243">
        <v>1600</v>
      </c>
    </row>
    <row r="378" spans="2:5" ht="15">
      <c r="B378" s="242" t="s">
        <v>529</v>
      </c>
      <c r="C378" s="243">
        <v>778.24</v>
      </c>
    </row>
    <row r="379" spans="2:5" ht="15">
      <c r="B379" s="242" t="s">
        <v>542</v>
      </c>
      <c r="C379" s="243">
        <v>748.62</v>
      </c>
    </row>
    <row r="380" spans="2:5" ht="15">
      <c r="B380" s="242" t="s">
        <v>588</v>
      </c>
      <c r="C380" s="243">
        <v>1466.08</v>
      </c>
    </row>
    <row r="381" spans="2:5" ht="15">
      <c r="B381" s="242" t="s">
        <v>592</v>
      </c>
      <c r="C381" s="243">
        <v>669</v>
      </c>
    </row>
    <row r="382" spans="2:5" ht="15">
      <c r="B382" s="242" t="s">
        <v>594</v>
      </c>
      <c r="C382" s="243">
        <v>299.04000000000002</v>
      </c>
    </row>
    <row r="383" spans="2:5" ht="15">
      <c r="B383" s="241" t="s">
        <v>456</v>
      </c>
      <c r="C383" s="243">
        <v>225.92000000000002</v>
      </c>
      <c r="D383" s="244">
        <f>C383</f>
        <v>225.92000000000002</v>
      </c>
      <c r="E383" s="55" t="s">
        <v>813</v>
      </c>
    </row>
    <row r="384" spans="2:5" ht="15">
      <c r="B384" s="242" t="s">
        <v>452</v>
      </c>
      <c r="C384" s="243">
        <v>0</v>
      </c>
    </row>
    <row r="385" spans="2:5" ht="15">
      <c r="B385" s="242" t="s">
        <v>551</v>
      </c>
      <c r="C385" s="243">
        <v>0</v>
      </c>
    </row>
    <row r="386" spans="2:5" ht="15">
      <c r="B386" s="242" t="s">
        <v>618</v>
      </c>
      <c r="C386" s="243">
        <v>0</v>
      </c>
    </row>
    <row r="387" spans="2:5" ht="15">
      <c r="B387" s="242" t="s">
        <v>622</v>
      </c>
      <c r="C387" s="243">
        <v>0</v>
      </c>
    </row>
    <row r="388" spans="2:5" ht="15">
      <c r="B388" s="242" t="s">
        <v>738</v>
      </c>
      <c r="C388" s="243">
        <v>40.599999999999994</v>
      </c>
    </row>
    <row r="389" spans="2:5" ht="15">
      <c r="B389" s="242" t="s">
        <v>740</v>
      </c>
      <c r="C389" s="243">
        <v>173.60000000000002</v>
      </c>
    </row>
    <row r="390" spans="2:5" ht="15">
      <c r="B390" s="242" t="s">
        <v>749</v>
      </c>
      <c r="C390" s="243">
        <v>7.62</v>
      </c>
    </row>
    <row r="391" spans="2:5" ht="15">
      <c r="B391" s="242" t="s">
        <v>750</v>
      </c>
      <c r="C391" s="243">
        <v>4.0999999999999996</v>
      </c>
    </row>
    <row r="392" spans="2:5" ht="15">
      <c r="B392" s="241" t="s">
        <v>440</v>
      </c>
      <c r="C392" s="243">
        <v>0</v>
      </c>
      <c r="D392" s="244">
        <f>C392</f>
        <v>0</v>
      </c>
    </row>
    <row r="393" spans="2:5" ht="15">
      <c r="B393" s="242" t="s">
        <v>531</v>
      </c>
      <c r="C393" s="243">
        <v>0</v>
      </c>
    </row>
    <row r="394" spans="2:5" ht="15">
      <c r="B394" s="242" t="s">
        <v>438</v>
      </c>
      <c r="C394" s="243">
        <v>0</v>
      </c>
    </row>
    <row r="395" spans="2:5" ht="15">
      <c r="B395" s="241" t="s">
        <v>756</v>
      </c>
      <c r="C395" s="243">
        <v>233.38</v>
      </c>
      <c r="D395" s="244">
        <f>C395</f>
        <v>233.38</v>
      </c>
      <c r="E395" s="55" t="s">
        <v>813</v>
      </c>
    </row>
    <row r="396" spans="2:5" ht="15">
      <c r="B396" s="242" t="s">
        <v>759</v>
      </c>
      <c r="C396" s="243">
        <v>233.38</v>
      </c>
    </row>
    <row r="397" spans="2:5" ht="15">
      <c r="B397" s="241" t="s">
        <v>461</v>
      </c>
      <c r="C397" s="243">
        <v>-2.8421709430404007E-14</v>
      </c>
      <c r="D397" s="244">
        <f>C397</f>
        <v>-2.8421709430404007E-14</v>
      </c>
    </row>
    <row r="398" spans="2:5" ht="15">
      <c r="B398" s="242" t="s">
        <v>639</v>
      </c>
      <c r="C398" s="243">
        <v>1663.39</v>
      </c>
    </row>
    <row r="399" spans="2:5" ht="15">
      <c r="B399" s="242" t="s">
        <v>472</v>
      </c>
      <c r="C399" s="243">
        <v>0</v>
      </c>
    </row>
    <row r="400" spans="2:5" ht="15">
      <c r="B400" s="242" t="s">
        <v>474</v>
      </c>
      <c r="C400" s="243">
        <v>0</v>
      </c>
    </row>
    <row r="401" spans="2:5" ht="15">
      <c r="B401" s="242" t="s">
        <v>495</v>
      </c>
      <c r="C401" s="243">
        <v>-2741.65</v>
      </c>
    </row>
    <row r="402" spans="2:5" ht="15">
      <c r="B402" s="242" t="s">
        <v>502</v>
      </c>
      <c r="C402" s="243">
        <v>879.79</v>
      </c>
    </row>
    <row r="403" spans="2:5" ht="15">
      <c r="B403" s="242" t="s">
        <v>466</v>
      </c>
      <c r="C403" s="243">
        <v>198.47</v>
      </c>
    </row>
    <row r="404" spans="2:5" ht="15">
      <c r="B404" s="241" t="s">
        <v>476</v>
      </c>
      <c r="C404" s="243">
        <v>1154.8</v>
      </c>
      <c r="D404" s="244">
        <f>C404</f>
        <v>1154.8</v>
      </c>
      <c r="E404" s="55" t="s">
        <v>813</v>
      </c>
    </row>
    <row r="405" spans="2:5" ht="15">
      <c r="B405" s="242" t="s">
        <v>548</v>
      </c>
      <c r="C405" s="243">
        <v>1154.8</v>
      </c>
    </row>
    <row r="406" spans="2:5" ht="15">
      <c r="B406" s="242" t="s">
        <v>477</v>
      </c>
      <c r="C406" s="243">
        <v>0</v>
      </c>
    </row>
    <row r="407" spans="2:5" ht="15">
      <c r="B407" s="241" t="s">
        <v>425</v>
      </c>
      <c r="C407" s="243">
        <v>0</v>
      </c>
      <c r="D407" s="244">
        <f>C407</f>
        <v>0</v>
      </c>
    </row>
    <row r="408" spans="2:5" ht="15">
      <c r="B408" s="242" t="s">
        <v>479</v>
      </c>
      <c r="C408" s="243">
        <v>0</v>
      </c>
    </row>
    <row r="409" spans="2:5" ht="15">
      <c r="B409" s="242" t="s">
        <v>432</v>
      </c>
      <c r="C409" s="243">
        <v>6592.63</v>
      </c>
    </row>
    <row r="410" spans="2:5" ht="15">
      <c r="B410" s="242" t="s">
        <v>510</v>
      </c>
      <c r="C410" s="243">
        <v>3046.58</v>
      </c>
    </row>
    <row r="411" spans="2:5" ht="15">
      <c r="B411" s="242" t="s">
        <v>497</v>
      </c>
      <c r="C411" s="243">
        <v>-9639.2099999999991</v>
      </c>
    </row>
    <row r="412" spans="2:5" ht="15">
      <c r="B412" s="241" t="s">
        <v>481</v>
      </c>
      <c r="C412" s="243">
        <v>0</v>
      </c>
      <c r="D412" s="244">
        <f>C412</f>
        <v>0</v>
      </c>
    </row>
    <row r="413" spans="2:5" ht="15">
      <c r="B413" s="242" t="s">
        <v>482</v>
      </c>
      <c r="C413" s="243">
        <v>0</v>
      </c>
    </row>
    <row r="414" spans="2:5" ht="15">
      <c r="B414" s="241" t="s">
        <v>677</v>
      </c>
      <c r="C414" s="243">
        <v>1435.55</v>
      </c>
      <c r="D414" s="244">
        <f>C414</f>
        <v>1435.55</v>
      </c>
      <c r="E414" s="55" t="s">
        <v>813</v>
      </c>
    </row>
    <row r="415" spans="2:5" ht="15">
      <c r="B415" s="242" t="s">
        <v>678</v>
      </c>
      <c r="C415" s="243">
        <v>0</v>
      </c>
    </row>
    <row r="416" spans="2:5" ht="15">
      <c r="B416" s="242" t="s">
        <v>682</v>
      </c>
      <c r="C416" s="243">
        <v>1435.55</v>
      </c>
    </row>
    <row r="417" spans="2:5" ht="15">
      <c r="B417" s="241" t="s">
        <v>457</v>
      </c>
      <c r="C417" s="243">
        <v>900</v>
      </c>
      <c r="D417" s="244">
        <f>C417</f>
        <v>900</v>
      </c>
      <c r="E417" s="55" t="s">
        <v>813</v>
      </c>
    </row>
    <row r="418" spans="2:5" ht="15">
      <c r="B418" s="242" t="s">
        <v>452</v>
      </c>
      <c r="C418" s="243">
        <v>0</v>
      </c>
    </row>
    <row r="419" spans="2:5" ht="15">
      <c r="B419" s="242" t="s">
        <v>743</v>
      </c>
      <c r="C419" s="243">
        <v>400</v>
      </c>
    </row>
    <row r="420" spans="2:5" ht="15">
      <c r="B420" s="242" t="s">
        <v>529</v>
      </c>
      <c r="C420" s="243">
        <v>250</v>
      </c>
    </row>
    <row r="421" spans="2:5" ht="15">
      <c r="B421" s="242" t="s">
        <v>542</v>
      </c>
      <c r="C421" s="243">
        <v>250</v>
      </c>
    </row>
    <row r="422" spans="2:5" ht="15">
      <c r="B422" s="241" t="s">
        <v>458</v>
      </c>
      <c r="C422" s="243">
        <v>31.19</v>
      </c>
      <c r="D422" s="244">
        <f>C422</f>
        <v>31.19</v>
      </c>
      <c r="E422" s="55" t="s">
        <v>813</v>
      </c>
    </row>
    <row r="423" spans="2:5" ht="15">
      <c r="B423" s="242" t="s">
        <v>452</v>
      </c>
      <c r="C423" s="243">
        <v>0</v>
      </c>
    </row>
    <row r="424" spans="2:5" ht="15">
      <c r="B424" s="242" t="s">
        <v>738</v>
      </c>
      <c r="C424" s="243">
        <v>5.8</v>
      </c>
    </row>
    <row r="425" spans="2:5" ht="15">
      <c r="B425" s="242" t="s">
        <v>740</v>
      </c>
      <c r="C425" s="243">
        <v>24.8</v>
      </c>
    </row>
    <row r="426" spans="2:5" ht="15">
      <c r="B426" s="242" t="s">
        <v>750</v>
      </c>
      <c r="C426" s="243">
        <v>0.59</v>
      </c>
    </row>
    <row r="427" spans="2:5" ht="15">
      <c r="B427" s="241" t="s">
        <v>556</v>
      </c>
      <c r="C427" s="243">
        <v>133.63999999999999</v>
      </c>
      <c r="D427" s="244">
        <f>C427</f>
        <v>133.63999999999999</v>
      </c>
      <c r="E427" s="55" t="s">
        <v>813</v>
      </c>
    </row>
    <row r="428" spans="2:5" ht="15">
      <c r="B428" s="242" t="s">
        <v>554</v>
      </c>
      <c r="C428" s="243">
        <v>133.63999999999999</v>
      </c>
    </row>
    <row r="429" spans="2:5" ht="15">
      <c r="B429" s="241" t="s">
        <v>441</v>
      </c>
      <c r="C429" s="243">
        <v>1464.7</v>
      </c>
      <c r="D429" s="244">
        <f>C429</f>
        <v>1464.7</v>
      </c>
      <c r="E429" s="55" t="s">
        <v>813</v>
      </c>
    </row>
    <row r="430" spans="2:5" ht="15">
      <c r="B430" s="242" t="s">
        <v>649</v>
      </c>
      <c r="C430" s="243">
        <v>24.99</v>
      </c>
    </row>
    <row r="431" spans="2:5" ht="15">
      <c r="B431" s="242" t="s">
        <v>643</v>
      </c>
      <c r="C431" s="243">
        <v>1044.48</v>
      </c>
    </row>
    <row r="432" spans="2:5" ht="15">
      <c r="B432" s="242" t="s">
        <v>445</v>
      </c>
      <c r="C432" s="243">
        <v>17.27</v>
      </c>
    </row>
    <row r="433" spans="2:5" ht="15">
      <c r="B433" s="242" t="s">
        <v>650</v>
      </c>
      <c r="C433" s="243">
        <v>193.43</v>
      </c>
    </row>
    <row r="434" spans="2:5" ht="15">
      <c r="B434" s="242" t="s">
        <v>724</v>
      </c>
      <c r="C434" s="243">
        <v>61.8</v>
      </c>
    </row>
    <row r="435" spans="2:5" ht="15">
      <c r="B435" s="242" t="s">
        <v>448</v>
      </c>
      <c r="C435" s="243">
        <v>122.73</v>
      </c>
    </row>
    <row r="436" spans="2:5" ht="15">
      <c r="B436" s="241" t="s">
        <v>459</v>
      </c>
      <c r="C436" s="243">
        <v>8007.88</v>
      </c>
      <c r="D436" s="244">
        <f>C436</f>
        <v>8007.88</v>
      </c>
      <c r="E436" s="55" t="s">
        <v>814</v>
      </c>
    </row>
    <row r="437" spans="2:5" ht="15">
      <c r="B437" s="242" t="s">
        <v>452</v>
      </c>
      <c r="C437" s="243">
        <v>0</v>
      </c>
    </row>
    <row r="438" spans="2:5" ht="15">
      <c r="B438" s="242" t="s">
        <v>551</v>
      </c>
      <c r="C438" s="243">
        <v>0</v>
      </c>
    </row>
    <row r="439" spans="2:5" ht="15">
      <c r="B439" s="242" t="s">
        <v>618</v>
      </c>
      <c r="C439" s="243">
        <v>0</v>
      </c>
    </row>
    <row r="440" spans="2:5" ht="15">
      <c r="B440" s="242" t="s">
        <v>622</v>
      </c>
      <c r="C440" s="243">
        <v>0</v>
      </c>
    </row>
    <row r="441" spans="2:5" ht="15">
      <c r="B441" s="242" t="s">
        <v>743</v>
      </c>
      <c r="C441" s="243">
        <v>3200</v>
      </c>
    </row>
    <row r="442" spans="2:5" ht="15">
      <c r="B442" s="242" t="s">
        <v>529</v>
      </c>
      <c r="C442" s="243">
        <v>892.36</v>
      </c>
    </row>
    <row r="443" spans="2:5" ht="15">
      <c r="B443" s="242" t="s">
        <v>542</v>
      </c>
      <c r="C443" s="243">
        <v>865.16</v>
      </c>
    </row>
    <row r="444" spans="2:5" ht="15">
      <c r="B444" s="242" t="s">
        <v>588</v>
      </c>
      <c r="C444" s="243">
        <v>1730.32</v>
      </c>
    </row>
    <row r="445" spans="2:5" ht="15">
      <c r="B445" s="242" t="s">
        <v>592</v>
      </c>
      <c r="C445" s="243">
        <v>885.28</v>
      </c>
    </row>
    <row r="446" spans="2:5" ht="15">
      <c r="B446" s="242" t="s">
        <v>594</v>
      </c>
      <c r="C446" s="243">
        <v>434.76</v>
      </c>
    </row>
    <row r="447" spans="2:5" ht="15">
      <c r="B447" s="241" t="s">
        <v>460</v>
      </c>
      <c r="C447" s="243">
        <v>265.16000000000003</v>
      </c>
      <c r="D447" s="244">
        <f>C447</f>
        <v>265.16000000000003</v>
      </c>
      <c r="E447" s="55" t="s">
        <v>814</v>
      </c>
    </row>
    <row r="448" spans="2:5" ht="15">
      <c r="B448" s="242" t="s">
        <v>452</v>
      </c>
      <c r="C448" s="243">
        <v>0</v>
      </c>
    </row>
    <row r="449" spans="2:5" ht="15">
      <c r="B449" s="242" t="s">
        <v>551</v>
      </c>
      <c r="C449" s="243">
        <v>0</v>
      </c>
    </row>
    <row r="450" spans="2:5" ht="15">
      <c r="B450" s="242" t="s">
        <v>618</v>
      </c>
      <c r="C450" s="243">
        <v>0</v>
      </c>
    </row>
    <row r="451" spans="2:5" ht="15">
      <c r="B451" s="242" t="s">
        <v>622</v>
      </c>
      <c r="C451" s="243">
        <v>0</v>
      </c>
    </row>
    <row r="452" spans="2:5" ht="15">
      <c r="B452" s="242" t="s">
        <v>738</v>
      </c>
      <c r="C452" s="243">
        <v>46.4</v>
      </c>
    </row>
    <row r="453" spans="2:5" ht="15">
      <c r="B453" s="242" t="s">
        <v>740</v>
      </c>
      <c r="C453" s="243">
        <v>198.4</v>
      </c>
    </row>
    <row r="454" spans="2:5" ht="15">
      <c r="B454" s="242" t="s">
        <v>749</v>
      </c>
      <c r="C454" s="243">
        <v>15.68</v>
      </c>
    </row>
    <row r="455" spans="2:5" ht="15">
      <c r="B455" s="242" t="s">
        <v>750</v>
      </c>
      <c r="C455" s="243">
        <v>4.68</v>
      </c>
    </row>
    <row r="456" spans="2:5" ht="15">
      <c r="B456" s="241" t="s">
        <v>687</v>
      </c>
      <c r="C456" s="243">
        <v>125</v>
      </c>
      <c r="D456" s="244">
        <f>C456</f>
        <v>125</v>
      </c>
      <c r="E456" s="55" t="s">
        <v>814</v>
      </c>
    </row>
    <row r="457" spans="2:5" ht="15">
      <c r="B457" s="242" t="s">
        <v>690</v>
      </c>
      <c r="C457" s="243">
        <v>125</v>
      </c>
    </row>
    <row r="458" spans="2:5" ht="15">
      <c r="B458" s="241" t="s">
        <v>577</v>
      </c>
      <c r="C458" s="243">
        <v>2675</v>
      </c>
      <c r="D458" s="244">
        <f>C458</f>
        <v>2675</v>
      </c>
      <c r="E458" s="55" t="s">
        <v>814</v>
      </c>
    </row>
    <row r="459" spans="2:5" ht="15">
      <c r="B459" s="242" t="s">
        <v>614</v>
      </c>
      <c r="C459" s="243">
        <v>125</v>
      </c>
    </row>
    <row r="460" spans="2:5" ht="15">
      <c r="B460" s="242" t="s">
        <v>800</v>
      </c>
      <c r="C460" s="243">
        <v>50</v>
      </c>
    </row>
    <row r="461" spans="2:5" ht="15">
      <c r="B461" s="242" t="s">
        <v>580</v>
      </c>
      <c r="C461" s="243">
        <v>125</v>
      </c>
    </row>
    <row r="462" spans="2:5" ht="15">
      <c r="B462" s="242" t="s">
        <v>595</v>
      </c>
      <c r="C462" s="243">
        <v>125</v>
      </c>
    </row>
    <row r="463" spans="2:5" ht="15">
      <c r="B463" s="242" t="s">
        <v>596</v>
      </c>
      <c r="C463" s="243">
        <v>125</v>
      </c>
    </row>
    <row r="464" spans="2:5" ht="15">
      <c r="B464" s="242" t="s">
        <v>630</v>
      </c>
      <c r="C464" s="243">
        <v>25</v>
      </c>
    </row>
    <row r="465" spans="2:3" ht="15">
      <c r="B465" s="242" t="s">
        <v>636</v>
      </c>
      <c r="C465" s="243">
        <v>125</v>
      </c>
    </row>
    <row r="466" spans="2:3" ht="15">
      <c r="B466" s="242" t="s">
        <v>655</v>
      </c>
      <c r="C466" s="243">
        <v>125</v>
      </c>
    </row>
    <row r="467" spans="2:3" ht="15">
      <c r="B467" s="242" t="s">
        <v>658</v>
      </c>
      <c r="C467" s="243">
        <v>125</v>
      </c>
    </row>
    <row r="468" spans="2:3" ht="15">
      <c r="B468" s="242" t="s">
        <v>669</v>
      </c>
      <c r="C468" s="243">
        <v>125</v>
      </c>
    </row>
    <row r="469" spans="2:3" ht="15">
      <c r="B469" s="242" t="s">
        <v>674</v>
      </c>
      <c r="C469" s="243">
        <v>125</v>
      </c>
    </row>
    <row r="470" spans="2:3" ht="15">
      <c r="B470" s="242" t="s">
        <v>694</v>
      </c>
      <c r="C470" s="243">
        <v>125</v>
      </c>
    </row>
    <row r="471" spans="2:3" ht="15">
      <c r="B471" s="242" t="s">
        <v>701</v>
      </c>
      <c r="C471" s="243">
        <v>125</v>
      </c>
    </row>
    <row r="472" spans="2:3" ht="15">
      <c r="B472" s="242" t="s">
        <v>705</v>
      </c>
      <c r="C472" s="243">
        <v>125</v>
      </c>
    </row>
    <row r="473" spans="2:3" ht="15">
      <c r="B473" s="242" t="s">
        <v>709</v>
      </c>
      <c r="C473" s="243">
        <v>125</v>
      </c>
    </row>
    <row r="474" spans="2:3" ht="15">
      <c r="B474" s="242" t="s">
        <v>730</v>
      </c>
      <c r="C474" s="243">
        <v>125</v>
      </c>
    </row>
    <row r="475" spans="2:3" ht="15">
      <c r="B475" s="242" t="s">
        <v>735</v>
      </c>
      <c r="C475" s="243">
        <v>125</v>
      </c>
    </row>
    <row r="476" spans="2:3" ht="15">
      <c r="B476" s="242" t="s">
        <v>765</v>
      </c>
      <c r="C476" s="243">
        <v>125</v>
      </c>
    </row>
    <row r="477" spans="2:3" ht="15">
      <c r="B477" s="242" t="s">
        <v>770</v>
      </c>
      <c r="C477" s="243">
        <v>125</v>
      </c>
    </row>
    <row r="478" spans="2:3" ht="15">
      <c r="B478" s="242" t="s">
        <v>781</v>
      </c>
      <c r="C478" s="243">
        <v>125</v>
      </c>
    </row>
    <row r="479" spans="2:3" ht="15">
      <c r="B479" s="242" t="s">
        <v>786</v>
      </c>
      <c r="C479" s="243">
        <v>125</v>
      </c>
    </row>
    <row r="480" spans="2:3" ht="15">
      <c r="B480" s="242" t="s">
        <v>792</v>
      </c>
      <c r="C480" s="243">
        <v>125</v>
      </c>
    </row>
    <row r="481" spans="2:6" ht="15">
      <c r="B481" s="242" t="s">
        <v>796</v>
      </c>
      <c r="C481" s="243">
        <v>100</v>
      </c>
    </row>
    <row r="482" spans="2:6" ht="15">
      <c r="B482" s="241" t="s">
        <v>721</v>
      </c>
      <c r="C482" s="243">
        <v>64.28</v>
      </c>
      <c r="D482" s="244">
        <f>C482</f>
        <v>64.28</v>
      </c>
      <c r="E482" s="55" t="s">
        <v>814</v>
      </c>
    </row>
    <row r="483" spans="2:6" ht="15">
      <c r="B483" s="242" t="s">
        <v>724</v>
      </c>
      <c r="C483" s="243">
        <v>64.28</v>
      </c>
    </row>
    <row r="484" spans="2:6" ht="15">
      <c r="B484" s="241" t="s">
        <v>484</v>
      </c>
      <c r="C484" s="243">
        <v>79</v>
      </c>
      <c r="D484" s="244">
        <f>C484</f>
        <v>79</v>
      </c>
      <c r="E484" s="55" t="s">
        <v>814</v>
      </c>
    </row>
    <row r="485" spans="2:6" ht="15">
      <c r="B485" s="242" t="s">
        <v>485</v>
      </c>
      <c r="C485" s="243">
        <v>0</v>
      </c>
    </row>
    <row r="486" spans="2:6" ht="15">
      <c r="B486" s="242" t="s">
        <v>560</v>
      </c>
      <c r="C486" s="243">
        <v>79</v>
      </c>
    </row>
    <row r="487" spans="2:6" ht="15">
      <c r="B487" s="241" t="s">
        <v>561</v>
      </c>
      <c r="C487" s="243">
        <v>1618.54</v>
      </c>
      <c r="D487" s="244">
        <f>C487</f>
        <v>1618.54</v>
      </c>
      <c r="E487" s="55" t="s">
        <v>814</v>
      </c>
    </row>
    <row r="488" spans="2:6" ht="15">
      <c r="B488" s="242" t="s">
        <v>585</v>
      </c>
      <c r="C488" s="243">
        <v>1618.54</v>
      </c>
    </row>
    <row r="489" spans="2:6" ht="15">
      <c r="B489" s="242" t="s">
        <v>564</v>
      </c>
      <c r="C489" s="243">
        <v>0</v>
      </c>
    </row>
    <row r="490" spans="2:6" ht="15">
      <c r="B490" s="241" t="s">
        <v>447</v>
      </c>
      <c r="C490" s="243">
        <v>295.57</v>
      </c>
      <c r="D490" s="244">
        <f>C490</f>
        <v>295.57</v>
      </c>
      <c r="E490" s="55" t="s">
        <v>814</v>
      </c>
    </row>
    <row r="491" spans="2:6" ht="15">
      <c r="B491" s="242" t="s">
        <v>468</v>
      </c>
      <c r="C491" s="243">
        <v>278.25</v>
      </c>
    </row>
    <row r="492" spans="2:6" ht="15">
      <c r="B492" s="242" t="s">
        <v>448</v>
      </c>
      <c r="C492" s="243">
        <v>17.32</v>
      </c>
    </row>
    <row r="493" spans="2:6" ht="15">
      <c r="B493" s="241" t="s">
        <v>804</v>
      </c>
      <c r="C493" s="243">
        <v>72026.829999999987</v>
      </c>
    </row>
    <row r="495" spans="2:6" ht="25.5">
      <c r="E495" s="255" t="s">
        <v>815</v>
      </c>
      <c r="F495" s="255" t="s">
        <v>816</v>
      </c>
    </row>
    <row r="496" spans="2:6">
      <c r="C496" s="234" t="s">
        <v>813</v>
      </c>
      <c r="D496" s="245">
        <f>SUMIF(E314:E490,C496,D314:D490)</f>
        <v>51608.080000000009</v>
      </c>
      <c r="E496" s="371">
        <f>'Allocators (C)'!$C$37</f>
        <v>0.76780829488723623</v>
      </c>
      <c r="F496" s="253">
        <f>D496*E496</f>
        <v>39625.111907204082</v>
      </c>
    </row>
    <row r="497" spans="3:6">
      <c r="C497" s="234" t="s">
        <v>814</v>
      </c>
      <c r="D497" s="252">
        <f>SUMIF(E314:E490,C497,D314:D490)</f>
        <v>13130.43</v>
      </c>
      <c r="E497" s="371">
        <f>'Allocators (C)'!C80</f>
        <v>0.76586331691195286</v>
      </c>
      <c r="F497" s="372">
        <f>D497*E497</f>
        <v>10056.114672280213</v>
      </c>
    </row>
    <row r="498" spans="3:6">
      <c r="D498" s="254">
        <f>SUM(D496:D497)</f>
        <v>64738.510000000009</v>
      </c>
      <c r="F498" s="254">
        <f>SUM(F496:F497)</f>
        <v>49681.226579484297</v>
      </c>
    </row>
    <row r="499" spans="3:6">
      <c r="D499" s="253"/>
    </row>
  </sheetData>
  <dataValidations count="1">
    <dataValidation type="list" allowBlank="1" showInputMessage="1" showErrorMessage="1" sqref="P15">
      <formula1>"All,Posted/Unposted,Posted,Unposted,Staged"</formula1>
    </dataValidation>
  </dataValidations>
  <pageMargins left="0.27" right="0.28999999999999998" top="0.37" bottom="0.43" header="0.25" footer="0.25"/>
  <pageSetup scale="33" fitToHeight="0" orientation="landscape" r:id="rId2"/>
  <headerFooter alignWithMargins="0">
    <oddHeader>&amp;L&amp;"Arial"&amp;L&amp;08 &amp;R&amp;"Arial"&amp;R&amp;08 &amp;D-&amp;T-Jeff Honsowetz</oddHeader>
    <oddFooter>&amp;L&amp;"Arial"&amp;L&amp;08 Path:D:\Data_WCNX\Financials\MidMonths\BrentProject\\&amp;F-&amp;A&amp;R&amp;"Arial"&amp;R&amp;08  Page &amp;P</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tint="0.59999389629810485"/>
    <pageSetUpPr fitToPage="1"/>
  </sheetPr>
  <dimension ref="A1:BK194"/>
  <sheetViews>
    <sheetView tabSelected="1" view="pageBreakPreview" topLeftCell="C1" zoomScale="70" zoomScaleNormal="85" zoomScaleSheetLayoutView="70" workbookViewId="0">
      <pane xSplit="5" ySplit="6" topLeftCell="AM100" activePane="bottomRight" state="frozen"/>
      <selection activeCell="I252" sqref="I252"/>
      <selection pane="topRight" activeCell="I252" sqref="I252"/>
      <selection pane="bottomLeft" activeCell="I252" sqref="I252"/>
      <selection pane="bottomRight" activeCell="F150" sqref="F150"/>
    </sheetView>
  </sheetViews>
  <sheetFormatPr defaultColWidth="10.28515625" defaultRowHeight="15" outlineLevelCol="1"/>
  <cols>
    <col min="1" max="1" width="15.28515625" style="5" hidden="1" customWidth="1"/>
    <col min="2" max="2" width="8.28515625" style="5" hidden="1" customWidth="1"/>
    <col min="3" max="3" width="27.7109375" style="4" customWidth="1"/>
    <col min="4" max="4" width="27.42578125" style="4" bestFit="1" customWidth="1"/>
    <col min="5" max="7" width="14.85546875" style="3" customWidth="1"/>
    <col min="8" max="8" width="2" style="4" customWidth="1"/>
    <col min="9" max="11" width="15.140625" style="4" hidden="1" customWidth="1" outlineLevel="1"/>
    <col min="12" max="19" width="15.140625" style="5" hidden="1" customWidth="1" outlineLevel="1"/>
    <col min="20" max="20" width="17.140625" style="5" customWidth="1" collapsed="1"/>
    <col min="21" max="21" width="17.140625" style="5" customWidth="1"/>
    <col min="22" max="22" width="2.140625" style="5" customWidth="1"/>
    <col min="23" max="33" width="16.5703125" style="5" hidden="1" customWidth="1" outlineLevel="1"/>
    <col min="34" max="34" width="12.7109375" style="5" customWidth="1" collapsed="1"/>
    <col min="35" max="35" width="12.7109375" style="5" customWidth="1"/>
    <col min="36" max="36" width="12.7109375" customWidth="1"/>
    <col min="37" max="37" width="5.42578125" style="5" customWidth="1"/>
    <col min="38" max="42" width="11" style="5" customWidth="1"/>
    <col min="43" max="43" width="2.42578125" style="5" customWidth="1"/>
    <col min="44" max="44" width="19.140625" style="5" customWidth="1"/>
    <col min="45" max="45" width="16.140625" style="5" customWidth="1"/>
    <col min="46" max="46" width="15.85546875" style="5" customWidth="1"/>
    <col min="47" max="47" width="20" style="5" customWidth="1"/>
    <col min="48" max="48" width="15" style="5" bestFit="1" customWidth="1"/>
    <col min="49" max="49" width="13" style="5" customWidth="1"/>
    <col min="50" max="50" width="11.42578125" style="5" bestFit="1" customWidth="1"/>
    <col min="51" max="51" width="3.5703125" style="5" customWidth="1"/>
    <col min="52" max="52" width="3.42578125" style="5" customWidth="1"/>
    <col min="53" max="53" width="13.85546875" style="5" customWidth="1"/>
    <col min="54" max="54" width="15.28515625" style="5" customWidth="1"/>
    <col min="55" max="55" width="13.7109375" style="5" bestFit="1" customWidth="1"/>
    <col min="56" max="56" width="11.7109375" style="5" customWidth="1"/>
    <col min="57" max="57" width="1.7109375" style="5" customWidth="1"/>
    <col min="58" max="58" width="11" style="5" customWidth="1"/>
    <col min="59" max="16384" width="10.28515625" style="5"/>
  </cols>
  <sheetData>
    <row r="1" spans="1:63">
      <c r="A1" s="1" t="s">
        <v>0</v>
      </c>
      <c r="B1" s="1"/>
      <c r="C1" s="2" t="s">
        <v>1</v>
      </c>
      <c r="D1" s="3"/>
      <c r="E1" s="191" t="s">
        <v>314</v>
      </c>
      <c r="AS1" s="6" t="s">
        <v>2</v>
      </c>
      <c r="AT1" s="7" t="s">
        <v>3</v>
      </c>
      <c r="AU1" s="8">
        <v>6.9181820031127383E-2</v>
      </c>
      <c r="AV1" s="9">
        <v>-5.3E-3</v>
      </c>
      <c r="AW1" s="9">
        <f>+AU1+AV1</f>
        <v>6.3881820031127384E-2</v>
      </c>
      <c r="AX1" s="10">
        <f>AV161</f>
        <v>-5.9913629943621345</v>
      </c>
      <c r="BB1" s="87" t="s">
        <v>313</v>
      </c>
      <c r="BC1" s="125">
        <f>AU47+AU67+AU104+AU135+'Shelton Regulated - Price Out'!AS23+'Shelton Regulated - Price Out'!AS49</f>
        <v>6995901.6767228926</v>
      </c>
    </row>
    <row r="2" spans="1:63">
      <c r="C2" s="2" t="s">
        <v>4</v>
      </c>
      <c r="D2" s="3"/>
      <c r="W2" s="5">
        <f>'[27]Kitsap Regulated - Price Out'!U47</f>
        <v>2230.633253301321</v>
      </c>
      <c r="X2" s="5">
        <f>'[27]Kitsap Regulated - Price Out'!V47</f>
        <v>2184.8079231692673</v>
      </c>
      <c r="Y2" s="5">
        <f>'[27]Kitsap Regulated - Price Out'!W47</f>
        <v>2228.4873949579833</v>
      </c>
      <c r="Z2" s="5">
        <f>'[27]Kitsap Regulated - Price Out'!X47</f>
        <v>2236.0600240096041</v>
      </c>
      <c r="AA2" s="5">
        <f>'[27]Kitsap Regulated - Price Out'!Y47</f>
        <v>2264.3781512605042</v>
      </c>
      <c r="AB2" s="5">
        <f>'[27]Kitsap Regulated - Price Out'!Z47</f>
        <v>2308.6692677070828</v>
      </c>
      <c r="AC2" s="5">
        <f>'[27]Kitsap Regulated - Price Out'!AA47</f>
        <v>2365.7172869147662</v>
      </c>
      <c r="AD2" s="5">
        <f>'[27]Kitsap Regulated - Price Out'!AB47</f>
        <v>2380.0486194477789</v>
      </c>
      <c r="AE2" s="5">
        <f>'[27]Kitsap Regulated - Price Out'!AC47</f>
        <v>2373.8493397358943</v>
      </c>
      <c r="AF2" s="5">
        <v>0</v>
      </c>
      <c r="AG2" s="5">
        <v>0</v>
      </c>
      <c r="AH2" s="374">
        <f>'[27]Kitsap Regulated - Price Out'!AF47</f>
        <v>0</v>
      </c>
      <c r="AI2" s="374">
        <f>AVERAGE(W2:AH2)</f>
        <v>1714.3876050420167</v>
      </c>
      <c r="AS2" s="11"/>
      <c r="AT2" s="7" t="s">
        <v>5</v>
      </c>
      <c r="AU2" s="8">
        <v>9.6199266103053738E-2</v>
      </c>
      <c r="AV2" s="12">
        <v>-2E-3</v>
      </c>
      <c r="AW2" s="9">
        <f>+AU2+AV2</f>
        <v>9.4199266103053736E-2</v>
      </c>
      <c r="AX2" s="10">
        <f>AV162</f>
        <v>-339.64480957752676</v>
      </c>
      <c r="AZ2" s="14"/>
      <c r="BB2" s="87" t="s">
        <v>806</v>
      </c>
      <c r="BC2" s="246">
        <f>'COVID EXPENSES'!F498</f>
        <v>49681.226579484297</v>
      </c>
      <c r="BD2" s="251">
        <f>BC2/BC1</f>
        <v>7.1014758175899058E-3</v>
      </c>
      <c r="BF2" s="87" t="s">
        <v>811</v>
      </c>
      <c r="BG2" s="251">
        <v>1.754E-2</v>
      </c>
    </row>
    <row r="3" spans="1:63">
      <c r="C3" s="2" t="s">
        <v>6</v>
      </c>
      <c r="L3" s="13"/>
      <c r="BB3" s="87" t="s">
        <v>890</v>
      </c>
      <c r="BC3" s="81">
        <f>(BC2/2)/(1-BG2+BG3)</f>
        <v>25153.523117321631</v>
      </c>
      <c r="BD3" s="49">
        <f>BC153-BC3</f>
        <v>-961.72616816552545</v>
      </c>
      <c r="BF3" s="87" t="s">
        <v>812</v>
      </c>
      <c r="BG3" s="251">
        <v>5.1000000000000004E-3</v>
      </c>
      <c r="BJ3" s="249" t="s">
        <v>810</v>
      </c>
      <c r="BK3" s="249"/>
    </row>
    <row r="4" spans="1:63">
      <c r="C4" s="2"/>
      <c r="L4" s="13"/>
      <c r="BB4" s="87" t="s">
        <v>807</v>
      </c>
      <c r="BC4" s="239">
        <f>BC3/BC1</f>
        <v>3.5954654996101028E-3</v>
      </c>
    </row>
    <row r="5" spans="1:63">
      <c r="D5" s="15"/>
      <c r="E5" s="16" t="s">
        <v>7</v>
      </c>
      <c r="F5" s="16" t="s">
        <v>7</v>
      </c>
      <c r="G5" s="16" t="s">
        <v>7</v>
      </c>
      <c r="I5" s="17">
        <v>43800</v>
      </c>
      <c r="J5" s="17">
        <f t="shared" ref="J5:T5" si="0">EDATE(I5,1)</f>
        <v>43831</v>
      </c>
      <c r="K5" s="17">
        <f t="shared" si="0"/>
        <v>43862</v>
      </c>
      <c r="L5" s="17">
        <f t="shared" si="0"/>
        <v>43891</v>
      </c>
      <c r="M5" s="17">
        <f t="shared" si="0"/>
        <v>43922</v>
      </c>
      <c r="N5" s="17">
        <f t="shared" si="0"/>
        <v>43952</v>
      </c>
      <c r="O5" s="17">
        <f t="shared" si="0"/>
        <v>43983</v>
      </c>
      <c r="P5" s="17">
        <f t="shared" si="0"/>
        <v>44013</v>
      </c>
      <c r="Q5" s="17">
        <f t="shared" si="0"/>
        <v>44044</v>
      </c>
      <c r="R5" s="17">
        <f t="shared" si="0"/>
        <v>44075</v>
      </c>
      <c r="S5" s="17">
        <f t="shared" si="0"/>
        <v>44105</v>
      </c>
      <c r="T5" s="17">
        <f t="shared" si="0"/>
        <v>44136</v>
      </c>
      <c r="U5" s="15" t="s">
        <v>8</v>
      </c>
      <c r="W5" s="18">
        <f t="shared" ref="W5:AH5" si="1">I5</f>
        <v>43800</v>
      </c>
      <c r="X5" s="18">
        <f t="shared" si="1"/>
        <v>43831</v>
      </c>
      <c r="Y5" s="18">
        <f t="shared" si="1"/>
        <v>43862</v>
      </c>
      <c r="Z5" s="18">
        <f t="shared" si="1"/>
        <v>43891</v>
      </c>
      <c r="AA5" s="18">
        <f t="shared" si="1"/>
        <v>43922</v>
      </c>
      <c r="AB5" s="18">
        <f t="shared" si="1"/>
        <v>43952</v>
      </c>
      <c r="AC5" s="18">
        <f t="shared" si="1"/>
        <v>43983</v>
      </c>
      <c r="AD5" s="18">
        <f t="shared" si="1"/>
        <v>44013</v>
      </c>
      <c r="AE5" s="18">
        <f t="shared" si="1"/>
        <v>44044</v>
      </c>
      <c r="AF5" s="18">
        <f t="shared" si="1"/>
        <v>44075</v>
      </c>
      <c r="AG5" s="18">
        <f t="shared" si="1"/>
        <v>44105</v>
      </c>
      <c r="AH5" s="18">
        <f t="shared" si="1"/>
        <v>44136</v>
      </c>
      <c r="AL5" s="373" t="s">
        <v>9</v>
      </c>
      <c r="AM5" s="373"/>
      <c r="AN5" s="373"/>
      <c r="AO5" s="373"/>
      <c r="AP5" s="373"/>
      <c r="AQ5" s="19"/>
      <c r="AT5" s="20"/>
      <c r="AZ5" s="20"/>
    </row>
    <row r="6" spans="1:63" ht="24">
      <c r="C6" s="19" t="s">
        <v>10</v>
      </c>
      <c r="D6" s="15" t="s">
        <v>11</v>
      </c>
      <c r="E6" s="21">
        <v>43466</v>
      </c>
      <c r="F6" s="21">
        <v>43831</v>
      </c>
      <c r="G6" s="21">
        <v>44075</v>
      </c>
      <c r="H6" s="15"/>
      <c r="I6" s="22" t="s">
        <v>12</v>
      </c>
      <c r="J6" s="22" t="s">
        <v>12</v>
      </c>
      <c r="K6" s="22" t="s">
        <v>12</v>
      </c>
      <c r="L6" s="22" t="s">
        <v>12</v>
      </c>
      <c r="M6" s="22" t="s">
        <v>12</v>
      </c>
      <c r="N6" s="22" t="s">
        <v>12</v>
      </c>
      <c r="O6" s="22" t="s">
        <v>12</v>
      </c>
      <c r="P6" s="22" t="s">
        <v>12</v>
      </c>
      <c r="Q6" s="22" t="s">
        <v>12</v>
      </c>
      <c r="R6" s="22" t="s">
        <v>12</v>
      </c>
      <c r="S6" s="22" t="s">
        <v>12</v>
      </c>
      <c r="T6" s="22" t="s">
        <v>12</v>
      </c>
      <c r="U6" s="15" t="s">
        <v>12</v>
      </c>
      <c r="W6" s="23" t="s">
        <v>13</v>
      </c>
      <c r="X6" s="23" t="s">
        <v>13</v>
      </c>
      <c r="Y6" s="23" t="s">
        <v>13</v>
      </c>
      <c r="Z6" s="23" t="s">
        <v>13</v>
      </c>
      <c r="AA6" s="23" t="s">
        <v>13</v>
      </c>
      <c r="AB6" s="23" t="s">
        <v>13</v>
      </c>
      <c r="AC6" s="23" t="s">
        <v>13</v>
      </c>
      <c r="AD6" s="23" t="s">
        <v>13</v>
      </c>
      <c r="AE6" s="23" t="s">
        <v>13</v>
      </c>
      <c r="AF6" s="23" t="s">
        <v>13</v>
      </c>
      <c r="AG6" s="23" t="s">
        <v>13</v>
      </c>
      <c r="AH6" s="23" t="s">
        <v>13</v>
      </c>
      <c r="AI6" s="23" t="s">
        <v>14</v>
      </c>
      <c r="AJ6" s="23" t="s">
        <v>15</v>
      </c>
      <c r="AL6" s="24" t="s">
        <v>16</v>
      </c>
      <c r="AM6" s="24" t="s">
        <v>17</v>
      </c>
      <c r="AN6" s="24" t="s">
        <v>18</v>
      </c>
      <c r="AO6" s="24" t="s">
        <v>19</v>
      </c>
      <c r="AP6" s="24" t="s">
        <v>20</v>
      </c>
      <c r="AQ6" s="19"/>
      <c r="AR6" s="25" t="s">
        <v>21</v>
      </c>
      <c r="AS6" s="25" t="s">
        <v>22</v>
      </c>
      <c r="AT6" s="25" t="s">
        <v>23</v>
      </c>
      <c r="AU6" s="25" t="s">
        <v>24</v>
      </c>
      <c r="AV6" s="25" t="s">
        <v>25</v>
      </c>
      <c r="BA6" s="250" t="s">
        <v>23</v>
      </c>
      <c r="BB6" s="250" t="s">
        <v>24</v>
      </c>
      <c r="BC6" s="250" t="s">
        <v>25</v>
      </c>
    </row>
    <row r="8" spans="1:63">
      <c r="B8" s="5">
        <f>COUNTIF(C:C,C8)</f>
        <v>1</v>
      </c>
      <c r="C8" s="26" t="s">
        <v>26</v>
      </c>
      <c r="D8" s="26" t="s">
        <v>26</v>
      </c>
      <c r="H8" s="27"/>
      <c r="I8" s="27"/>
    </row>
    <row r="9" spans="1:63">
      <c r="C9" s="26"/>
      <c r="D9" s="28"/>
      <c r="H9" s="27"/>
      <c r="I9" s="27"/>
      <c r="W9" s="20"/>
      <c r="X9" s="20"/>
      <c r="Y9" s="20"/>
      <c r="Z9" s="20"/>
      <c r="AA9" s="20"/>
      <c r="AB9" s="20"/>
      <c r="AC9" s="20"/>
      <c r="AD9" s="20"/>
      <c r="AE9" s="20"/>
      <c r="AF9" s="20"/>
    </row>
    <row r="10" spans="1:63">
      <c r="A10" s="29" t="s">
        <v>27</v>
      </c>
      <c r="B10" s="29" t="s">
        <v>28</v>
      </c>
      <c r="C10" s="30" t="s">
        <v>29</v>
      </c>
      <c r="D10" s="30" t="s">
        <v>29</v>
      </c>
      <c r="H10" s="27"/>
      <c r="I10" s="27"/>
    </row>
    <row r="11" spans="1:63" s="4" customFormat="1" ht="12">
      <c r="A11" s="4" t="str">
        <f t="shared" ref="A11:A45" si="2">$A$1&amp;"Residential"&amp;C11</f>
        <v>MASON CO-REGULATEDResidential35RE1</v>
      </c>
      <c r="B11" s="4">
        <f t="shared" ref="B11:B45" si="3">COUNTIF(C:C,C11)</f>
        <v>1</v>
      </c>
      <c r="C11" s="31" t="s">
        <v>30</v>
      </c>
      <c r="D11" s="31" t="str">
        <f>VLOOKUP(C11,'[13]RM Revenue'!J:K,2,FALSE)</f>
        <v>1-35 GAL CART EOW SVC</v>
      </c>
      <c r="E11" s="32">
        <f>VLOOKUP(A11,'[13]Service Codes 01-2019'!$A$2:$H$803,8,FALSE)</f>
        <v>10.87</v>
      </c>
      <c r="F11" s="32">
        <f>VLOOKUP(A11,'[13]Service Codes'!$A$2:$H$803,8,FALSE)</f>
        <v>10.96</v>
      </c>
      <c r="G11" s="32">
        <v>10.99</v>
      </c>
      <c r="H11" s="33"/>
      <c r="I11" s="34">
        <v>21592.370000000003</v>
      </c>
      <c r="J11" s="34">
        <v>21490.485000000001</v>
      </c>
      <c r="K11" s="34">
        <v>21478.445000000003</v>
      </c>
      <c r="L11" s="34">
        <v>21716.555</v>
      </c>
      <c r="M11" s="34">
        <v>22031.654999999999</v>
      </c>
      <c r="N11" s="34">
        <v>22414.154999999999</v>
      </c>
      <c r="O11" s="34">
        <v>22477.744999999999</v>
      </c>
      <c r="P11" s="34">
        <v>22507.044999999998</v>
      </c>
      <c r="Q11" s="34">
        <v>22551.555</v>
      </c>
      <c r="R11" s="34">
        <v>25756.25</v>
      </c>
      <c r="S11" s="34">
        <v>25676.99</v>
      </c>
      <c r="T11" s="34">
        <v>25071.23</v>
      </c>
      <c r="U11" s="34">
        <f t="shared" ref="U11:U45" si="4">SUM(I11:T11)</f>
        <v>274764.48</v>
      </c>
      <c r="V11" s="34"/>
      <c r="W11" s="34">
        <f t="shared" ref="W11:W45" si="5">IFERROR(I11/$E11,0)</f>
        <v>1986.4185832566702</v>
      </c>
      <c r="X11" s="34">
        <f t="shared" ref="X11:AE31" si="6">IFERROR(J11/$F11,0)</f>
        <v>1960.8106751824816</v>
      </c>
      <c r="Y11" s="34">
        <f t="shared" si="6"/>
        <v>1959.7121350364964</v>
      </c>
      <c r="Z11" s="34">
        <f t="shared" si="6"/>
        <v>1981.4374999999998</v>
      </c>
      <c r="AA11" s="34">
        <f t="shared" si="6"/>
        <v>2010.1874999999998</v>
      </c>
      <c r="AB11" s="34">
        <f t="shared" si="6"/>
        <v>2045.0871350364962</v>
      </c>
      <c r="AC11" s="34">
        <f t="shared" si="6"/>
        <v>2050.8891423357663</v>
      </c>
      <c r="AD11" s="34">
        <f t="shared" si="6"/>
        <v>2053.5624999999995</v>
      </c>
      <c r="AE11" s="34">
        <f t="shared" si="6"/>
        <v>2057.6236313868612</v>
      </c>
      <c r="AF11" s="34">
        <f>IFERROR(R11/$G11,0)</f>
        <v>2343.6078252957232</v>
      </c>
      <c r="AG11" s="34">
        <f>IFERROR(S11/$G11,0)</f>
        <v>2336.3958143767063</v>
      </c>
      <c r="AH11" s="34">
        <f>IFERROR(T11/$G11,0)</f>
        <v>2281.2766151046403</v>
      </c>
      <c r="AI11" s="35">
        <f>AVERAGE(W11:AH11)</f>
        <v>2088.9174214176533</v>
      </c>
      <c r="AJ11" s="34">
        <f>+IFERROR(VLOOKUP($C11,'[27]Kitsap Regulated - Price Out'!$C$10:$AG$39,31,FALSE),0)</f>
        <v>242.09116358325218</v>
      </c>
      <c r="AL11" s="4">
        <v>35</v>
      </c>
      <c r="AO11" s="4">
        <v>1</v>
      </c>
      <c r="AP11" s="34">
        <f t="shared" ref="AP11:AP23" si="7">+AH11*AO11</f>
        <v>2281.2766151046403</v>
      </c>
      <c r="AQ11" s="34"/>
      <c r="AR11" s="36">
        <f>+IFERROR(VLOOKUP($C11,'[27]Kitsap Regulated - Price Out'!$C$10:$S$39,17,FALSE),0)</f>
        <v>29835.314999999999</v>
      </c>
      <c r="AS11" s="36">
        <f>U11+AR11</f>
        <v>304599.79499999998</v>
      </c>
      <c r="AT11" s="37">
        <f>+IFERROR($G11*(1+$AW$1),0)</f>
        <v>11.692061202142089</v>
      </c>
      <c r="AU11" s="38">
        <f t="shared" ref="AU11:AU45" si="8">+$AT11*(AI11+AJ11)*12</f>
        <v>327051.54046259058</v>
      </c>
      <c r="AV11" s="38">
        <f>AU11-AS11</f>
        <v>22451.745462590596</v>
      </c>
      <c r="AW11" s="39">
        <f t="shared" ref="AW11:AW45" si="9">+IFERROR((AT11-F11)/F11,0)</f>
        <v>6.6793905304935008E-2</v>
      </c>
      <c r="AY11" s="35"/>
      <c r="AZ11" s="35"/>
      <c r="BA11" s="247">
        <f>ROUND(AT11*(1+$BC$4),2)</f>
        <v>11.73</v>
      </c>
      <c r="BB11" s="35">
        <f>BA11*(AI11+AJ11)*12</f>
        <v>328112.76842472743</v>
      </c>
      <c r="BC11" s="35">
        <f>BB11-AU11</f>
        <v>1061.2279621368507</v>
      </c>
      <c r="BD11" s="248">
        <f>(BA11-AT11)/AT11</f>
        <v>3.2448340118986928E-3</v>
      </c>
    </row>
    <row r="12" spans="1:63" s="4" customFormat="1" ht="12">
      <c r="A12" s="4" t="str">
        <f t="shared" si="2"/>
        <v>MASON CO-REGULATEDResidential48RE1</v>
      </c>
      <c r="B12" s="4">
        <f t="shared" si="3"/>
        <v>1</v>
      </c>
      <c r="C12" s="31" t="s">
        <v>31</v>
      </c>
      <c r="D12" s="31" t="str">
        <f>VLOOKUP(C12,'[13]RM Revenue'!J:K,2,FALSE)</f>
        <v>1-48 GAL EOW</v>
      </c>
      <c r="E12" s="32">
        <f>VLOOKUP(A12,'[13]Service Codes 01-2019'!$A$2:$H$803,8,FALSE)</f>
        <v>14.37</v>
      </c>
      <c r="F12" s="32">
        <f>VLOOKUP(A12,'[13]Service Codes'!$A$2:$H$803,8,FALSE)</f>
        <v>14.48</v>
      </c>
      <c r="G12" s="32">
        <v>14.52</v>
      </c>
      <c r="H12" s="33"/>
      <c r="I12" s="34">
        <v>8723.885000000002</v>
      </c>
      <c r="J12" s="34">
        <v>8804.3649999999998</v>
      </c>
      <c r="K12" s="34">
        <v>8779.2649999999994</v>
      </c>
      <c r="L12" s="34">
        <v>8934.1550000000007</v>
      </c>
      <c r="M12" s="34">
        <v>9057.3050000000003</v>
      </c>
      <c r="N12" s="34">
        <v>9205.1049999999996</v>
      </c>
      <c r="O12" s="34">
        <v>9453.4249999999993</v>
      </c>
      <c r="P12" s="34">
        <v>9685.2849999999999</v>
      </c>
      <c r="Q12" s="34">
        <v>9803.8050000000003</v>
      </c>
      <c r="R12" s="34">
        <v>11268.38</v>
      </c>
      <c r="S12" s="34">
        <v>11214.639999999998</v>
      </c>
      <c r="T12" s="34">
        <v>10703.380000000001</v>
      </c>
      <c r="U12" s="34">
        <f t="shared" si="4"/>
        <v>115632.99500000001</v>
      </c>
      <c r="V12" s="34"/>
      <c r="W12" s="34">
        <f t="shared" si="5"/>
        <v>607.09011830201825</v>
      </c>
      <c r="X12" s="34">
        <f t="shared" si="6"/>
        <v>608.03625690607737</v>
      </c>
      <c r="Y12" s="34">
        <f t="shared" si="6"/>
        <v>606.3028314917126</v>
      </c>
      <c r="Z12" s="34">
        <f t="shared" si="6"/>
        <v>616.99965469613267</v>
      </c>
      <c r="AA12" s="34">
        <f t="shared" si="6"/>
        <v>625.50448895027625</v>
      </c>
      <c r="AB12" s="34">
        <f t="shared" si="6"/>
        <v>635.71167127071817</v>
      </c>
      <c r="AC12" s="34">
        <f t="shared" si="6"/>
        <v>652.86084254143634</v>
      </c>
      <c r="AD12" s="34">
        <f t="shared" si="6"/>
        <v>668.87327348066299</v>
      </c>
      <c r="AE12" s="34">
        <f t="shared" si="6"/>
        <v>677.05835635359119</v>
      </c>
      <c r="AF12" s="34">
        <f t="shared" ref="AF12:AH45" si="10">IFERROR(R12/$G12,0)</f>
        <v>776.0592286501377</v>
      </c>
      <c r="AG12" s="34">
        <f t="shared" si="10"/>
        <v>772.35812672176291</v>
      </c>
      <c r="AH12" s="34">
        <f t="shared" si="10"/>
        <v>737.14738292011032</v>
      </c>
      <c r="AI12" s="35">
        <f t="shared" ref="AI12:AI45" si="11">AVERAGE(W12:AH12)</f>
        <v>665.33351935705298</v>
      </c>
      <c r="AJ12" s="34">
        <f>+IFERROR(VLOOKUP($C12,'[27]Kitsap Regulated - Price Out'!$C$10:$AG$39,31,FALSE),0)</f>
        <v>76.602841469428014</v>
      </c>
      <c r="AL12" s="4">
        <v>48</v>
      </c>
      <c r="AO12" s="4">
        <v>1</v>
      </c>
      <c r="AP12" s="34">
        <f t="shared" si="7"/>
        <v>737.14738292011032</v>
      </c>
      <c r="AQ12" s="34"/>
      <c r="AR12" s="36">
        <f>+IFERROR(VLOOKUP($C12,'[27]Kitsap Regulated - Price Out'!$C$10:$S$39,17,FALSE),0)</f>
        <v>12428.045</v>
      </c>
      <c r="AS12" s="36">
        <f t="shared" ref="AS12:AS45" si="12">U12+AR12</f>
        <v>128061.04000000001</v>
      </c>
      <c r="AT12" s="37">
        <f t="shared" ref="AT12:AT45" si="13">+IFERROR($G12*(1+$AW$1),0)</f>
        <v>15.447564026851968</v>
      </c>
      <c r="AU12" s="38">
        <f t="shared" si="8"/>
        <v>137533.3132525993</v>
      </c>
      <c r="AV12" s="38">
        <f t="shared" ref="AV12:AV45" si="14">AU12-AS12</f>
        <v>9472.2732525992906</v>
      </c>
      <c r="AW12" s="39">
        <f t="shared" si="9"/>
        <v>6.6820720086461824E-2</v>
      </c>
      <c r="BA12" s="247">
        <f t="shared" ref="BA12:BA45" si="15">ROUND(AT12*(1+$BC$4),2)</f>
        <v>15.5</v>
      </c>
      <c r="BB12" s="35">
        <f t="shared" ref="BB12:BB45" si="16">BA12*(AI12+AJ12)*12</f>
        <v>138000.16311372546</v>
      </c>
      <c r="BC12" s="35">
        <f t="shared" ref="BC12:BC45" si="17">BB12-AU12</f>
        <v>466.84986112616025</v>
      </c>
      <c r="BD12" s="248">
        <f t="shared" ref="BD12:BD44" si="18">(BA12-AT12)/AT12</f>
        <v>3.3944493162083515E-3</v>
      </c>
    </row>
    <row r="13" spans="1:63" s="4" customFormat="1" ht="12.75" customHeight="1">
      <c r="A13" s="4" t="str">
        <f t="shared" si="2"/>
        <v>MASON CO-REGULATEDResidential64RE1</v>
      </c>
      <c r="B13" s="4">
        <f t="shared" si="3"/>
        <v>1</v>
      </c>
      <c r="C13" s="40" t="s">
        <v>32</v>
      </c>
      <c r="D13" s="31" t="str">
        <f>VLOOKUP(C13,'[13]RM Revenue'!J:K,2,FALSE)</f>
        <v>1-64 GAL EOW</v>
      </c>
      <c r="E13" s="32">
        <f>VLOOKUP(A13,'[13]Service Codes 01-2019'!$A$2:$H$803,8,FALSE)</f>
        <v>17.14</v>
      </c>
      <c r="F13" s="32">
        <f>VLOOKUP(A13,'[13]Service Codes'!$A$2:$H$803,8,FALSE)</f>
        <v>17.260000000000002</v>
      </c>
      <c r="G13" s="32">
        <v>17.309999999999999</v>
      </c>
      <c r="H13" s="33"/>
      <c r="I13" s="34">
        <v>12069.115</v>
      </c>
      <c r="J13" s="34">
        <v>12254.594999999999</v>
      </c>
      <c r="K13" s="34">
        <v>12170.025</v>
      </c>
      <c r="L13" s="34">
        <v>12467</v>
      </c>
      <c r="M13" s="34">
        <v>12589.480000000001</v>
      </c>
      <c r="N13" s="34">
        <v>12642.095000000001</v>
      </c>
      <c r="O13" s="34">
        <v>12673.075000000001</v>
      </c>
      <c r="P13" s="34">
        <v>12750.825000000001</v>
      </c>
      <c r="Q13" s="34">
        <v>12836.475</v>
      </c>
      <c r="R13" s="34">
        <v>15320.215</v>
      </c>
      <c r="S13" s="34">
        <v>15237.135</v>
      </c>
      <c r="T13" s="34">
        <v>15230.225</v>
      </c>
      <c r="U13" s="34">
        <f t="shared" si="4"/>
        <v>158240.26</v>
      </c>
      <c r="V13" s="34"/>
      <c r="W13" s="34">
        <f t="shared" si="5"/>
        <v>704.14906651108515</v>
      </c>
      <c r="X13" s="34">
        <f t="shared" si="6"/>
        <v>709.99971031286202</v>
      </c>
      <c r="Y13" s="34">
        <f t="shared" si="6"/>
        <v>705.09994206257238</v>
      </c>
      <c r="Z13" s="34">
        <f t="shared" si="6"/>
        <v>722.30590961761288</v>
      </c>
      <c r="AA13" s="34">
        <f t="shared" si="6"/>
        <v>729.40208574739279</v>
      </c>
      <c r="AB13" s="34">
        <f t="shared" si="6"/>
        <v>732.45046349942061</v>
      </c>
      <c r="AC13" s="34">
        <f t="shared" si="6"/>
        <v>734.2453650057937</v>
      </c>
      <c r="AD13" s="34">
        <f t="shared" si="6"/>
        <v>738.75</v>
      </c>
      <c r="AE13" s="34">
        <f t="shared" si="6"/>
        <v>743.71234067207411</v>
      </c>
      <c r="AF13" s="34">
        <f t="shared" si="10"/>
        <v>885.04997111496255</v>
      </c>
      <c r="AG13" s="34">
        <f t="shared" si="10"/>
        <v>880.2504332755633</v>
      </c>
      <c r="AH13" s="34">
        <f t="shared" si="10"/>
        <v>879.85124205661475</v>
      </c>
      <c r="AI13" s="35">
        <f t="shared" si="11"/>
        <v>763.77221082299604</v>
      </c>
      <c r="AJ13" s="34">
        <f>+IFERROR(VLOOKUP($C13,'[27]Kitsap Regulated - Price Out'!$C$10:$AG$39,31,FALSE),0)</f>
        <v>99.00659808811308</v>
      </c>
      <c r="AL13" s="4">
        <v>64</v>
      </c>
      <c r="AO13" s="4">
        <v>1</v>
      </c>
      <c r="AP13" s="34">
        <f t="shared" si="7"/>
        <v>879.85124205661475</v>
      </c>
      <c r="AQ13" s="34"/>
      <c r="AR13" s="36">
        <f>+IFERROR(VLOOKUP($C13,'[27]Kitsap Regulated - Price Out'!$C$10:$S$39,17,FALSE),0)</f>
        <v>19056.79</v>
      </c>
      <c r="AS13" s="36">
        <f t="shared" si="12"/>
        <v>177297.05000000002</v>
      </c>
      <c r="AT13" s="37">
        <f t="shared" si="13"/>
        <v>18.415794304738814</v>
      </c>
      <c r="AU13" s="38">
        <f t="shared" si="8"/>
        <v>190665.08490473448</v>
      </c>
      <c r="AV13" s="38">
        <f t="shared" si="14"/>
        <v>13368.034904734464</v>
      </c>
      <c r="AW13" s="39">
        <f t="shared" si="9"/>
        <v>6.6963748826118885E-2</v>
      </c>
      <c r="BA13" s="247">
        <f t="shared" si="15"/>
        <v>18.48</v>
      </c>
      <c r="BB13" s="35">
        <f t="shared" si="16"/>
        <v>191329.82866412756</v>
      </c>
      <c r="BC13" s="35">
        <f t="shared" si="17"/>
        <v>664.74375939308084</v>
      </c>
      <c r="BD13" s="248">
        <f t="shared" si="18"/>
        <v>3.4864472419017553E-3</v>
      </c>
    </row>
    <row r="14" spans="1:63" s="4" customFormat="1">
      <c r="A14" s="4" t="str">
        <f t="shared" si="2"/>
        <v>MASON CO-REGULATEDResidential96RE1</v>
      </c>
      <c r="B14" s="4">
        <f t="shared" si="3"/>
        <v>1</v>
      </c>
      <c r="C14" s="40" t="s">
        <v>33</v>
      </c>
      <c r="D14" s="31" t="str">
        <f>VLOOKUP(C14,'[13]RM Revenue'!J:K,2,FALSE)</f>
        <v>1-96 GAL EOW</v>
      </c>
      <c r="E14" s="32">
        <f>VLOOKUP(A14,'[13]Service Codes 01-2019'!$A$2:$H$803,8,FALSE)</f>
        <v>21.48</v>
      </c>
      <c r="F14" s="32">
        <f>VLOOKUP(A14,'[13]Service Codes'!$A$2:$H$803,8,FALSE)</f>
        <v>21.66</v>
      </c>
      <c r="G14" s="32">
        <v>21.72</v>
      </c>
      <c r="H14" s="33"/>
      <c r="I14" s="34">
        <v>7212.0150000000003</v>
      </c>
      <c r="J14" s="34">
        <v>7453.03</v>
      </c>
      <c r="K14" s="34">
        <v>7375.2300000000005</v>
      </c>
      <c r="L14" s="34">
        <v>7505.085</v>
      </c>
      <c r="M14" s="34">
        <v>7648.0349999999999</v>
      </c>
      <c r="N14" s="34">
        <v>7829.0150000000003</v>
      </c>
      <c r="O14" s="34">
        <v>7971.9750000000004</v>
      </c>
      <c r="P14" s="34">
        <v>8329.3549999999996</v>
      </c>
      <c r="Q14" s="34">
        <v>8487.9449999999997</v>
      </c>
      <c r="R14" s="34">
        <v>10233.07</v>
      </c>
      <c r="S14" s="34">
        <v>10158.439999999999</v>
      </c>
      <c r="T14" s="34">
        <v>10353.924999999999</v>
      </c>
      <c r="U14" s="34">
        <f t="shared" si="4"/>
        <v>100557.12000000001</v>
      </c>
      <c r="V14" s="34"/>
      <c r="W14" s="34">
        <f t="shared" si="5"/>
        <v>335.75488826815644</v>
      </c>
      <c r="X14" s="34">
        <f t="shared" si="6"/>
        <v>344.09187442289937</v>
      </c>
      <c r="Y14" s="34">
        <f t="shared" si="6"/>
        <v>340.5</v>
      </c>
      <c r="Z14" s="34">
        <f t="shared" si="6"/>
        <v>346.49515235457062</v>
      </c>
      <c r="AA14" s="34">
        <f t="shared" si="6"/>
        <v>353.09487534626038</v>
      </c>
      <c r="AB14" s="34">
        <f t="shared" si="6"/>
        <v>361.45036934441367</v>
      </c>
      <c r="AC14" s="34">
        <f t="shared" si="6"/>
        <v>368.05055401662054</v>
      </c>
      <c r="AD14" s="34">
        <f t="shared" si="6"/>
        <v>384.55009233610338</v>
      </c>
      <c r="AE14" s="34">
        <f t="shared" si="6"/>
        <v>391.87188365650968</v>
      </c>
      <c r="AF14" s="34">
        <f t="shared" si="10"/>
        <v>471.13581952117863</v>
      </c>
      <c r="AG14" s="34">
        <f t="shared" si="10"/>
        <v>467.69981583793736</v>
      </c>
      <c r="AH14" s="34">
        <f t="shared" si="10"/>
        <v>476.70004604051564</v>
      </c>
      <c r="AI14" s="35">
        <f t="shared" si="11"/>
        <v>386.78294759543041</v>
      </c>
      <c r="AJ14" s="34">
        <f>+IFERROR(VLOOKUP($C14,'[27]Kitsap Regulated - Price Out'!$C$10:$AG$39,31,FALSE),0)</f>
        <v>59.665397736728231</v>
      </c>
      <c r="AL14" s="4">
        <v>96</v>
      </c>
      <c r="AO14" s="4">
        <v>1</v>
      </c>
      <c r="AP14" s="34">
        <f t="shared" si="7"/>
        <v>476.70004604051564</v>
      </c>
      <c r="AQ14" s="34"/>
      <c r="AR14" s="36">
        <f>+IFERROR(VLOOKUP($C14,'[27]Kitsap Regulated - Price Out'!$C$10:$S$39,17,FALSE),0)</f>
        <v>14341.174999999997</v>
      </c>
      <c r="AS14" s="36">
        <f t="shared" si="12"/>
        <v>114898.29500000001</v>
      </c>
      <c r="AT14" s="37">
        <f t="shared" si="13"/>
        <v>23.107513131076082</v>
      </c>
      <c r="AU14" s="38">
        <f t="shared" si="8"/>
        <v>123795.73202532055</v>
      </c>
      <c r="AV14" s="38">
        <f t="shared" si="14"/>
        <v>8897.4370253205416</v>
      </c>
      <c r="AW14" s="39">
        <f t="shared" si="9"/>
        <v>6.6828861083844976E-2</v>
      </c>
      <c r="BA14" s="247">
        <f t="shared" si="15"/>
        <v>23.19</v>
      </c>
      <c r="BB14" s="35">
        <f t="shared" si="16"/>
        <v>124237.64553903311</v>
      </c>
      <c r="BC14" s="35">
        <f t="shared" si="17"/>
        <v>441.91351371255587</v>
      </c>
      <c r="BD14" s="248">
        <f t="shared" si="18"/>
        <v>3.5696991041838516E-3</v>
      </c>
    </row>
    <row r="15" spans="1:63" s="4" customFormat="1">
      <c r="A15" s="4" t="str">
        <f t="shared" si="2"/>
        <v>MASON CO-REGULATEDResidential20RW1</v>
      </c>
      <c r="B15" s="4">
        <f t="shared" si="3"/>
        <v>1</v>
      </c>
      <c r="C15" s="40" t="s">
        <v>34</v>
      </c>
      <c r="D15" s="31" t="str">
        <f>VLOOKUP(C15,'[13]RM Revenue'!J:K,2,FALSE)</f>
        <v>1-20 GAL CAN WEEKLY SVC</v>
      </c>
      <c r="E15" s="32">
        <f>VLOOKUP(A15,'[13]Service Codes 01-2019'!$A$2:$H$803,8,FALSE)</f>
        <v>13.36</v>
      </c>
      <c r="F15" s="32">
        <f>VLOOKUP(A15,'[13]Service Codes'!$A$2:$H$803,8,FALSE)</f>
        <v>13.46</v>
      </c>
      <c r="G15" s="32">
        <v>13.5</v>
      </c>
      <c r="H15" s="33"/>
      <c r="I15" s="34">
        <v>94.635000000000005</v>
      </c>
      <c r="J15" s="34">
        <v>94.22</v>
      </c>
      <c r="K15" s="34">
        <v>94.22</v>
      </c>
      <c r="L15" s="34">
        <v>89.734999999999999</v>
      </c>
      <c r="M15" s="34">
        <v>89.734999999999999</v>
      </c>
      <c r="N15" s="34">
        <v>106.185</v>
      </c>
      <c r="O15" s="34">
        <v>106.185</v>
      </c>
      <c r="P15" s="34">
        <v>107.68</v>
      </c>
      <c r="Q15" s="34">
        <v>107.68</v>
      </c>
      <c r="R15" s="34">
        <v>108</v>
      </c>
      <c r="S15" s="34">
        <v>114</v>
      </c>
      <c r="T15" s="34">
        <v>108</v>
      </c>
      <c r="U15" s="34">
        <f t="shared" si="4"/>
        <v>1220.2750000000001</v>
      </c>
      <c r="V15" s="34"/>
      <c r="W15" s="34">
        <f t="shared" si="5"/>
        <v>7.083458083832336</v>
      </c>
      <c r="X15" s="34">
        <f t="shared" si="6"/>
        <v>6.9999999999999991</v>
      </c>
      <c r="Y15" s="34">
        <f t="shared" si="6"/>
        <v>6.9999999999999991</v>
      </c>
      <c r="Z15" s="34">
        <f t="shared" si="6"/>
        <v>6.6667904903417528</v>
      </c>
      <c r="AA15" s="34">
        <f t="shared" si="6"/>
        <v>6.6667904903417528</v>
      </c>
      <c r="AB15" s="34">
        <f t="shared" si="6"/>
        <v>7.8889301634472506</v>
      </c>
      <c r="AC15" s="34">
        <f t="shared" si="6"/>
        <v>7.8889301634472506</v>
      </c>
      <c r="AD15" s="34">
        <f t="shared" si="6"/>
        <v>8</v>
      </c>
      <c r="AE15" s="34">
        <f t="shared" si="6"/>
        <v>8</v>
      </c>
      <c r="AF15" s="34">
        <f t="shared" si="10"/>
        <v>8</v>
      </c>
      <c r="AG15" s="34">
        <f t="shared" si="10"/>
        <v>8.4444444444444446</v>
      </c>
      <c r="AH15" s="34">
        <f t="shared" si="10"/>
        <v>8</v>
      </c>
      <c r="AI15" s="35">
        <f t="shared" si="11"/>
        <v>7.5532786529878981</v>
      </c>
      <c r="AJ15" s="34">
        <f>+IFERROR(VLOOKUP($C15,'[27]Kitsap Regulated - Price Out'!$C$10:$AG$39,31,FALSE),0)</f>
        <v>0</v>
      </c>
      <c r="AM15" s="4">
        <v>20</v>
      </c>
      <c r="AO15" s="4">
        <v>1</v>
      </c>
      <c r="AP15" s="34">
        <f t="shared" si="7"/>
        <v>8</v>
      </c>
      <c r="AQ15" s="34"/>
      <c r="AR15" s="36">
        <f>+IFERROR(VLOOKUP($C15,'[27]Kitsap Regulated - Price Out'!$C$10:$S$39,17,FALSE),0)</f>
        <v>0</v>
      </c>
      <c r="AS15" s="36">
        <f t="shared" si="12"/>
        <v>1220.2750000000001</v>
      </c>
      <c r="AT15" s="37">
        <f t="shared" si="13"/>
        <v>14.362404570420219</v>
      </c>
      <c r="AU15" s="38">
        <f t="shared" si="8"/>
        <v>1301.7989261679704</v>
      </c>
      <c r="AV15" s="38">
        <f t="shared" si="14"/>
        <v>81.52392616797033</v>
      </c>
      <c r="AW15" s="39">
        <f t="shared" si="9"/>
        <v>6.7043430194667034E-2</v>
      </c>
      <c r="BA15" s="247">
        <f t="shared" si="15"/>
        <v>14.41</v>
      </c>
      <c r="BB15" s="35">
        <f t="shared" si="16"/>
        <v>1306.1129446746675</v>
      </c>
      <c r="BC15" s="35">
        <f t="shared" si="17"/>
        <v>4.3140185066970389</v>
      </c>
      <c r="BD15" s="248">
        <f t="shared" si="18"/>
        <v>3.3138900485929113E-3</v>
      </c>
    </row>
    <row r="16" spans="1:63" s="4" customFormat="1" ht="12">
      <c r="A16" s="4" t="str">
        <f t="shared" si="2"/>
        <v>MASON CO-REGULATEDResidential35RW1</v>
      </c>
      <c r="B16" s="4">
        <f t="shared" si="3"/>
        <v>1</v>
      </c>
      <c r="C16" s="31" t="s">
        <v>35</v>
      </c>
      <c r="D16" s="31" t="str">
        <f>VLOOKUP(C16,'[13]RM Revenue'!J:K,2,FALSE)</f>
        <v>1-35 GAL CART WEEKLY SVC</v>
      </c>
      <c r="E16" s="32">
        <f>VLOOKUP(A16,'[13]Service Codes 01-2019'!$A$2:$H$803,8,FALSE)</f>
        <v>18.3</v>
      </c>
      <c r="F16" s="32">
        <f>VLOOKUP(A16,'[13]Service Codes'!$A$2:$H$803,8,FALSE)</f>
        <v>18.48</v>
      </c>
      <c r="G16" s="32">
        <v>18.53</v>
      </c>
      <c r="H16" s="33"/>
      <c r="I16" s="34">
        <v>49373.985000000001</v>
      </c>
      <c r="J16" s="34">
        <v>49283.97</v>
      </c>
      <c r="K16" s="34">
        <v>48682.95</v>
      </c>
      <c r="L16" s="34">
        <v>49117.04</v>
      </c>
      <c r="M16" s="34">
        <v>50009</v>
      </c>
      <c r="N16" s="34">
        <v>51326.89</v>
      </c>
      <c r="O16" s="34">
        <v>52418.53</v>
      </c>
      <c r="P16" s="34">
        <v>53565.644999999997</v>
      </c>
      <c r="Q16" s="34">
        <v>53791.864999999998</v>
      </c>
      <c r="R16" s="34">
        <v>66360.72</v>
      </c>
      <c r="S16" s="34">
        <v>65273.520000000004</v>
      </c>
      <c r="T16" s="34">
        <v>63085.439999999995</v>
      </c>
      <c r="U16" s="34">
        <f t="shared" si="4"/>
        <v>652289.55499999993</v>
      </c>
      <c r="V16" s="34"/>
      <c r="W16" s="34">
        <f t="shared" si="5"/>
        <v>2698.0319672131145</v>
      </c>
      <c r="X16" s="34">
        <f t="shared" si="6"/>
        <v>2666.8814935064934</v>
      </c>
      <c r="Y16" s="34">
        <f t="shared" si="6"/>
        <v>2634.3587662337659</v>
      </c>
      <c r="Z16" s="34">
        <f t="shared" si="6"/>
        <v>2657.848484848485</v>
      </c>
      <c r="AA16" s="34">
        <f t="shared" si="6"/>
        <v>2706.1147186147186</v>
      </c>
      <c r="AB16" s="34">
        <f t="shared" si="6"/>
        <v>2777.4291125541126</v>
      </c>
      <c r="AC16" s="34">
        <f t="shared" si="6"/>
        <v>2836.5005411255411</v>
      </c>
      <c r="AD16" s="34">
        <f t="shared" si="6"/>
        <v>2898.5738636363635</v>
      </c>
      <c r="AE16" s="34">
        <f t="shared" si="6"/>
        <v>2910.8152056277054</v>
      </c>
      <c r="AF16" s="34">
        <f t="shared" si="10"/>
        <v>3581.2584997301669</v>
      </c>
      <c r="AG16" s="34">
        <f t="shared" si="10"/>
        <v>3522.5860766324877</v>
      </c>
      <c r="AH16" s="34">
        <f t="shared" si="10"/>
        <v>3404.5029681597407</v>
      </c>
      <c r="AI16" s="35">
        <f t="shared" si="11"/>
        <v>2941.2418081568917</v>
      </c>
      <c r="AJ16" s="34">
        <f>+IFERROR(VLOOKUP($C16,'[27]Kitsap Regulated - Price Out'!$C$10:$AG$39,31,FALSE),0)</f>
        <v>507.0118630882925</v>
      </c>
      <c r="AL16" s="4">
        <v>35</v>
      </c>
      <c r="AO16" s="4">
        <v>1</v>
      </c>
      <c r="AP16" s="34">
        <f t="shared" si="7"/>
        <v>3404.5029681597407</v>
      </c>
      <c r="AQ16" s="34"/>
      <c r="AR16" s="36">
        <f>+IFERROR(VLOOKUP($C16,'[27]Kitsap Regulated - Price Out'!$C$10:$S$39,17,FALSE),0)</f>
        <v>104282.2</v>
      </c>
      <c r="AS16" s="36">
        <f t="shared" si="12"/>
        <v>756571.75499999989</v>
      </c>
      <c r="AT16" s="37">
        <f t="shared" si="13"/>
        <v>19.713730125176792</v>
      </c>
      <c r="AU16" s="38">
        <f t="shared" si="8"/>
        <v>815735.30733693182</v>
      </c>
      <c r="AV16" s="38">
        <f t="shared" si="14"/>
        <v>59163.552336931927</v>
      </c>
      <c r="AW16" s="39">
        <f t="shared" si="9"/>
        <v>6.6760288158917269E-2</v>
      </c>
      <c r="BA16" s="247">
        <f t="shared" si="15"/>
        <v>19.78</v>
      </c>
      <c r="BB16" s="35">
        <f t="shared" si="16"/>
        <v>818477.49140675704</v>
      </c>
      <c r="BC16" s="35">
        <f t="shared" si="17"/>
        <v>2742.1840698252199</v>
      </c>
      <c r="BD16" s="248">
        <f t="shared" si="18"/>
        <v>3.3616101266687732E-3</v>
      </c>
    </row>
    <row r="17" spans="1:56" s="4" customFormat="1" ht="12">
      <c r="A17" s="4" t="str">
        <f t="shared" si="2"/>
        <v>MASON CO-REGULATEDResidential48RW1</v>
      </c>
      <c r="B17" s="4">
        <f t="shared" si="3"/>
        <v>1</v>
      </c>
      <c r="C17" s="31" t="s">
        <v>36</v>
      </c>
      <c r="D17" s="31" t="str">
        <f>VLOOKUP(C17,'[13]RM Revenue'!J:K,2,FALSE)</f>
        <v>1-48 GAL WEEKLY</v>
      </c>
      <c r="E17" s="32">
        <f>VLOOKUP(A17,'[13]Service Codes 01-2019'!$A$2:$H$803,8,FALSE)</f>
        <v>23.25</v>
      </c>
      <c r="F17" s="32">
        <f>VLOOKUP(A17,'[13]Service Codes'!$A$2:$H$803,8,FALSE)</f>
        <v>23.48</v>
      </c>
      <c r="G17" s="32">
        <v>23.54</v>
      </c>
      <c r="H17" s="33"/>
      <c r="I17" s="34">
        <v>33082.985000000001</v>
      </c>
      <c r="J17" s="34">
        <v>33830.31</v>
      </c>
      <c r="K17" s="34">
        <v>33695.969999999994</v>
      </c>
      <c r="L17" s="34">
        <v>34422.845000000001</v>
      </c>
      <c r="M17" s="34">
        <v>35084.845000000001</v>
      </c>
      <c r="N17" s="34">
        <v>36584.76</v>
      </c>
      <c r="O17" s="34">
        <v>37286.36</v>
      </c>
      <c r="P17" s="34">
        <v>38345.78</v>
      </c>
      <c r="Q17" s="34">
        <v>38766.29</v>
      </c>
      <c r="R17" s="34">
        <v>48474.714999999997</v>
      </c>
      <c r="S17" s="34">
        <v>47839.735000000001</v>
      </c>
      <c r="T17" s="34">
        <v>47704.824999999997</v>
      </c>
      <c r="U17" s="34">
        <f t="shared" si="4"/>
        <v>465119.42</v>
      </c>
      <c r="V17" s="34"/>
      <c r="W17" s="34">
        <f t="shared" si="5"/>
        <v>1422.9240860215054</v>
      </c>
      <c r="X17" s="34">
        <f t="shared" si="6"/>
        <v>1440.813884156729</v>
      </c>
      <c r="Y17" s="34">
        <f t="shared" si="6"/>
        <v>1435.0924190800679</v>
      </c>
      <c r="Z17" s="34">
        <f t="shared" si="6"/>
        <v>1466.0496166950597</v>
      </c>
      <c r="AA17" s="34">
        <f t="shared" si="6"/>
        <v>1494.2438245315161</v>
      </c>
      <c r="AB17" s="34">
        <f t="shared" si="6"/>
        <v>1558.1243611584327</v>
      </c>
      <c r="AC17" s="34">
        <f t="shared" si="6"/>
        <v>1588.0051107325382</v>
      </c>
      <c r="AD17" s="34">
        <f t="shared" si="6"/>
        <v>1633.1252129471891</v>
      </c>
      <c r="AE17" s="34">
        <f t="shared" si="6"/>
        <v>1651.0344974446336</v>
      </c>
      <c r="AF17" s="34">
        <f t="shared" si="10"/>
        <v>2059.2487255734918</v>
      </c>
      <c r="AG17" s="34">
        <f t="shared" si="10"/>
        <v>2032.2742141036535</v>
      </c>
      <c r="AH17" s="34">
        <f t="shared" si="10"/>
        <v>2026.5431180968565</v>
      </c>
      <c r="AI17" s="35">
        <f t="shared" si="11"/>
        <v>1650.6232558784729</v>
      </c>
      <c r="AJ17" s="34">
        <f>+IFERROR(VLOOKUP($C17,'[27]Kitsap Regulated - Price Out'!$C$10:$AG$39,31,FALSE),0)</f>
        <v>271.76384352154304</v>
      </c>
      <c r="AL17" s="4">
        <v>48</v>
      </c>
      <c r="AO17" s="4">
        <v>1</v>
      </c>
      <c r="AP17" s="34">
        <f t="shared" si="7"/>
        <v>2026.5431180968565</v>
      </c>
      <c r="AQ17" s="34"/>
      <c r="AR17" s="36">
        <f>+IFERROR(VLOOKUP($C17,'[27]Kitsap Regulated - Price Out'!$C$10:$S$39,17,FALSE),0)</f>
        <v>69886.790000000008</v>
      </c>
      <c r="AS17" s="36">
        <f t="shared" si="12"/>
        <v>535006.21</v>
      </c>
      <c r="AT17" s="37">
        <f t="shared" si="13"/>
        <v>25.043778043532736</v>
      </c>
      <c r="AU17" s="38">
        <f t="shared" si="8"/>
        <v>577726.02997349645</v>
      </c>
      <c r="AV17" s="38">
        <f t="shared" si="14"/>
        <v>42719.819973496487</v>
      </c>
      <c r="AW17" s="39">
        <f t="shared" si="9"/>
        <v>6.6600427748412933E-2</v>
      </c>
      <c r="BA17" s="247">
        <f t="shared" si="15"/>
        <v>25.13</v>
      </c>
      <c r="BB17" s="35">
        <f t="shared" si="16"/>
        <v>579715.05369506881</v>
      </c>
      <c r="BC17" s="35">
        <f t="shared" si="17"/>
        <v>1989.023721572361</v>
      </c>
      <c r="BD17" s="248">
        <f t="shared" si="18"/>
        <v>3.442849410236194E-3</v>
      </c>
    </row>
    <row r="18" spans="1:56" s="4" customFormat="1" ht="12">
      <c r="A18" s="4" t="str">
        <f t="shared" si="2"/>
        <v>MASON CO-REGULATEDResidential64RW1</v>
      </c>
      <c r="B18" s="4">
        <f t="shared" si="3"/>
        <v>1</v>
      </c>
      <c r="C18" s="31" t="s">
        <v>37</v>
      </c>
      <c r="D18" s="31" t="str">
        <f>VLOOKUP(C18,'[13]RM Revenue'!J:K,2,FALSE)</f>
        <v>1-64 GAL CART WEEKLY SVC</v>
      </c>
      <c r="E18" s="32">
        <f>VLOOKUP(A18,'[13]Service Codes 01-2019'!$A$2:$H$803,8,FALSE)</f>
        <v>28.38</v>
      </c>
      <c r="F18" s="32">
        <f>VLOOKUP(A18,'[13]Service Codes'!$A$2:$H$803,8,FALSE)</f>
        <v>28.62</v>
      </c>
      <c r="G18" s="32">
        <v>28.7</v>
      </c>
      <c r="H18" s="33"/>
      <c r="I18" s="34">
        <v>35195.360000000001</v>
      </c>
      <c r="J18" s="34">
        <v>36475.300000000003</v>
      </c>
      <c r="K18" s="34">
        <v>36267.000000000007</v>
      </c>
      <c r="L18" s="34">
        <v>37127.004999999997</v>
      </c>
      <c r="M18" s="34">
        <v>38068.805</v>
      </c>
      <c r="N18" s="34">
        <v>39798.68</v>
      </c>
      <c r="O18" s="34">
        <v>40894.479999999996</v>
      </c>
      <c r="P18" s="34">
        <v>42609.35</v>
      </c>
      <c r="Q18" s="34">
        <v>43258.49</v>
      </c>
      <c r="R18" s="34">
        <v>57099.54</v>
      </c>
      <c r="S18" s="34">
        <v>56660.15</v>
      </c>
      <c r="T18" s="34">
        <v>56887.285000000003</v>
      </c>
      <c r="U18" s="34">
        <f t="shared" si="4"/>
        <v>520341.44499999995</v>
      </c>
      <c r="V18" s="34"/>
      <c r="W18" s="34">
        <f t="shared" si="5"/>
        <v>1240.1465821000706</v>
      </c>
      <c r="X18" s="34">
        <f t="shared" si="6"/>
        <v>1274.4689028651294</v>
      </c>
      <c r="Y18" s="34">
        <f t="shared" si="6"/>
        <v>1267.1907756813418</v>
      </c>
      <c r="Z18" s="34">
        <f t="shared" si="6"/>
        <v>1297.2398672257161</v>
      </c>
      <c r="AA18" s="34">
        <f t="shared" si="6"/>
        <v>1330.1469252271138</v>
      </c>
      <c r="AB18" s="34">
        <f t="shared" si="6"/>
        <v>1390.5897973445142</v>
      </c>
      <c r="AC18" s="34">
        <f t="shared" si="6"/>
        <v>1428.8777078965757</v>
      </c>
      <c r="AD18" s="34">
        <f t="shared" si="6"/>
        <v>1488.7962962962963</v>
      </c>
      <c r="AE18" s="34">
        <f t="shared" si="6"/>
        <v>1511.4776380153737</v>
      </c>
      <c r="AF18" s="34">
        <f t="shared" si="10"/>
        <v>1989.5310104529617</v>
      </c>
      <c r="AG18" s="34">
        <f t="shared" si="10"/>
        <v>1974.2212543554008</v>
      </c>
      <c r="AH18" s="34">
        <f t="shared" si="10"/>
        <v>1982.1353658536586</v>
      </c>
      <c r="AI18" s="35">
        <f t="shared" si="11"/>
        <v>1514.5685102761793</v>
      </c>
      <c r="AJ18" s="34">
        <f>+IFERROR(VLOOKUP($C18,'[27]Kitsap Regulated - Price Out'!$C$10:$AG$39,31,FALSE),0)</f>
        <v>316.42370087478781</v>
      </c>
      <c r="AL18" s="4">
        <v>64</v>
      </c>
      <c r="AO18" s="4">
        <v>1</v>
      </c>
      <c r="AP18" s="34">
        <f t="shared" si="7"/>
        <v>1982.1353658536586</v>
      </c>
      <c r="AQ18" s="34"/>
      <c r="AR18" s="36">
        <f>+IFERROR(VLOOKUP($C18,'[27]Kitsap Regulated - Price Out'!$C$10:$S$39,17,FALSE),0)</f>
        <v>96939.565000000002</v>
      </c>
      <c r="AS18" s="36">
        <f t="shared" si="12"/>
        <v>617281.01</v>
      </c>
      <c r="AT18" s="37">
        <f t="shared" si="13"/>
        <v>30.533408234893354</v>
      </c>
      <c r="AU18" s="38">
        <f t="shared" si="8"/>
        <v>670877.1918957904</v>
      </c>
      <c r="AV18" s="38">
        <f t="shared" si="14"/>
        <v>53596.181895790389</v>
      </c>
      <c r="AW18" s="39">
        <f t="shared" si="9"/>
        <v>6.6855633644072432E-2</v>
      </c>
      <c r="BA18" s="247">
        <f t="shared" si="15"/>
        <v>30.64</v>
      </c>
      <c r="BB18" s="35">
        <f t="shared" si="16"/>
        <v>673219.21619598754</v>
      </c>
      <c r="BC18" s="35">
        <f t="shared" si="17"/>
        <v>2342.0243001971394</v>
      </c>
      <c r="BD18" s="248">
        <f t="shared" si="18"/>
        <v>3.4909881100280865E-3</v>
      </c>
    </row>
    <row r="19" spans="1:56" s="4" customFormat="1">
      <c r="A19" s="4" t="str">
        <f t="shared" si="2"/>
        <v>MASON CO-REGULATEDResidential96RW1</v>
      </c>
      <c r="B19" s="4">
        <f t="shared" si="3"/>
        <v>1</v>
      </c>
      <c r="C19" s="40" t="s">
        <v>38</v>
      </c>
      <c r="D19" s="31" t="str">
        <f>VLOOKUP(C19,'[13]RM Revenue'!J:K,2,FALSE)</f>
        <v>1-96 GAL CART WEEKLY SVC</v>
      </c>
      <c r="E19" s="32">
        <f>VLOOKUP(A19,'[13]Service Codes 01-2019'!$A$2:$H$803,8,FALSE)</f>
        <v>35.42</v>
      </c>
      <c r="F19" s="32">
        <f>VLOOKUP(A19,'[13]Service Codes'!$A$2:$H$803,8,FALSE)</f>
        <v>35.79</v>
      </c>
      <c r="G19" s="32">
        <v>35.89</v>
      </c>
      <c r="H19" s="33"/>
      <c r="I19" s="34">
        <v>22774.03</v>
      </c>
      <c r="J19" s="34">
        <v>23914.199999999997</v>
      </c>
      <c r="K19" s="34">
        <v>23505.85</v>
      </c>
      <c r="L19" s="34">
        <v>24739.704999999998</v>
      </c>
      <c r="M19" s="34">
        <v>25570.525000000001</v>
      </c>
      <c r="N19" s="34">
        <v>28246.649999999998</v>
      </c>
      <c r="O19" s="34">
        <v>28331.77</v>
      </c>
      <c r="P19" s="34">
        <v>31243.954999999998</v>
      </c>
      <c r="Q19" s="34">
        <v>31687.025000000001</v>
      </c>
      <c r="R19" s="34">
        <v>41917.794999999998</v>
      </c>
      <c r="S19" s="34">
        <v>41198.035000000003</v>
      </c>
      <c r="T19" s="34">
        <v>42778.334999999999</v>
      </c>
      <c r="U19" s="34">
        <f t="shared" si="4"/>
        <v>365907.87499999994</v>
      </c>
      <c r="V19" s="34"/>
      <c r="W19" s="34">
        <f t="shared" si="5"/>
        <v>642.97092038396374</v>
      </c>
      <c r="X19" s="34">
        <f t="shared" si="6"/>
        <v>668.18105616093874</v>
      </c>
      <c r="Y19" s="34">
        <f t="shared" si="6"/>
        <v>656.77144453758035</v>
      </c>
      <c r="Z19" s="34">
        <f t="shared" si="6"/>
        <v>691.24629784856097</v>
      </c>
      <c r="AA19" s="34">
        <f t="shared" si="6"/>
        <v>714.46004470522496</v>
      </c>
      <c r="AB19" s="34">
        <f t="shared" si="6"/>
        <v>789.23302598491193</v>
      </c>
      <c r="AC19" s="34">
        <f t="shared" si="6"/>
        <v>791.61134395082433</v>
      </c>
      <c r="AD19" s="34">
        <f t="shared" si="6"/>
        <v>872.98002235261242</v>
      </c>
      <c r="AE19" s="34">
        <f t="shared" si="6"/>
        <v>885.35973735680363</v>
      </c>
      <c r="AF19" s="34">
        <f t="shared" si="10"/>
        <v>1167.951936472555</v>
      </c>
      <c r="AG19" s="34">
        <f t="shared" si="10"/>
        <v>1147.8973251602119</v>
      </c>
      <c r="AH19" s="34">
        <f t="shared" si="10"/>
        <v>1191.929088882697</v>
      </c>
      <c r="AI19" s="35">
        <f t="shared" si="11"/>
        <v>851.71602031640714</v>
      </c>
      <c r="AJ19" s="34">
        <f>+IFERROR(VLOOKUP($C19,'[27]Kitsap Regulated - Price Out'!$C$10:$AG$39,31,FALSE),0)</f>
        <v>163.69122277278828</v>
      </c>
      <c r="AL19" s="4">
        <v>96</v>
      </c>
      <c r="AO19" s="4">
        <v>1</v>
      </c>
      <c r="AP19" s="34">
        <f t="shared" si="7"/>
        <v>1191.929088882697</v>
      </c>
      <c r="AQ19" s="34"/>
      <c r="AR19" s="36">
        <f>+IFERROR(VLOOKUP($C19,'[27]Kitsap Regulated - Price Out'!$C$10:$S$39,17,FALSE),0)</f>
        <v>63427.075000000004</v>
      </c>
      <c r="AS19" s="36">
        <f t="shared" si="12"/>
        <v>429334.94999999995</v>
      </c>
      <c r="AT19" s="37">
        <f t="shared" si="13"/>
        <v>38.182718520917156</v>
      </c>
      <c r="AU19" s="38">
        <f t="shared" si="8"/>
        <v>465252.10736370296</v>
      </c>
      <c r="AV19" s="38">
        <f t="shared" si="14"/>
        <v>35917.157363703009</v>
      </c>
      <c r="AW19" s="39">
        <f t="shared" si="9"/>
        <v>6.6854387284636968E-2</v>
      </c>
      <c r="BA19" s="247">
        <f t="shared" si="15"/>
        <v>38.32</v>
      </c>
      <c r="BB19" s="35">
        <f t="shared" si="16"/>
        <v>466924.86666213558</v>
      </c>
      <c r="BC19" s="35">
        <f t="shared" si="17"/>
        <v>1672.7592984326184</v>
      </c>
      <c r="BD19" s="248">
        <f t="shared" si="18"/>
        <v>3.5953825290789363E-3</v>
      </c>
    </row>
    <row r="20" spans="1:56" s="4" customFormat="1">
      <c r="A20" s="4" t="str">
        <f t="shared" si="2"/>
        <v>MASON CO-REGULATEDResidential35RM1</v>
      </c>
      <c r="B20" s="4">
        <f t="shared" si="3"/>
        <v>1</v>
      </c>
      <c r="C20" s="40" t="s">
        <v>39</v>
      </c>
      <c r="D20" s="31" t="str">
        <f>VLOOKUP(C20,'[13]RM Revenue'!J:K,2,FALSE)</f>
        <v>1-35 GAL MONTHLY</v>
      </c>
      <c r="E20" s="32">
        <f>VLOOKUP(A20,'[13]Service Codes 01-2019'!$A$2:$H$803,8,FALSE)</f>
        <v>6.45</v>
      </c>
      <c r="F20" s="32">
        <f>VLOOKUP(A20,'[13]Service Codes'!$A$2:$H$803,8,FALSE)/2</f>
        <v>6.49</v>
      </c>
      <c r="G20" s="32">
        <v>6.51</v>
      </c>
      <c r="H20" s="33"/>
      <c r="I20" s="34">
        <v>1522.2</v>
      </c>
      <c r="J20" s="34">
        <v>1573.825</v>
      </c>
      <c r="K20" s="34">
        <v>1586.8050000000001</v>
      </c>
      <c r="L20" s="34">
        <v>1609.52</v>
      </c>
      <c r="M20" s="34">
        <v>1622.5</v>
      </c>
      <c r="N20" s="34">
        <v>1609.52</v>
      </c>
      <c r="O20" s="34">
        <v>1628.99</v>
      </c>
      <c r="P20" s="34">
        <v>1577.07</v>
      </c>
      <c r="Q20" s="34">
        <v>1590.05</v>
      </c>
      <c r="R20" s="34">
        <v>1783.72</v>
      </c>
      <c r="S20" s="34">
        <v>1783.72</v>
      </c>
      <c r="T20" s="34">
        <v>1800.0150000000001</v>
      </c>
      <c r="U20" s="34">
        <f t="shared" si="4"/>
        <v>19687.934999999998</v>
      </c>
      <c r="V20" s="34"/>
      <c r="W20" s="34">
        <f t="shared" si="5"/>
        <v>236</v>
      </c>
      <c r="X20" s="34">
        <f t="shared" si="6"/>
        <v>242.5</v>
      </c>
      <c r="Y20" s="34">
        <f t="shared" si="6"/>
        <v>244.5</v>
      </c>
      <c r="Z20" s="34">
        <f t="shared" si="6"/>
        <v>248</v>
      </c>
      <c r="AA20" s="34">
        <f t="shared" si="6"/>
        <v>250</v>
      </c>
      <c r="AB20" s="34">
        <f t="shared" si="6"/>
        <v>248</v>
      </c>
      <c r="AC20" s="34">
        <f t="shared" si="6"/>
        <v>251</v>
      </c>
      <c r="AD20" s="34">
        <f t="shared" si="6"/>
        <v>242.99999999999997</v>
      </c>
      <c r="AE20" s="34">
        <f t="shared" si="6"/>
        <v>244.99999999999997</v>
      </c>
      <c r="AF20" s="34">
        <f t="shared" si="10"/>
        <v>273.99692780337944</v>
      </c>
      <c r="AG20" s="34">
        <f t="shared" si="10"/>
        <v>273.99692780337944</v>
      </c>
      <c r="AH20" s="34">
        <f t="shared" si="10"/>
        <v>276.5</v>
      </c>
      <c r="AI20" s="35">
        <f t="shared" si="11"/>
        <v>252.70782130056327</v>
      </c>
      <c r="AJ20" s="34">
        <f>+IFERROR(VLOOKUP($C20,'[27]Kitsap Regulated - Price Out'!$C$10:$AG$39,31,FALSE),0)</f>
        <v>23.788019989195032</v>
      </c>
      <c r="AL20" s="4">
        <v>35</v>
      </c>
      <c r="AO20" s="4">
        <v>1</v>
      </c>
      <c r="AP20" s="34">
        <f t="shared" si="7"/>
        <v>276.5</v>
      </c>
      <c r="AQ20" s="34"/>
      <c r="AR20" s="36">
        <f>+IFERROR(VLOOKUP($C20,'[27]Kitsap Regulated - Price Out'!$C$10:$S$39,17,FALSE),0)</f>
        <v>1761.2649999999999</v>
      </c>
      <c r="AS20" s="36">
        <f t="shared" si="12"/>
        <v>21449.199999999997</v>
      </c>
      <c r="AT20" s="37">
        <f t="shared" si="13"/>
        <v>6.9258706484026389</v>
      </c>
      <c r="AU20" s="38">
        <f t="shared" si="8"/>
        <v>22979.693179129576</v>
      </c>
      <c r="AV20" s="38">
        <f t="shared" si="14"/>
        <v>1530.4931791295785</v>
      </c>
      <c r="AW20" s="39">
        <f t="shared" si="9"/>
        <v>6.716034644108454E-2</v>
      </c>
      <c r="BA20" s="247">
        <f t="shared" si="15"/>
        <v>6.95</v>
      </c>
      <c r="BB20" s="35">
        <f t="shared" si="16"/>
        <v>23059.753163565842</v>
      </c>
      <c r="BC20" s="35">
        <f t="shared" si="17"/>
        <v>80.05998443626595</v>
      </c>
      <c r="BD20" s="248">
        <f t="shared" si="18"/>
        <v>3.4839448817783523E-3</v>
      </c>
    </row>
    <row r="21" spans="1:56" s="4" customFormat="1">
      <c r="A21" s="4" t="str">
        <f t="shared" si="2"/>
        <v>MASON CO-REGULATEDResidential48RM1</v>
      </c>
      <c r="B21" s="4">
        <f t="shared" si="3"/>
        <v>1</v>
      </c>
      <c r="C21" s="40" t="s">
        <v>40</v>
      </c>
      <c r="D21" s="31" t="str">
        <f>VLOOKUP(C21,'[13]RM Revenue'!J:K,2,FALSE)</f>
        <v>1-48 GAL MONTHLY</v>
      </c>
      <c r="E21" s="32">
        <f>VLOOKUP(A21,'[13]Service Codes 01-2019'!$A$2:$H$803,8,FALSE)</f>
        <v>8.08</v>
      </c>
      <c r="F21" s="32">
        <f>VLOOKUP(A21,'[13]Service Codes'!$A$2:$H$803,8,FALSE)</f>
        <v>8.1300000000000008</v>
      </c>
      <c r="G21" s="32">
        <v>8.15</v>
      </c>
      <c r="H21" s="33"/>
      <c r="I21" s="34">
        <v>367.64</v>
      </c>
      <c r="J21" s="34">
        <v>353.65499999999997</v>
      </c>
      <c r="K21" s="34">
        <v>361.78499999999997</v>
      </c>
      <c r="L21" s="34">
        <v>353.65499999999997</v>
      </c>
      <c r="M21" s="34">
        <v>353.65499999999997</v>
      </c>
      <c r="N21" s="34">
        <v>349.59</v>
      </c>
      <c r="O21" s="34">
        <v>341.46</v>
      </c>
      <c r="P21" s="34">
        <v>353.65499999999997</v>
      </c>
      <c r="Q21" s="34">
        <v>353.65499999999997</v>
      </c>
      <c r="R21" s="34">
        <v>370.815</v>
      </c>
      <c r="S21" s="34">
        <v>362.66499999999996</v>
      </c>
      <c r="T21" s="34">
        <v>399.35</v>
      </c>
      <c r="U21" s="34">
        <f t="shared" si="4"/>
        <v>4321.58</v>
      </c>
      <c r="V21" s="34"/>
      <c r="W21" s="34">
        <f t="shared" si="5"/>
        <v>45.5</v>
      </c>
      <c r="X21" s="34">
        <f t="shared" si="6"/>
        <v>43.499999999999993</v>
      </c>
      <c r="Y21" s="34">
        <f t="shared" si="6"/>
        <v>44.499999999999993</v>
      </c>
      <c r="Z21" s="34">
        <f t="shared" si="6"/>
        <v>43.499999999999993</v>
      </c>
      <c r="AA21" s="34">
        <f t="shared" si="6"/>
        <v>43.499999999999993</v>
      </c>
      <c r="AB21" s="34">
        <f t="shared" si="6"/>
        <v>42.999999999999993</v>
      </c>
      <c r="AC21" s="34">
        <f t="shared" si="6"/>
        <v>41.999999999999993</v>
      </c>
      <c r="AD21" s="34">
        <f t="shared" si="6"/>
        <v>43.499999999999993</v>
      </c>
      <c r="AE21" s="34">
        <f t="shared" si="6"/>
        <v>43.499999999999993</v>
      </c>
      <c r="AF21" s="34">
        <f t="shared" si="10"/>
        <v>45.498773006134968</v>
      </c>
      <c r="AG21" s="34">
        <f t="shared" si="10"/>
        <v>44.498773006134961</v>
      </c>
      <c r="AH21" s="34">
        <f t="shared" si="10"/>
        <v>49</v>
      </c>
      <c r="AI21" s="35">
        <f t="shared" si="11"/>
        <v>44.291462167689161</v>
      </c>
      <c r="AJ21" s="34">
        <f>+IFERROR(VLOOKUP($C21,'[27]Kitsap Regulated - Price Out'!$C$10:$AG$39,31,FALSE),0)</f>
        <v>1.7672488141440279</v>
      </c>
      <c r="AL21" s="4">
        <v>48</v>
      </c>
      <c r="AO21" s="4">
        <v>1</v>
      </c>
      <c r="AP21" s="34">
        <f t="shared" si="7"/>
        <v>49</v>
      </c>
      <c r="AQ21" s="34"/>
      <c r="AR21" s="36">
        <f>+IFERROR(VLOOKUP($C21,'[27]Kitsap Regulated - Price Out'!$C$10:$S$39,17,FALSE),0)</f>
        <v>163.92999999999998</v>
      </c>
      <c r="AS21" s="36">
        <f t="shared" si="12"/>
        <v>4485.51</v>
      </c>
      <c r="AT21" s="37">
        <f t="shared" si="13"/>
        <v>8.6706368332536883</v>
      </c>
      <c r="AU21" s="38">
        <f t="shared" si="8"/>
        <v>4792.3002711752279</v>
      </c>
      <c r="AV21" s="38">
        <f t="shared" si="14"/>
        <v>306.79027117522764</v>
      </c>
      <c r="AW21" s="39">
        <f t="shared" si="9"/>
        <v>6.6498995480158363E-2</v>
      </c>
      <c r="BA21" s="247">
        <f t="shared" si="15"/>
        <v>8.6999999999999993</v>
      </c>
      <c r="BB21" s="35">
        <f t="shared" si="16"/>
        <v>4808.5294265033845</v>
      </c>
      <c r="BC21" s="35">
        <f t="shared" si="17"/>
        <v>16.229155328156594</v>
      </c>
      <c r="BD21" s="248">
        <f t="shared" si="18"/>
        <v>3.3865063559918901E-3</v>
      </c>
    </row>
    <row r="22" spans="1:56" s="4" customFormat="1">
      <c r="A22" s="4" t="str">
        <f t="shared" si="2"/>
        <v>MASON CO-REGULATEDResidential64RM1</v>
      </c>
      <c r="B22" s="4">
        <f t="shared" si="3"/>
        <v>1</v>
      </c>
      <c r="C22" s="40" t="s">
        <v>41</v>
      </c>
      <c r="D22" s="31" t="str">
        <f>VLOOKUP(C22,'[13]RM Revenue'!J:K,2,FALSE)</f>
        <v>1-64 GAL MONTHLY</v>
      </c>
      <c r="E22" s="32">
        <f>VLOOKUP(A22,'[13]Service Codes 01-2019'!$A$2:$H$803,8,FALSE)</f>
        <v>9.5399999999999991</v>
      </c>
      <c r="F22" s="32">
        <f>VLOOKUP(A22,'[13]Service Codes'!$A$2:$H$803,8,FALSE)</f>
        <v>9.6</v>
      </c>
      <c r="G22" s="32">
        <v>9.6300000000000008</v>
      </c>
      <c r="H22" s="33"/>
      <c r="I22" s="34">
        <v>357.75</v>
      </c>
      <c r="J22" s="34">
        <v>369.6</v>
      </c>
      <c r="K22" s="34">
        <v>379.20000000000005</v>
      </c>
      <c r="L22" s="34">
        <v>379.2</v>
      </c>
      <c r="M22" s="34">
        <v>379.2</v>
      </c>
      <c r="N22" s="34">
        <v>360</v>
      </c>
      <c r="O22" s="34">
        <v>360</v>
      </c>
      <c r="P22" s="34">
        <v>364.8</v>
      </c>
      <c r="Q22" s="34">
        <v>364.8</v>
      </c>
      <c r="R22" s="34">
        <v>471.84</v>
      </c>
      <c r="S22" s="34">
        <v>471.84</v>
      </c>
      <c r="T22" s="34">
        <v>486.315</v>
      </c>
      <c r="U22" s="34">
        <f t="shared" si="4"/>
        <v>4744.5450000000001</v>
      </c>
      <c r="V22" s="34"/>
      <c r="W22" s="34">
        <f t="shared" si="5"/>
        <v>37.5</v>
      </c>
      <c r="X22" s="34">
        <f t="shared" si="6"/>
        <v>38.500000000000007</v>
      </c>
      <c r="Y22" s="34">
        <f t="shared" si="6"/>
        <v>39.500000000000007</v>
      </c>
      <c r="Z22" s="34">
        <f t="shared" si="6"/>
        <v>39.5</v>
      </c>
      <c r="AA22" s="34">
        <f t="shared" si="6"/>
        <v>39.5</v>
      </c>
      <c r="AB22" s="34">
        <f t="shared" si="6"/>
        <v>37.5</v>
      </c>
      <c r="AC22" s="34">
        <f t="shared" si="6"/>
        <v>37.5</v>
      </c>
      <c r="AD22" s="34">
        <f t="shared" si="6"/>
        <v>38</v>
      </c>
      <c r="AE22" s="34">
        <f t="shared" si="6"/>
        <v>38</v>
      </c>
      <c r="AF22" s="34">
        <f t="shared" si="10"/>
        <v>48.996884735202485</v>
      </c>
      <c r="AG22" s="34">
        <f t="shared" si="10"/>
        <v>48.996884735202485</v>
      </c>
      <c r="AH22" s="34">
        <f t="shared" si="10"/>
        <v>50.499999999999993</v>
      </c>
      <c r="AI22" s="35">
        <f t="shared" si="11"/>
        <v>41.166147455867076</v>
      </c>
      <c r="AJ22" s="34">
        <f>+IFERROR(VLOOKUP($C22,'[27]Kitsap Regulated - Price Out'!$C$10:$AG$39,31,FALSE),0)</f>
        <v>5.9834801762114536</v>
      </c>
      <c r="AL22" s="4">
        <v>64</v>
      </c>
      <c r="AO22" s="4">
        <v>1</v>
      </c>
      <c r="AP22" s="34">
        <f t="shared" si="7"/>
        <v>50.499999999999993</v>
      </c>
      <c r="AQ22" s="34"/>
      <c r="AR22" s="36">
        <f>+IFERROR(VLOOKUP($C22,'[27]Kitsap Regulated - Price Out'!$C$10:$S$39,17,FALSE),0)</f>
        <v>651.96000000000015</v>
      </c>
      <c r="AS22" s="36">
        <f t="shared" si="12"/>
        <v>5396.5050000000001</v>
      </c>
      <c r="AT22" s="37">
        <f t="shared" si="13"/>
        <v>10.245181926899757</v>
      </c>
      <c r="AU22" s="38">
        <f t="shared" si="8"/>
        <v>5796.6781545146923</v>
      </c>
      <c r="AV22" s="38">
        <f t="shared" si="14"/>
        <v>400.17315451469221</v>
      </c>
      <c r="AW22" s="39">
        <f t="shared" si="9"/>
        <v>6.7206450718724775E-2</v>
      </c>
      <c r="BA22" s="247">
        <f t="shared" si="15"/>
        <v>10.28</v>
      </c>
      <c r="BB22" s="35">
        <f t="shared" si="16"/>
        <v>5816.3780646932064</v>
      </c>
      <c r="BC22" s="35">
        <f t="shared" si="17"/>
        <v>19.699910178514074</v>
      </c>
      <c r="BD22" s="248">
        <f t="shared" si="18"/>
        <v>3.3984826573770755E-3</v>
      </c>
    </row>
    <row r="23" spans="1:56" s="4" customFormat="1">
      <c r="A23" s="4" t="str">
        <f t="shared" si="2"/>
        <v>MASON CO-REGULATEDResidential96RM1</v>
      </c>
      <c r="B23" s="4">
        <f t="shared" si="3"/>
        <v>1</v>
      </c>
      <c r="C23" s="40" t="s">
        <v>42</v>
      </c>
      <c r="D23" s="31" t="str">
        <f>VLOOKUP(C23,'[13]RM Revenue'!J:K,2,FALSE)</f>
        <v>1-96 GAL MONTHLY</v>
      </c>
      <c r="E23" s="32">
        <f>VLOOKUP(A23,'[13]Service Codes 01-2019'!$A$2:$H$803,8,FALSE)</f>
        <v>11.77</v>
      </c>
      <c r="F23" s="32">
        <f>VLOOKUP(A23,'[13]Service Codes'!$A$2:$H$803,8,FALSE)</f>
        <v>11.85</v>
      </c>
      <c r="G23" s="32">
        <v>11.88</v>
      </c>
      <c r="H23" s="33"/>
      <c r="I23" s="34">
        <v>435.48999999999995</v>
      </c>
      <c r="J23" s="34">
        <v>450.3</v>
      </c>
      <c r="K23" s="34">
        <v>404.03000000000003</v>
      </c>
      <c r="L23" s="34">
        <v>432.52499999999998</v>
      </c>
      <c r="M23" s="34">
        <v>432.52499999999998</v>
      </c>
      <c r="N23" s="34">
        <v>385.125</v>
      </c>
      <c r="O23" s="34">
        <v>396.97500000000002</v>
      </c>
      <c r="P23" s="34">
        <v>396.97500000000002</v>
      </c>
      <c r="Q23" s="34">
        <v>396.97500000000002</v>
      </c>
      <c r="R23" s="34">
        <v>481.09500000000003</v>
      </c>
      <c r="S23" s="34">
        <v>504.85500000000002</v>
      </c>
      <c r="T23" s="34">
        <v>504.9</v>
      </c>
      <c r="U23" s="34">
        <f t="shared" si="4"/>
        <v>5221.7699999999986</v>
      </c>
      <c r="V23" s="34"/>
      <c r="W23" s="34">
        <f t="shared" si="5"/>
        <v>37</v>
      </c>
      <c r="X23" s="34">
        <f t="shared" si="6"/>
        <v>38</v>
      </c>
      <c r="Y23" s="34">
        <f t="shared" si="6"/>
        <v>34.095358649789034</v>
      </c>
      <c r="Z23" s="34">
        <f t="shared" si="6"/>
        <v>36.5</v>
      </c>
      <c r="AA23" s="34">
        <f t="shared" si="6"/>
        <v>36.5</v>
      </c>
      <c r="AB23" s="34">
        <f t="shared" si="6"/>
        <v>32.5</v>
      </c>
      <c r="AC23" s="34">
        <f t="shared" si="6"/>
        <v>33.5</v>
      </c>
      <c r="AD23" s="34">
        <f t="shared" si="6"/>
        <v>33.5</v>
      </c>
      <c r="AE23" s="34">
        <f t="shared" si="6"/>
        <v>33.5</v>
      </c>
      <c r="AF23" s="34">
        <f t="shared" si="10"/>
        <v>40.496212121212118</v>
      </c>
      <c r="AG23" s="34">
        <f t="shared" si="10"/>
        <v>42.496212121212118</v>
      </c>
      <c r="AH23" s="34">
        <f t="shared" si="10"/>
        <v>42.499999999999993</v>
      </c>
      <c r="AI23" s="35">
        <f t="shared" si="11"/>
        <v>36.715648574351107</v>
      </c>
      <c r="AJ23" s="34">
        <f>+IFERROR(VLOOKUP($C23,'[27]Kitsap Regulated - Price Out'!$C$10:$AG$39,31,FALSE),0)</f>
        <v>4.0547062350119907</v>
      </c>
      <c r="AL23" s="4">
        <v>96</v>
      </c>
      <c r="AO23" s="4">
        <v>1</v>
      </c>
      <c r="AP23" s="34">
        <f t="shared" si="7"/>
        <v>42.499999999999993</v>
      </c>
      <c r="AQ23" s="34"/>
      <c r="AR23" s="36">
        <f>+IFERROR(VLOOKUP($C23,'[27]Kitsap Regulated - Price Out'!$C$10:$S$39,17,FALSE),0)</f>
        <v>541.05999999999995</v>
      </c>
      <c r="AS23" s="36">
        <f t="shared" si="12"/>
        <v>5762.8299999999981</v>
      </c>
      <c r="AT23" s="37">
        <f t="shared" si="13"/>
        <v>12.638916021969793</v>
      </c>
      <c r="AU23" s="38">
        <f t="shared" si="8"/>
        <v>6183.5170874574305</v>
      </c>
      <c r="AV23" s="38">
        <f t="shared" si="14"/>
        <v>420.68708745743243</v>
      </c>
      <c r="AW23" s="39">
        <f t="shared" si="9"/>
        <v>6.6575191727408736E-2</v>
      </c>
      <c r="BA23" s="247">
        <f t="shared" si="15"/>
        <v>12.68</v>
      </c>
      <c r="BB23" s="35">
        <f t="shared" si="16"/>
        <v>6203.617187792689</v>
      </c>
      <c r="BC23" s="35">
        <f t="shared" si="17"/>
        <v>20.100100335258503</v>
      </c>
      <c r="BD23" s="248">
        <f t="shared" si="18"/>
        <v>3.2505934811808E-3</v>
      </c>
    </row>
    <row r="24" spans="1:56" s="4" customFormat="1">
      <c r="A24" s="4" t="str">
        <f t="shared" si="2"/>
        <v>MASON CO-REGULATEDResidentialEXPUR</v>
      </c>
      <c r="B24" s="4">
        <f t="shared" si="3"/>
        <v>1</v>
      </c>
      <c r="C24" s="40" t="s">
        <v>43</v>
      </c>
      <c r="D24" s="31" t="str">
        <f>VLOOKUP(C24,'[13]RM Revenue'!J:K,2,FALSE)</f>
        <v>EXTRA PICKUP</v>
      </c>
      <c r="E24" s="32">
        <f>VLOOKUP(A24,'[13]Service Codes 01-2019'!$A$2:$H$803,8,FALSE)</f>
        <v>4.51</v>
      </c>
      <c r="F24" s="32">
        <f>VLOOKUP(A24,'[13]Service Codes'!$A$2:$H$803,8,FALSE)</f>
        <v>4.55</v>
      </c>
      <c r="G24" s="32">
        <v>4.5599999999999996</v>
      </c>
      <c r="H24" s="33"/>
      <c r="I24" s="34">
        <v>687.88</v>
      </c>
      <c r="J24" s="34">
        <v>361.76</v>
      </c>
      <c r="K24" s="34">
        <v>257.22000000000003</v>
      </c>
      <c r="L24" s="34">
        <v>291.23</v>
      </c>
      <c r="M24" s="34">
        <v>452.49</v>
      </c>
      <c r="N24" s="34">
        <v>714.44</v>
      </c>
      <c r="O24" s="34">
        <v>809.93000000000006</v>
      </c>
      <c r="P24" s="34">
        <v>1437.98</v>
      </c>
      <c r="Q24" s="34">
        <v>1365.1599999999999</v>
      </c>
      <c r="R24" s="34">
        <v>1528.48</v>
      </c>
      <c r="S24" s="34">
        <v>1281.4099999999999</v>
      </c>
      <c r="T24" s="34">
        <v>1279.08</v>
      </c>
      <c r="U24" s="34">
        <f t="shared" si="4"/>
        <v>10467.06</v>
      </c>
      <c r="V24" s="34"/>
      <c r="W24" s="34">
        <f t="shared" si="5"/>
        <v>152.52328159645234</v>
      </c>
      <c r="X24" s="34">
        <f t="shared" si="6"/>
        <v>79.507692307692309</v>
      </c>
      <c r="Y24" s="34">
        <f t="shared" si="6"/>
        <v>56.531868131868137</v>
      </c>
      <c r="Z24" s="34">
        <f t="shared" si="6"/>
        <v>64.00659340659341</v>
      </c>
      <c r="AA24" s="34">
        <f t="shared" si="6"/>
        <v>99.448351648351661</v>
      </c>
      <c r="AB24" s="34">
        <f t="shared" si="6"/>
        <v>157.01978021978024</v>
      </c>
      <c r="AC24" s="34">
        <f t="shared" si="6"/>
        <v>178.00659340659342</v>
      </c>
      <c r="AD24" s="34">
        <f t="shared" si="6"/>
        <v>316.03956043956043</v>
      </c>
      <c r="AE24" s="34">
        <f t="shared" si="6"/>
        <v>300.03516483516484</v>
      </c>
      <c r="AF24" s="34">
        <f t="shared" si="10"/>
        <v>335.19298245614038</v>
      </c>
      <c r="AG24" s="34">
        <f t="shared" si="10"/>
        <v>281.01096491228071</v>
      </c>
      <c r="AH24" s="34">
        <f t="shared" si="10"/>
        <v>280.5</v>
      </c>
      <c r="AI24" s="35">
        <f t="shared" si="11"/>
        <v>191.65190278003979</v>
      </c>
      <c r="AJ24" s="34">
        <f>+IFERROR(VLOOKUP($C24,'[27]Kitsap Regulated - Price Out'!$C$10:$AG$39,31,FALSE),0)</f>
        <v>18.79084249084249</v>
      </c>
      <c r="AR24" s="36">
        <f>+IFERROR(VLOOKUP($C24,'[27]Kitsap Regulated - Price Out'!$C$10:$S$39,17,FALSE),0)</f>
        <v>1025.98</v>
      </c>
      <c r="AS24" s="36">
        <f t="shared" si="12"/>
        <v>11493.039999999999</v>
      </c>
      <c r="AT24" s="37">
        <f t="shared" si="13"/>
        <v>4.8513010993419403</v>
      </c>
      <c r="AU24" s="38">
        <f t="shared" si="8"/>
        <v>12251.053457774005</v>
      </c>
      <c r="AV24" s="38">
        <f t="shared" si="14"/>
        <v>758.01345777400638</v>
      </c>
      <c r="AW24" s="39">
        <f t="shared" si="9"/>
        <v>6.6220021833393511E-2</v>
      </c>
      <c r="BA24" s="247">
        <f t="shared" si="15"/>
        <v>4.87</v>
      </c>
      <c r="BB24" s="35">
        <f t="shared" si="16"/>
        <v>12298.274033630361</v>
      </c>
      <c r="BC24" s="35">
        <f t="shared" si="17"/>
        <v>47.220575856355936</v>
      </c>
      <c r="BD24" s="248">
        <f t="shared" si="18"/>
        <v>3.8544094203091669E-3</v>
      </c>
    </row>
    <row r="25" spans="1:56" s="4" customFormat="1">
      <c r="A25" s="4" t="str">
        <f t="shared" si="2"/>
        <v>MASON CO-REGULATEDResidentialEXTRAR</v>
      </c>
      <c r="B25" s="4">
        <f t="shared" si="3"/>
        <v>1</v>
      </c>
      <c r="C25" s="40" t="s">
        <v>44</v>
      </c>
      <c r="D25" s="31" t="str">
        <f>VLOOKUP(C25,'[13]RM Revenue'!J:K,2,FALSE)</f>
        <v>EXTRA CAN/BAGS</v>
      </c>
      <c r="E25" s="32">
        <f>VLOOKUP(A25,'[13]Service Codes 01-2019'!$A$2:$H$803,8,FALSE)</f>
        <v>4.51</v>
      </c>
      <c r="F25" s="32">
        <f>VLOOKUP(A25,'[13]Service Codes'!$A$2:$H$803,8,FALSE)</f>
        <v>4.55</v>
      </c>
      <c r="G25" s="32">
        <v>4.5599999999999996</v>
      </c>
      <c r="H25" s="33"/>
      <c r="I25" s="34">
        <v>2462.46</v>
      </c>
      <c r="J25" s="34">
        <v>2274</v>
      </c>
      <c r="K25" s="34">
        <v>1619.8400000000001</v>
      </c>
      <c r="L25" s="34">
        <v>1838.21</v>
      </c>
      <c r="M25" s="34">
        <v>3275.11</v>
      </c>
      <c r="N25" s="34">
        <v>3214.5800000000004</v>
      </c>
      <c r="O25" s="34">
        <v>2429.96</v>
      </c>
      <c r="P25" s="34">
        <v>4418.05</v>
      </c>
      <c r="Q25" s="34">
        <v>4482.04</v>
      </c>
      <c r="R25" s="34">
        <v>4702.9000000000005</v>
      </c>
      <c r="S25" s="34">
        <v>3898.86</v>
      </c>
      <c r="T25" s="34">
        <v>3207.9700000000003</v>
      </c>
      <c r="U25" s="34">
        <f t="shared" si="4"/>
        <v>37823.980000000003</v>
      </c>
      <c r="V25" s="34"/>
      <c r="W25" s="34">
        <f t="shared" si="5"/>
        <v>546</v>
      </c>
      <c r="X25" s="34">
        <f t="shared" si="6"/>
        <v>499.7802197802198</v>
      </c>
      <c r="Y25" s="34">
        <f t="shared" si="6"/>
        <v>356.00879120879125</v>
      </c>
      <c r="Z25" s="34">
        <f t="shared" si="6"/>
        <v>404.00219780219783</v>
      </c>
      <c r="AA25" s="34">
        <f t="shared" si="6"/>
        <v>719.80439560439561</v>
      </c>
      <c r="AB25" s="34">
        <f t="shared" si="6"/>
        <v>706.501098901099</v>
      </c>
      <c r="AC25" s="34">
        <f t="shared" si="6"/>
        <v>534.05714285714294</v>
      </c>
      <c r="AD25" s="34">
        <f t="shared" si="6"/>
        <v>971.00000000000011</v>
      </c>
      <c r="AE25" s="34">
        <f t="shared" si="6"/>
        <v>985.06373626373625</v>
      </c>
      <c r="AF25" s="34">
        <f t="shared" si="10"/>
        <v>1031.3377192982459</v>
      </c>
      <c r="AG25" s="34">
        <f t="shared" si="10"/>
        <v>855.01315789473699</v>
      </c>
      <c r="AH25" s="34">
        <f t="shared" si="10"/>
        <v>703.50219298245622</v>
      </c>
      <c r="AI25" s="35">
        <f t="shared" si="11"/>
        <v>692.67255438275185</v>
      </c>
      <c r="AJ25" s="34">
        <f>+IFERROR(VLOOKUP($C25,'[27]Kitsap Regulated - Price Out'!$C$10:$AG$39,31,FALSE),0)</f>
        <v>135.02326007326008</v>
      </c>
      <c r="AR25" s="36">
        <f>+IFERROR(VLOOKUP($C25,'[27]Kitsap Regulated - Price Out'!$C$10:$S$39,17,FALSE),0)</f>
        <v>7372.27</v>
      </c>
      <c r="AS25" s="36">
        <f t="shared" si="12"/>
        <v>45196.25</v>
      </c>
      <c r="AT25" s="37">
        <f t="shared" si="13"/>
        <v>4.8513010993419403</v>
      </c>
      <c r="AU25" s="38">
        <f t="shared" si="8"/>
        <v>48184.819375094077</v>
      </c>
      <c r="AV25" s="38">
        <f t="shared" si="14"/>
        <v>2988.5693750940773</v>
      </c>
      <c r="AW25" s="39">
        <f t="shared" si="9"/>
        <v>6.6220021833393511E-2</v>
      </c>
      <c r="BA25" s="247">
        <f t="shared" si="15"/>
        <v>4.87</v>
      </c>
      <c r="BB25" s="35">
        <f t="shared" si="16"/>
        <v>48370.543396809342</v>
      </c>
      <c r="BC25" s="35">
        <f t="shared" si="17"/>
        <v>185.72402171526483</v>
      </c>
      <c r="BD25" s="248">
        <f t="shared" si="18"/>
        <v>3.8544094203091669E-3</v>
      </c>
    </row>
    <row r="26" spans="1:56" s="4" customFormat="1">
      <c r="A26" s="4" t="str">
        <f t="shared" si="2"/>
        <v>MASON CO-REGULATEDResidential35ROCC1</v>
      </c>
      <c r="B26" s="4">
        <f t="shared" si="3"/>
        <v>1</v>
      </c>
      <c r="C26" s="40" t="s">
        <v>45</v>
      </c>
      <c r="D26" s="31" t="str">
        <f>VLOOKUP(C26,'[13]RM Revenue'!J:K,2,FALSE)</f>
        <v>1-35 GAL ON CALL PICKUP</v>
      </c>
      <c r="E26" s="32">
        <f>VLOOKUP(A26,'[13]Service Codes 01-2019'!$A$2:$H$803,8,FALSE)</f>
        <v>6.45</v>
      </c>
      <c r="F26" s="32">
        <f>VLOOKUP(A26,'[13]Service Codes'!$A$2:$H$803,8,FALSE)</f>
        <v>6.49</v>
      </c>
      <c r="G26" s="32">
        <v>6.51</v>
      </c>
      <c r="H26" s="33"/>
      <c r="I26" s="34">
        <v>1915.65</v>
      </c>
      <c r="J26" s="34">
        <v>1886.3700000000001</v>
      </c>
      <c r="K26" s="34">
        <v>1791.24</v>
      </c>
      <c r="L26" s="34">
        <v>2024.88</v>
      </c>
      <c r="M26" s="34">
        <v>2647.92</v>
      </c>
      <c r="N26" s="34">
        <v>2827.7</v>
      </c>
      <c r="O26" s="34">
        <v>2920.5</v>
      </c>
      <c r="P26" s="34">
        <v>4276.91</v>
      </c>
      <c r="Q26" s="34">
        <v>4075.7200000000003</v>
      </c>
      <c r="R26" s="34">
        <v>3935.35</v>
      </c>
      <c r="S26" s="34">
        <v>2916.48</v>
      </c>
      <c r="T26" s="34">
        <v>2480.31</v>
      </c>
      <c r="U26" s="34">
        <f t="shared" si="4"/>
        <v>33699.03</v>
      </c>
      <c r="V26" s="34"/>
      <c r="W26" s="34">
        <f t="shared" si="5"/>
        <v>297</v>
      </c>
      <c r="X26" s="34">
        <f t="shared" si="6"/>
        <v>290.65793528505395</v>
      </c>
      <c r="Y26" s="34">
        <f t="shared" si="6"/>
        <v>276</v>
      </c>
      <c r="Z26" s="34">
        <f t="shared" si="6"/>
        <v>312</v>
      </c>
      <c r="AA26" s="34">
        <f t="shared" si="6"/>
        <v>408</v>
      </c>
      <c r="AB26" s="34">
        <f t="shared" si="6"/>
        <v>435.70107858243449</v>
      </c>
      <c r="AC26" s="34">
        <f t="shared" si="6"/>
        <v>450</v>
      </c>
      <c r="AD26" s="34">
        <f t="shared" si="6"/>
        <v>659</v>
      </c>
      <c r="AE26" s="34">
        <f t="shared" si="6"/>
        <v>628</v>
      </c>
      <c r="AF26" s="34">
        <f t="shared" si="10"/>
        <v>604.50844854070658</v>
      </c>
      <c r="AG26" s="34">
        <f t="shared" si="10"/>
        <v>448</v>
      </c>
      <c r="AH26" s="34">
        <f t="shared" si="10"/>
        <v>381</v>
      </c>
      <c r="AI26" s="35">
        <f t="shared" si="11"/>
        <v>432.48895520068294</v>
      </c>
      <c r="AJ26" s="34">
        <f>+IFERROR(VLOOKUP($C26,'[27]Kitsap Regulated - Price Out'!$C$10:$AG$39,31,FALSE),0)</f>
        <v>44.832562917308678</v>
      </c>
      <c r="AL26" s="4">
        <v>35</v>
      </c>
      <c r="AO26" s="4">
        <v>1</v>
      </c>
      <c r="AP26" s="34">
        <f>+AH26*AO26</f>
        <v>381</v>
      </c>
      <c r="AQ26" s="34"/>
      <c r="AR26" s="36">
        <f>+IFERROR(VLOOKUP($C26,'[27]Kitsap Regulated - Price Out'!$C$10:$S$39,17,FALSE),0)</f>
        <v>3491.5599999999995</v>
      </c>
      <c r="AS26" s="36">
        <f t="shared" si="12"/>
        <v>37190.589999999997</v>
      </c>
      <c r="AT26" s="37">
        <f t="shared" si="13"/>
        <v>6.9258706484026389</v>
      </c>
      <c r="AU26" s="38">
        <f t="shared" si="8"/>
        <v>39670.405106212638</v>
      </c>
      <c r="AV26" s="38">
        <f t="shared" si="14"/>
        <v>2479.8151062126417</v>
      </c>
      <c r="AW26" s="39">
        <f t="shared" si="9"/>
        <v>6.716034644108454E-2</v>
      </c>
      <c r="BA26" s="247">
        <f t="shared" si="15"/>
        <v>6.95</v>
      </c>
      <c r="BB26" s="35">
        <f t="shared" si="16"/>
        <v>39808.614611040502</v>
      </c>
      <c r="BC26" s="35">
        <f t="shared" si="17"/>
        <v>138.20950482786429</v>
      </c>
      <c r="BD26" s="248">
        <f t="shared" si="18"/>
        <v>3.4839448817783523E-3</v>
      </c>
    </row>
    <row r="27" spans="1:56" s="4" customFormat="1">
      <c r="A27" s="4" t="str">
        <f t="shared" si="2"/>
        <v>MASON CO-REGULATEDResidential48ROCC1</v>
      </c>
      <c r="B27" s="4">
        <f t="shared" si="3"/>
        <v>1</v>
      </c>
      <c r="C27" s="40" t="s">
        <v>46</v>
      </c>
      <c r="D27" s="31" t="str">
        <f>VLOOKUP(C27,'[13]RM Revenue'!J:K,2,FALSE)</f>
        <v>1-48 GAL ON CALL PICKUP</v>
      </c>
      <c r="E27" s="32">
        <f>VLOOKUP(A27,'[13]Service Codes 01-2019'!$A$2:$H$803,8,FALSE)</f>
        <v>8.08</v>
      </c>
      <c r="F27" s="32">
        <f>VLOOKUP(A27,'[13]Service Codes'!$A$2:$H$803,8,FALSE)</f>
        <v>8.1300000000000008</v>
      </c>
      <c r="G27" s="32">
        <v>8.15</v>
      </c>
      <c r="H27" s="33"/>
      <c r="I27" s="34">
        <v>168.96</v>
      </c>
      <c r="J27" s="34">
        <v>203.25</v>
      </c>
      <c r="K27" s="34">
        <v>130.08000000000001</v>
      </c>
      <c r="L27" s="34">
        <v>203.25</v>
      </c>
      <c r="M27" s="34">
        <v>276.42</v>
      </c>
      <c r="N27" s="34">
        <v>382.11</v>
      </c>
      <c r="O27" s="34">
        <v>430.89</v>
      </c>
      <c r="P27" s="34">
        <v>520.32000000000005</v>
      </c>
      <c r="Q27" s="34">
        <v>650.4</v>
      </c>
      <c r="R27" s="34">
        <v>578.67000000000007</v>
      </c>
      <c r="S27" s="34">
        <v>448.25</v>
      </c>
      <c r="T27" s="34">
        <v>317.85000000000002</v>
      </c>
      <c r="U27" s="34">
        <f t="shared" si="4"/>
        <v>4310.4500000000007</v>
      </c>
      <c r="V27" s="34"/>
      <c r="W27" s="34">
        <f t="shared" si="5"/>
        <v>20.910891089108912</v>
      </c>
      <c r="X27" s="34">
        <f t="shared" si="6"/>
        <v>24.999999999999996</v>
      </c>
      <c r="Y27" s="34">
        <f t="shared" si="6"/>
        <v>16</v>
      </c>
      <c r="Z27" s="34">
        <f t="shared" si="6"/>
        <v>24.999999999999996</v>
      </c>
      <c r="AA27" s="34">
        <f t="shared" si="6"/>
        <v>34</v>
      </c>
      <c r="AB27" s="34">
        <f t="shared" si="6"/>
        <v>47</v>
      </c>
      <c r="AC27" s="34">
        <f t="shared" si="6"/>
        <v>52.999999999999993</v>
      </c>
      <c r="AD27" s="34">
        <f t="shared" si="6"/>
        <v>64</v>
      </c>
      <c r="AE27" s="34">
        <f t="shared" si="6"/>
        <v>79.999999999999986</v>
      </c>
      <c r="AF27" s="34">
        <f t="shared" si="10"/>
        <v>71.002453987730064</v>
      </c>
      <c r="AG27" s="34">
        <f t="shared" si="10"/>
        <v>55</v>
      </c>
      <c r="AH27" s="34">
        <f t="shared" si="10"/>
        <v>39</v>
      </c>
      <c r="AI27" s="35">
        <f t="shared" si="11"/>
        <v>44.159445423069911</v>
      </c>
      <c r="AJ27" s="34">
        <f>+IFERROR(VLOOKUP($C27,'[27]Kitsap Regulated - Price Out'!$C$10:$AG$39,31,FALSE),0)</f>
        <v>8.4889298892988929</v>
      </c>
      <c r="AL27" s="4">
        <v>48</v>
      </c>
      <c r="AO27" s="4">
        <v>1</v>
      </c>
      <c r="AP27" s="34">
        <f>+AH27*AO27</f>
        <v>39</v>
      </c>
      <c r="AQ27" s="34"/>
      <c r="AR27" s="36">
        <f>+IFERROR(VLOOKUP($C27,'[27]Kitsap Regulated - Price Out'!$C$10:$S$39,17,FALSE),0)</f>
        <v>828.18</v>
      </c>
      <c r="AS27" s="36">
        <f t="shared" si="12"/>
        <v>5138.630000000001</v>
      </c>
      <c r="AT27" s="37">
        <f t="shared" si="13"/>
        <v>8.6706368332536883</v>
      </c>
      <c r="AU27" s="38">
        <f t="shared" si="8"/>
        <v>5477.9393063326697</v>
      </c>
      <c r="AV27" s="38">
        <f t="shared" si="14"/>
        <v>339.30930633266871</v>
      </c>
      <c r="AW27" s="39">
        <f t="shared" si="9"/>
        <v>6.6498995480158363E-2</v>
      </c>
      <c r="BA27" s="247">
        <f t="shared" si="15"/>
        <v>8.6999999999999993</v>
      </c>
      <c r="BB27" s="35">
        <f t="shared" si="16"/>
        <v>5496.4903826113032</v>
      </c>
      <c r="BC27" s="35">
        <f t="shared" si="17"/>
        <v>18.551076278633445</v>
      </c>
      <c r="BD27" s="248">
        <f t="shared" si="18"/>
        <v>3.3865063559918901E-3</v>
      </c>
    </row>
    <row r="28" spans="1:56" s="4" customFormat="1">
      <c r="A28" s="4" t="str">
        <f t="shared" si="2"/>
        <v>MASON CO-REGULATEDResidential64ROCC1</v>
      </c>
      <c r="B28" s="4">
        <f t="shared" si="3"/>
        <v>1</v>
      </c>
      <c r="C28" s="40" t="s">
        <v>47</v>
      </c>
      <c r="D28" s="31" t="str">
        <f>VLOOKUP(C28,'[13]RM Revenue'!J:K,2,FALSE)</f>
        <v>1-64 GAL ON CALL PICKUP</v>
      </c>
      <c r="E28" s="32">
        <f>VLOOKUP(A28,'[13]Service Codes 01-2019'!$A$2:$H$803,8,FALSE)</f>
        <v>9.5399999999999991</v>
      </c>
      <c r="F28" s="32">
        <f>VLOOKUP(A28,'[13]Service Codes'!$A$2:$H$803,8,FALSE)</f>
        <v>9.6</v>
      </c>
      <c r="G28" s="32">
        <v>9.6300000000000008</v>
      </c>
      <c r="H28" s="33"/>
      <c r="I28" s="34">
        <v>238.5</v>
      </c>
      <c r="J28" s="34">
        <v>326.33999999999997</v>
      </c>
      <c r="K28" s="34">
        <v>249.6</v>
      </c>
      <c r="L28" s="34">
        <v>263.75</v>
      </c>
      <c r="M28" s="34">
        <v>384</v>
      </c>
      <c r="N28" s="34">
        <v>460.8</v>
      </c>
      <c r="O28" s="34">
        <v>412.8</v>
      </c>
      <c r="P28" s="34">
        <v>672</v>
      </c>
      <c r="Q28" s="34">
        <v>576</v>
      </c>
      <c r="R28" s="34">
        <v>606.69000000000005</v>
      </c>
      <c r="S28" s="34">
        <v>385.2</v>
      </c>
      <c r="T28" s="34">
        <v>308.15999999999997</v>
      </c>
      <c r="U28" s="34">
        <f t="shared" si="4"/>
        <v>4883.8399999999992</v>
      </c>
      <c r="V28" s="34"/>
      <c r="W28" s="34">
        <f t="shared" si="5"/>
        <v>25.000000000000004</v>
      </c>
      <c r="X28" s="34">
        <f t="shared" si="6"/>
        <v>33.993749999999999</v>
      </c>
      <c r="Y28" s="34">
        <f t="shared" si="6"/>
        <v>26</v>
      </c>
      <c r="Z28" s="34">
        <f t="shared" si="6"/>
        <v>27.473958333333336</v>
      </c>
      <c r="AA28" s="34">
        <f t="shared" si="6"/>
        <v>40</v>
      </c>
      <c r="AB28" s="34">
        <f t="shared" si="6"/>
        <v>48</v>
      </c>
      <c r="AC28" s="34">
        <f t="shared" si="6"/>
        <v>43</v>
      </c>
      <c r="AD28" s="34">
        <f t="shared" si="6"/>
        <v>70</v>
      </c>
      <c r="AE28" s="34">
        <f t="shared" si="6"/>
        <v>60</v>
      </c>
      <c r="AF28" s="34">
        <f t="shared" si="10"/>
        <v>63</v>
      </c>
      <c r="AG28" s="34">
        <f t="shared" si="10"/>
        <v>39.999999999999993</v>
      </c>
      <c r="AH28" s="34">
        <f t="shared" si="10"/>
        <v>31.999999999999993</v>
      </c>
      <c r="AI28" s="35">
        <f t="shared" si="11"/>
        <v>42.372309027777781</v>
      </c>
      <c r="AJ28" s="34">
        <f>+IFERROR(VLOOKUP($C28,'[27]Kitsap Regulated - Price Out'!$C$10:$AG$39,31,FALSE),0)</f>
        <v>3.6618055555555551</v>
      </c>
      <c r="AL28" s="4">
        <v>64</v>
      </c>
      <c r="AO28" s="4">
        <v>1</v>
      </c>
      <c r="AP28" s="34">
        <f>+AH28*AO28</f>
        <v>31.999999999999993</v>
      </c>
      <c r="AQ28" s="34"/>
      <c r="AR28" s="36">
        <f>+IFERROR(VLOOKUP($C28,'[27]Kitsap Regulated - Price Out'!$C$10:$S$39,17,FALSE),0)</f>
        <v>421.84000000000003</v>
      </c>
      <c r="AS28" s="36">
        <f t="shared" si="12"/>
        <v>5305.6799999999994</v>
      </c>
      <c r="AT28" s="37">
        <f t="shared" si="13"/>
        <v>10.245181926899757</v>
      </c>
      <c r="AU28" s="38">
        <f t="shared" si="8"/>
        <v>5659.5345449999913</v>
      </c>
      <c r="AV28" s="38">
        <f t="shared" si="14"/>
        <v>353.85454499999196</v>
      </c>
      <c r="AW28" s="39">
        <f t="shared" si="9"/>
        <v>6.7206450718724775E-2</v>
      </c>
      <c r="BA28" s="247">
        <f t="shared" si="15"/>
        <v>10.28</v>
      </c>
      <c r="BB28" s="35">
        <f t="shared" si="16"/>
        <v>5678.7683749999997</v>
      </c>
      <c r="BC28" s="35">
        <f t="shared" si="17"/>
        <v>19.233830000008311</v>
      </c>
      <c r="BD28" s="248">
        <f t="shared" si="18"/>
        <v>3.3984826573770755E-3</v>
      </c>
    </row>
    <row r="29" spans="1:56" s="4" customFormat="1">
      <c r="A29" s="4" t="str">
        <f t="shared" si="2"/>
        <v>MASON CO-REGULATEDResidential96ROCC1</v>
      </c>
      <c r="B29" s="4">
        <f t="shared" si="3"/>
        <v>1</v>
      </c>
      <c r="C29" s="40" t="s">
        <v>48</v>
      </c>
      <c r="D29" s="31" t="str">
        <f>VLOOKUP(C29,'[13]RM Revenue'!J:K,2,FALSE)</f>
        <v>1-96 GAL ON CALL PICKUP</v>
      </c>
      <c r="E29" s="32">
        <f>VLOOKUP(A29,'[13]Service Codes 01-2019'!$A$2:$H$803,8,FALSE)</f>
        <v>11.77</v>
      </c>
      <c r="F29" s="32">
        <f>VLOOKUP(A29,'[13]Service Codes'!$A$2:$H$803,8,FALSE)</f>
        <v>11.85</v>
      </c>
      <c r="G29" s="32">
        <v>11.88</v>
      </c>
      <c r="H29" s="33"/>
      <c r="I29" s="34">
        <v>717.97</v>
      </c>
      <c r="J29" s="34">
        <v>698.75</v>
      </c>
      <c r="K29" s="34">
        <v>497.70000000000005</v>
      </c>
      <c r="L29" s="34">
        <v>734.69999999999993</v>
      </c>
      <c r="M29" s="34">
        <v>829.5</v>
      </c>
      <c r="N29" s="34">
        <v>1036.875</v>
      </c>
      <c r="O29" s="34">
        <v>1025.0250000000001</v>
      </c>
      <c r="P29" s="34">
        <v>1487.175</v>
      </c>
      <c r="Q29" s="34">
        <v>1404.2250000000001</v>
      </c>
      <c r="R29" s="34">
        <v>1455.36</v>
      </c>
      <c r="S29" s="34">
        <v>1063.32</v>
      </c>
      <c r="T29" s="34">
        <v>849.42</v>
      </c>
      <c r="U29" s="34">
        <f t="shared" si="4"/>
        <v>11800.02</v>
      </c>
      <c r="V29" s="34"/>
      <c r="W29" s="34">
        <f t="shared" si="5"/>
        <v>61.000000000000007</v>
      </c>
      <c r="X29" s="34">
        <f t="shared" si="6"/>
        <v>58.966244725738399</v>
      </c>
      <c r="Y29" s="34">
        <f t="shared" si="6"/>
        <v>42.000000000000007</v>
      </c>
      <c r="Z29" s="34">
        <f t="shared" si="6"/>
        <v>61.999999999999993</v>
      </c>
      <c r="AA29" s="34">
        <f t="shared" si="6"/>
        <v>70</v>
      </c>
      <c r="AB29" s="34">
        <f t="shared" si="6"/>
        <v>87.5</v>
      </c>
      <c r="AC29" s="34">
        <f t="shared" si="6"/>
        <v>86.500000000000014</v>
      </c>
      <c r="AD29" s="34">
        <f t="shared" si="6"/>
        <v>125.5</v>
      </c>
      <c r="AE29" s="34">
        <f t="shared" si="6"/>
        <v>118.50000000000001</v>
      </c>
      <c r="AF29" s="34">
        <f t="shared" si="10"/>
        <v>122.50505050505049</v>
      </c>
      <c r="AG29" s="34">
        <f t="shared" si="10"/>
        <v>89.505050505050491</v>
      </c>
      <c r="AH29" s="34">
        <f t="shared" si="10"/>
        <v>71.499999999999986</v>
      </c>
      <c r="AI29" s="35">
        <f t="shared" si="11"/>
        <v>82.956362144653284</v>
      </c>
      <c r="AJ29" s="34">
        <f>+IFERROR(VLOOKUP($C29,'[27]Kitsap Regulated - Price Out'!$C$10:$AG$39,31,FALSE),0)</f>
        <v>8.0008438818565413</v>
      </c>
      <c r="AL29" s="4">
        <v>96</v>
      </c>
      <c r="AO29" s="4">
        <v>1</v>
      </c>
      <c r="AP29" s="34">
        <f>+AH29*AO29</f>
        <v>71.499999999999986</v>
      </c>
      <c r="AQ29" s="34"/>
      <c r="AR29" s="36">
        <f>+IFERROR(VLOOKUP($C29,'[27]Kitsap Regulated - Price Out'!$C$10:$S$39,17,FALSE),0)</f>
        <v>1137.72</v>
      </c>
      <c r="AS29" s="36">
        <f t="shared" si="12"/>
        <v>12937.74</v>
      </c>
      <c r="AT29" s="37">
        <f t="shared" si="13"/>
        <v>12.638916021969793</v>
      </c>
      <c r="AU29" s="38">
        <f t="shared" si="8"/>
        <v>13795.205862744751</v>
      </c>
      <c r="AV29" s="38">
        <f t="shared" si="14"/>
        <v>857.46586274475158</v>
      </c>
      <c r="AW29" s="39">
        <f t="shared" si="9"/>
        <v>6.6575191727408736E-2</v>
      </c>
      <c r="BA29" s="247">
        <f t="shared" si="15"/>
        <v>12.68</v>
      </c>
      <c r="BB29" s="35">
        <f t="shared" si="16"/>
        <v>13840.048468993733</v>
      </c>
      <c r="BC29" s="35">
        <f t="shared" si="17"/>
        <v>44.84260624898161</v>
      </c>
      <c r="BD29" s="248">
        <f t="shared" si="18"/>
        <v>3.2505934811808E-3</v>
      </c>
    </row>
    <row r="30" spans="1:56" s="4" customFormat="1">
      <c r="A30" s="4" t="str">
        <f t="shared" si="2"/>
        <v>MASON CO-REGULATEDResidentialDRVNRE1</v>
      </c>
      <c r="B30" s="4">
        <f t="shared" si="3"/>
        <v>1</v>
      </c>
      <c r="C30" s="40" t="s">
        <v>49</v>
      </c>
      <c r="D30" s="31" t="str">
        <f>VLOOKUP(C30,'[13]RM Revenue'!J:K,2,FALSE)</f>
        <v>DRIVE IN UP TO 250'-EOW</v>
      </c>
      <c r="E30" s="32">
        <f>VLOOKUP(A30,'[13]Service Codes 01-2019'!$A$2:$H$803,8,FALSE)</f>
        <v>2.41</v>
      </c>
      <c r="F30" s="32">
        <f>VLOOKUP(A30,'[13]Service Codes'!$A$2:$H$803,8,FALSE)</f>
        <v>2.41</v>
      </c>
      <c r="G30" s="32">
        <f>1.11*2.17</f>
        <v>2.4087000000000001</v>
      </c>
      <c r="H30" s="33"/>
      <c r="I30" s="34">
        <v>199.43500000000003</v>
      </c>
      <c r="J30" s="34">
        <v>201.23500000000001</v>
      </c>
      <c r="K30" s="34">
        <v>198.82500000000002</v>
      </c>
      <c r="L30" s="34">
        <v>202.44</v>
      </c>
      <c r="M30" s="34">
        <v>201.23</v>
      </c>
      <c r="N30" s="34">
        <v>199.43</v>
      </c>
      <c r="O30" s="34">
        <v>201.84</v>
      </c>
      <c r="P30" s="34">
        <v>194.73</v>
      </c>
      <c r="Q30" s="34">
        <v>189.91</v>
      </c>
      <c r="R30" s="34">
        <v>221.72</v>
      </c>
      <c r="S30" s="34">
        <v>228.46</v>
      </c>
      <c r="T30" s="34">
        <v>228.95</v>
      </c>
      <c r="U30" s="34">
        <f t="shared" si="4"/>
        <v>2468.2049999999999</v>
      </c>
      <c r="V30" s="34"/>
      <c r="W30" s="34">
        <f t="shared" si="5"/>
        <v>82.753112033195023</v>
      </c>
      <c r="X30" s="34">
        <f t="shared" si="6"/>
        <v>83.5</v>
      </c>
      <c r="Y30" s="34">
        <f t="shared" si="6"/>
        <v>82.5</v>
      </c>
      <c r="Z30" s="34">
        <f t="shared" si="6"/>
        <v>84</v>
      </c>
      <c r="AA30" s="34">
        <f t="shared" si="6"/>
        <v>83.497925311203304</v>
      </c>
      <c r="AB30" s="34">
        <f t="shared" si="6"/>
        <v>82.751037344398341</v>
      </c>
      <c r="AC30" s="34">
        <f t="shared" si="6"/>
        <v>83.751037344398341</v>
      </c>
      <c r="AD30" s="34">
        <f t="shared" si="6"/>
        <v>80.800829875518659</v>
      </c>
      <c r="AE30" s="34">
        <f t="shared" si="6"/>
        <v>78.800829875518673</v>
      </c>
      <c r="AF30" s="34">
        <f t="shared" si="10"/>
        <v>92.049653339975919</v>
      </c>
      <c r="AG30" s="34">
        <f t="shared" si="10"/>
        <v>94.847843234940015</v>
      </c>
      <c r="AH30" s="34">
        <f t="shared" si="10"/>
        <v>95.051272470627296</v>
      </c>
      <c r="AI30" s="35">
        <f t="shared" si="11"/>
        <v>85.358628402481301</v>
      </c>
      <c r="AJ30" s="34">
        <f>+IFERROR(VLOOKUP($C30,'[27]Kitsap Regulated - Price Out'!$C$10:$AG$39,31,FALSE),0)</f>
        <v>7.4801760285631245</v>
      </c>
      <c r="AR30" s="36">
        <f>+IFERROR(VLOOKUP($C30,'[27]Kitsap Regulated - Price Out'!$C$10:$S$39,17,FALSE),0)</f>
        <v>216.21000000000004</v>
      </c>
      <c r="AS30" s="36">
        <f t="shared" si="12"/>
        <v>2684.415</v>
      </c>
      <c r="AT30" s="37">
        <f t="shared" si="13"/>
        <v>2.5625721399089763</v>
      </c>
      <c r="AU30" s="38">
        <f t="shared" si="8"/>
        <v>2854.8736048494293</v>
      </c>
      <c r="AV30" s="38">
        <f t="shared" si="14"/>
        <v>170.45860484942932</v>
      </c>
      <c r="AW30" s="39">
        <f t="shared" si="9"/>
        <v>6.3307941870944448E-2</v>
      </c>
      <c r="BA30" s="247">
        <f t="shared" si="15"/>
        <v>2.57</v>
      </c>
      <c r="BB30" s="35">
        <f t="shared" si="16"/>
        <v>2863.1487286534102</v>
      </c>
      <c r="BC30" s="35">
        <f t="shared" si="17"/>
        <v>8.2751238039809323</v>
      </c>
      <c r="BD30" s="248">
        <f t="shared" si="18"/>
        <v>2.8985955069688015E-3</v>
      </c>
    </row>
    <row r="31" spans="1:56" s="4" customFormat="1">
      <c r="A31" s="4" t="str">
        <f t="shared" si="2"/>
        <v>MASON CO-REGULATEDResidentialDRVNRW1</v>
      </c>
      <c r="B31" s="4">
        <f t="shared" si="3"/>
        <v>1</v>
      </c>
      <c r="C31" s="40" t="s">
        <v>50</v>
      </c>
      <c r="D31" s="31" t="str">
        <f>VLOOKUP(C31,'[13]RM Revenue'!J:K,2,FALSE)</f>
        <v>DRIVE IN UP TO 250'</v>
      </c>
      <c r="E31" s="32">
        <f>VLOOKUP(A31,'[13]Service Codes 01-2019'!$A$2:$H$803,8,FALSE)</f>
        <v>4.8099999999999996</v>
      </c>
      <c r="F31" s="32">
        <f>VLOOKUP(A31,'[13]Service Codes'!$A$2:$H$803,8,FALSE)</f>
        <v>4.8099999999999996</v>
      </c>
      <c r="G31" s="32">
        <f>1.11*4.33</f>
        <v>4.8063000000000002</v>
      </c>
      <c r="H31" s="33"/>
      <c r="I31" s="34">
        <v>359.56</v>
      </c>
      <c r="J31" s="34">
        <v>367.96499999999997</v>
      </c>
      <c r="K31" s="34">
        <v>365.565</v>
      </c>
      <c r="L31" s="34">
        <v>357.54500000000002</v>
      </c>
      <c r="M31" s="34">
        <v>367.44499999999999</v>
      </c>
      <c r="N31" s="34">
        <v>368.565</v>
      </c>
      <c r="O31" s="34">
        <v>385.39499999999998</v>
      </c>
      <c r="P31" s="34">
        <v>401.24</v>
      </c>
      <c r="Q31" s="34">
        <v>400.04</v>
      </c>
      <c r="R31" s="34">
        <v>494.9</v>
      </c>
      <c r="S31" s="34">
        <v>468.08</v>
      </c>
      <c r="T31" s="34">
        <v>457.22500000000002</v>
      </c>
      <c r="U31" s="34">
        <f t="shared" si="4"/>
        <v>4793.5250000000005</v>
      </c>
      <c r="V31" s="34"/>
      <c r="W31" s="34">
        <f t="shared" si="5"/>
        <v>74.752598752598757</v>
      </c>
      <c r="X31" s="34">
        <f t="shared" si="6"/>
        <v>76.5</v>
      </c>
      <c r="Y31" s="34">
        <f t="shared" si="6"/>
        <v>76.0010395010395</v>
      </c>
      <c r="Z31" s="34">
        <f t="shared" si="6"/>
        <v>74.333679833679838</v>
      </c>
      <c r="AA31" s="34">
        <f t="shared" si="6"/>
        <v>76.391891891891902</v>
      </c>
      <c r="AB31" s="34">
        <f t="shared" si="6"/>
        <v>76.624740124740129</v>
      </c>
      <c r="AC31" s="34">
        <f t="shared" si="6"/>
        <v>80.123700623700628</v>
      </c>
      <c r="AD31" s="34">
        <f t="shared" si="6"/>
        <v>83.417879417879433</v>
      </c>
      <c r="AE31" s="34">
        <f t="shared" si="6"/>
        <v>83.168399168399176</v>
      </c>
      <c r="AF31" s="34">
        <f t="shared" si="10"/>
        <v>102.96901982814222</v>
      </c>
      <c r="AG31" s="34">
        <f t="shared" si="10"/>
        <v>97.388843809167128</v>
      </c>
      <c r="AH31" s="34">
        <f t="shared" si="10"/>
        <v>95.13034974928739</v>
      </c>
      <c r="AI31" s="35">
        <f t="shared" si="11"/>
        <v>83.066845225043849</v>
      </c>
      <c r="AJ31" s="34">
        <f>+IFERROR(VLOOKUP($C31,'[27]Kitsap Regulated - Price Out'!$C$10:$AG$39,31,FALSE),0)</f>
        <v>16.214135613673719</v>
      </c>
      <c r="AR31" s="36">
        <f>+IFERROR(VLOOKUP($C31,'[27]Kitsap Regulated - Price Out'!$C$10:$S$39,17,FALSE),0)</f>
        <v>935.15999999999985</v>
      </c>
      <c r="AS31" s="36">
        <f t="shared" si="12"/>
        <v>5728.6850000000004</v>
      </c>
      <c r="AT31" s="37">
        <f t="shared" si="13"/>
        <v>5.1133351916156071</v>
      </c>
      <c r="AU31" s="38">
        <f t="shared" si="8"/>
        <v>6091.8831981687517</v>
      </c>
      <c r="AV31" s="38">
        <f t="shared" si="14"/>
        <v>363.19819816875133</v>
      </c>
      <c r="AW31" s="39">
        <f t="shared" si="9"/>
        <v>6.3063449400334204E-2</v>
      </c>
      <c r="BA31" s="247">
        <f t="shared" si="15"/>
        <v>5.13</v>
      </c>
      <c r="BB31" s="35">
        <f t="shared" si="16"/>
        <v>6111.7371804314535</v>
      </c>
      <c r="BC31" s="35">
        <f t="shared" si="17"/>
        <v>19.85398226270172</v>
      </c>
      <c r="BD31" s="248">
        <f t="shared" si="18"/>
        <v>3.2590878086220993E-3</v>
      </c>
    </row>
    <row r="32" spans="1:56" s="4" customFormat="1">
      <c r="A32" s="4" t="str">
        <f t="shared" si="2"/>
        <v>MASON CO-REGULATEDResidentialDRVNRM2</v>
      </c>
      <c r="B32" s="4">
        <f t="shared" si="3"/>
        <v>1</v>
      </c>
      <c r="C32" s="40" t="s">
        <v>51</v>
      </c>
      <c r="D32" s="31" t="str">
        <f>VLOOKUP(C32,'[13]RM Revenue'!J:K,2,FALSE)</f>
        <v>DRIVE IN OVER 250'-MTHLY</v>
      </c>
      <c r="E32" s="32">
        <f>VLOOKUP(A32,'[13]Service Codes 01-2019'!$A$2:$H$803,8,FALSE)</f>
        <v>1.4</v>
      </c>
      <c r="F32" s="32">
        <f>VLOOKUP(A32,'[13]Service Codes'!$A$2:$H$803,8,FALSE)</f>
        <v>1.4</v>
      </c>
      <c r="G32" s="32">
        <v>1.4</v>
      </c>
      <c r="H32" s="33"/>
      <c r="I32" s="34">
        <v>1.4</v>
      </c>
      <c r="J32" s="34">
        <v>1.4</v>
      </c>
      <c r="K32" s="34">
        <v>1.4</v>
      </c>
      <c r="L32" s="34">
        <v>1.4</v>
      </c>
      <c r="M32" s="34">
        <v>1.4</v>
      </c>
      <c r="N32" s="34">
        <v>1.4</v>
      </c>
      <c r="O32" s="34">
        <v>1.4</v>
      </c>
      <c r="P32" s="34">
        <v>1.4</v>
      </c>
      <c r="Q32" s="34">
        <v>1.4</v>
      </c>
      <c r="R32" s="34">
        <v>1.4</v>
      </c>
      <c r="S32" s="34">
        <v>0</v>
      </c>
      <c r="T32" s="34">
        <v>0</v>
      </c>
      <c r="U32" s="34">
        <f t="shared" si="4"/>
        <v>14.000000000000002</v>
      </c>
      <c r="V32" s="34"/>
      <c r="W32" s="34">
        <f t="shared" si="5"/>
        <v>1</v>
      </c>
      <c r="X32" s="34">
        <f t="shared" ref="X32:AE45" si="19">IFERROR(J32/$F32,0)</f>
        <v>1</v>
      </c>
      <c r="Y32" s="34">
        <f t="shared" si="19"/>
        <v>1</v>
      </c>
      <c r="Z32" s="34">
        <f t="shared" si="19"/>
        <v>1</v>
      </c>
      <c r="AA32" s="34">
        <f t="shared" si="19"/>
        <v>1</v>
      </c>
      <c r="AB32" s="34">
        <f t="shared" si="19"/>
        <v>1</v>
      </c>
      <c r="AC32" s="34">
        <f t="shared" si="19"/>
        <v>1</v>
      </c>
      <c r="AD32" s="34">
        <f t="shared" si="19"/>
        <v>1</v>
      </c>
      <c r="AE32" s="34">
        <f t="shared" si="19"/>
        <v>1</v>
      </c>
      <c r="AF32" s="34">
        <f t="shared" si="10"/>
        <v>1</v>
      </c>
      <c r="AG32" s="34">
        <f t="shared" si="10"/>
        <v>0</v>
      </c>
      <c r="AH32" s="34">
        <f t="shared" si="10"/>
        <v>0</v>
      </c>
      <c r="AI32" s="35">
        <f t="shared" si="11"/>
        <v>0.83333333333333337</v>
      </c>
      <c r="AJ32" s="34">
        <f>+IFERROR(VLOOKUP($C32,'[27]Kitsap Regulated - Price Out'!$C$10:$AG$39,31,FALSE),0)</f>
        <v>0</v>
      </c>
      <c r="AR32" s="36">
        <f>+IFERROR(VLOOKUP($C32,'[27]Kitsap Regulated - Price Out'!$C$10:$S$39,17,FALSE),0)</f>
        <v>0</v>
      </c>
      <c r="AS32" s="36">
        <f t="shared" si="12"/>
        <v>14.000000000000002</v>
      </c>
      <c r="AT32" s="37">
        <f t="shared" si="13"/>
        <v>1.4894345480435782</v>
      </c>
      <c r="AU32" s="38">
        <f t="shared" si="8"/>
        <v>14.894345480435783</v>
      </c>
      <c r="AV32" s="38">
        <f t="shared" si="14"/>
        <v>0.89434548043578133</v>
      </c>
      <c r="AW32" s="39">
        <f t="shared" si="9"/>
        <v>6.388182003112737E-2</v>
      </c>
      <c r="BA32" s="247">
        <f t="shared" si="15"/>
        <v>1.49</v>
      </c>
      <c r="BB32" s="35">
        <f t="shared" si="16"/>
        <v>14.9</v>
      </c>
      <c r="BC32" s="35">
        <f t="shared" si="17"/>
        <v>5.654519564217253E-3</v>
      </c>
      <c r="BD32" s="248">
        <f t="shared" si="18"/>
        <v>3.7964203070521606E-4</v>
      </c>
    </row>
    <row r="33" spans="1:56" s="4" customFormat="1">
      <c r="A33" s="4" t="str">
        <f t="shared" si="2"/>
        <v>MASON CO-REGULATEDResidentialDRVNRW2</v>
      </c>
      <c r="B33" s="4">
        <f t="shared" si="3"/>
        <v>1</v>
      </c>
      <c r="C33" s="40" t="s">
        <v>52</v>
      </c>
      <c r="D33" s="31" t="str">
        <f>VLOOKUP(C33,'[13]RM Revenue'!J:K,2,FALSE)</f>
        <v>DRIVE IN OVER 250'</v>
      </c>
      <c r="E33" s="32">
        <f>VLOOKUP(A33,'[13]Service Codes 01-2019'!$A$2:$H$803,8,FALSE)</f>
        <v>6.06</v>
      </c>
      <c r="F33" s="32">
        <f>VLOOKUP(A33,'[13]Service Codes'!$A$2:$H$803,8,FALSE)</f>
        <v>6.06</v>
      </c>
      <c r="G33" s="32">
        <f>1.4*4.33</f>
        <v>6.0619999999999994</v>
      </c>
      <c r="H33" s="33"/>
      <c r="I33" s="34">
        <v>60.6</v>
      </c>
      <c r="J33" s="34">
        <v>60.6</v>
      </c>
      <c r="K33" s="34">
        <v>63.29</v>
      </c>
      <c r="L33" s="34">
        <v>69.015000000000001</v>
      </c>
      <c r="M33" s="34">
        <v>69.015000000000001</v>
      </c>
      <c r="N33" s="34">
        <v>66.66</v>
      </c>
      <c r="O33" s="34">
        <v>66.66</v>
      </c>
      <c r="P33" s="34">
        <v>66.66</v>
      </c>
      <c r="Q33" s="34">
        <v>72.72</v>
      </c>
      <c r="R33" s="34">
        <v>78.78</v>
      </c>
      <c r="S33" s="34">
        <v>78.78</v>
      </c>
      <c r="T33" s="34">
        <v>72.72</v>
      </c>
      <c r="U33" s="34">
        <f t="shared" si="4"/>
        <v>825.49999999999989</v>
      </c>
      <c r="V33" s="34"/>
      <c r="W33" s="34">
        <f t="shared" si="5"/>
        <v>10</v>
      </c>
      <c r="X33" s="34">
        <f t="shared" si="19"/>
        <v>10</v>
      </c>
      <c r="Y33" s="34">
        <f t="shared" si="19"/>
        <v>10.443894389438944</v>
      </c>
      <c r="Z33" s="34">
        <f t="shared" si="19"/>
        <v>11.388613861386139</v>
      </c>
      <c r="AA33" s="34">
        <f t="shared" si="19"/>
        <v>11.388613861386139</v>
      </c>
      <c r="AB33" s="34">
        <f t="shared" si="19"/>
        <v>11</v>
      </c>
      <c r="AC33" s="34">
        <f t="shared" si="19"/>
        <v>11</v>
      </c>
      <c r="AD33" s="34">
        <f t="shared" si="19"/>
        <v>11</v>
      </c>
      <c r="AE33" s="34">
        <f t="shared" si="19"/>
        <v>12</v>
      </c>
      <c r="AF33" s="34">
        <f t="shared" si="10"/>
        <v>12.995710986473112</v>
      </c>
      <c r="AG33" s="34">
        <f t="shared" si="10"/>
        <v>12.995710986473112</v>
      </c>
      <c r="AH33" s="34">
        <f t="shared" si="10"/>
        <v>11.996040910590565</v>
      </c>
      <c r="AI33" s="35">
        <f t="shared" si="11"/>
        <v>11.350715416312335</v>
      </c>
      <c r="AJ33" s="34">
        <f>+IFERROR(VLOOKUP($C33,'[27]Kitsap Regulated - Price Out'!$C$10:$AG$39,31,FALSE),0)</f>
        <v>1.119954910370615</v>
      </c>
      <c r="AR33" s="36">
        <f>+IFERROR(VLOOKUP($C33,'[27]Kitsap Regulated - Price Out'!$C$10:$S$39,17,FALSE),0)</f>
        <v>81.47</v>
      </c>
      <c r="AS33" s="36">
        <f t="shared" si="12"/>
        <v>906.96999999999991</v>
      </c>
      <c r="AT33" s="37">
        <f t="shared" si="13"/>
        <v>6.4492515930286931</v>
      </c>
      <c r="AU33" s="38">
        <f t="shared" si="8"/>
        <v>965.11788564594804</v>
      </c>
      <c r="AV33" s="38">
        <f t="shared" si="14"/>
        <v>58.147885645948122</v>
      </c>
      <c r="AW33" s="39">
        <f t="shared" si="9"/>
        <v>6.4232936143348768E-2</v>
      </c>
      <c r="BA33" s="247">
        <f t="shared" si="15"/>
        <v>6.47</v>
      </c>
      <c r="BB33" s="35">
        <f t="shared" si="16"/>
        <v>968.22284416366415</v>
      </c>
      <c r="BC33" s="35">
        <f t="shared" si="17"/>
        <v>3.1049585177161134</v>
      </c>
      <c r="BD33" s="248">
        <f t="shared" si="18"/>
        <v>3.2171805785549748E-3</v>
      </c>
    </row>
    <row r="34" spans="1:56" s="4" customFormat="1">
      <c r="A34" s="4" t="str">
        <f t="shared" si="2"/>
        <v>MASON CO-REGULATEDResidentialDRVNRM1</v>
      </c>
      <c r="B34" s="4">
        <f t="shared" si="3"/>
        <v>1</v>
      </c>
      <c r="C34" s="40" t="s">
        <v>53</v>
      </c>
      <c r="D34" s="31" t="str">
        <f>VLOOKUP(C34,'[13]RM Revenue'!J:K,2,FALSE)</f>
        <v>DRIVE IN UP TO 250'-MTHLY</v>
      </c>
      <c r="E34" s="32">
        <f>VLOOKUP(A34,'[13]Service Codes 01-2019'!$A$2:$H$803,8,FALSE)</f>
        <v>1.1100000000000001</v>
      </c>
      <c r="F34" s="32">
        <f>VLOOKUP(A34,'[13]Service Codes'!$A$2:$H$803,8,FALSE)</f>
        <v>1.1100000000000001</v>
      </c>
      <c r="G34" s="32">
        <v>1.1100000000000001</v>
      </c>
      <c r="H34" s="33"/>
      <c r="I34" s="34">
        <v>8.8800000000000008</v>
      </c>
      <c r="J34" s="34">
        <v>8.8800000000000008</v>
      </c>
      <c r="K34" s="34">
        <v>8.8800000000000008</v>
      </c>
      <c r="L34" s="34">
        <v>8.8800000000000008</v>
      </c>
      <c r="M34" s="34">
        <v>9.99</v>
      </c>
      <c r="N34" s="34">
        <v>11.100000000000001</v>
      </c>
      <c r="O34" s="34">
        <v>11.100000000000001</v>
      </c>
      <c r="P34" s="34">
        <v>9.99</v>
      </c>
      <c r="Q34" s="34">
        <v>9.99</v>
      </c>
      <c r="R34" s="34">
        <v>9.99</v>
      </c>
      <c r="S34" s="34">
        <v>9.99</v>
      </c>
      <c r="T34" s="34">
        <v>9.99</v>
      </c>
      <c r="U34" s="34">
        <f t="shared" si="4"/>
        <v>117.65999999999998</v>
      </c>
      <c r="V34" s="34"/>
      <c r="W34" s="34">
        <f t="shared" si="5"/>
        <v>8</v>
      </c>
      <c r="X34" s="34">
        <f t="shared" si="19"/>
        <v>8</v>
      </c>
      <c r="Y34" s="34">
        <f t="shared" si="19"/>
        <v>8</v>
      </c>
      <c r="Z34" s="34">
        <f t="shared" si="19"/>
        <v>8</v>
      </c>
      <c r="AA34" s="34">
        <f t="shared" si="19"/>
        <v>9</v>
      </c>
      <c r="AB34" s="34">
        <f t="shared" si="19"/>
        <v>10</v>
      </c>
      <c r="AC34" s="34">
        <f t="shared" si="19"/>
        <v>10</v>
      </c>
      <c r="AD34" s="34">
        <f t="shared" si="19"/>
        <v>9</v>
      </c>
      <c r="AE34" s="34">
        <f t="shared" si="19"/>
        <v>9</v>
      </c>
      <c r="AF34" s="34">
        <f t="shared" si="10"/>
        <v>9</v>
      </c>
      <c r="AG34" s="34">
        <f t="shared" si="10"/>
        <v>9</v>
      </c>
      <c r="AH34" s="34">
        <f t="shared" si="10"/>
        <v>9</v>
      </c>
      <c r="AI34" s="35">
        <f t="shared" si="11"/>
        <v>8.8333333333333339</v>
      </c>
      <c r="AJ34" s="34">
        <f>+IFERROR(VLOOKUP($C34,'[27]Kitsap Regulated - Price Out'!$C$10:$AG$39,31,FALSE),0)</f>
        <v>0</v>
      </c>
      <c r="AR34" s="36">
        <f>+IFERROR(VLOOKUP($C34,'[27]Kitsap Regulated - Price Out'!$C$10:$S$39,17,FALSE),0)</f>
        <v>0</v>
      </c>
      <c r="AS34" s="36">
        <f t="shared" si="12"/>
        <v>117.65999999999998</v>
      </c>
      <c r="AT34" s="37">
        <f t="shared" si="13"/>
        <v>1.1809088202345515</v>
      </c>
      <c r="AU34" s="38">
        <f t="shared" si="8"/>
        <v>125.17633494486245</v>
      </c>
      <c r="AV34" s="38">
        <f t="shared" si="14"/>
        <v>7.5163349448624643</v>
      </c>
      <c r="AW34" s="39">
        <f t="shared" si="9"/>
        <v>6.3881820031127343E-2</v>
      </c>
      <c r="BA34" s="247">
        <f t="shared" si="15"/>
        <v>1.19</v>
      </c>
      <c r="BB34" s="35">
        <f t="shared" si="16"/>
        <v>126.14</v>
      </c>
      <c r="BC34" s="35">
        <f t="shared" si="17"/>
        <v>0.96366505513755385</v>
      </c>
      <c r="BD34" s="248">
        <f t="shared" si="18"/>
        <v>7.6984603804066791E-3</v>
      </c>
    </row>
    <row r="35" spans="1:56" s="4" customFormat="1">
      <c r="A35" s="4" t="str">
        <f t="shared" si="2"/>
        <v>MASON CO-REGULATEDResidentialDRVNRE2</v>
      </c>
      <c r="B35" s="4">
        <f t="shared" si="3"/>
        <v>1</v>
      </c>
      <c r="C35" s="40" t="s">
        <v>54</v>
      </c>
      <c r="D35" s="31" t="str">
        <f>VLOOKUP(C35,'[13]RM Revenue'!J:K,2,FALSE)</f>
        <v>DRIVE IN OVER 250'-EOW</v>
      </c>
      <c r="E35" s="32">
        <f>VLOOKUP(A35,'[13]Service Codes 01-2019'!$A$2:$H$803,8,FALSE)</f>
        <v>3.04</v>
      </c>
      <c r="F35" s="32">
        <f>VLOOKUP(A35,'[13]Service Codes'!$A$2:$H$803,8,FALSE)</f>
        <v>3.04</v>
      </c>
      <c r="G35" s="32">
        <f>1.4*2.17</f>
        <v>3.0379999999999998</v>
      </c>
      <c r="H35" s="33"/>
      <c r="I35" s="34">
        <v>54.11</v>
      </c>
      <c r="J35" s="34">
        <v>54.72</v>
      </c>
      <c r="K35" s="34">
        <v>53.2</v>
      </c>
      <c r="L35" s="34">
        <v>54.72</v>
      </c>
      <c r="M35" s="34">
        <v>51.68</v>
      </c>
      <c r="N35" s="34">
        <v>48.64</v>
      </c>
      <c r="O35" s="34">
        <v>48.64</v>
      </c>
      <c r="P35" s="34">
        <v>48.64</v>
      </c>
      <c r="Q35" s="34">
        <v>48.64</v>
      </c>
      <c r="R35" s="34">
        <v>57.76</v>
      </c>
      <c r="S35" s="34">
        <v>51.68</v>
      </c>
      <c r="T35" s="34">
        <v>54.72</v>
      </c>
      <c r="U35" s="34">
        <f t="shared" si="4"/>
        <v>627.15</v>
      </c>
      <c r="V35" s="34"/>
      <c r="W35" s="34">
        <f t="shared" si="5"/>
        <v>17.799342105263158</v>
      </c>
      <c r="X35" s="34">
        <f t="shared" si="19"/>
        <v>18</v>
      </c>
      <c r="Y35" s="34">
        <f t="shared" si="19"/>
        <v>17.5</v>
      </c>
      <c r="Z35" s="34">
        <f t="shared" si="19"/>
        <v>18</v>
      </c>
      <c r="AA35" s="34">
        <f t="shared" si="19"/>
        <v>17</v>
      </c>
      <c r="AB35" s="34">
        <f t="shared" si="19"/>
        <v>16</v>
      </c>
      <c r="AC35" s="34">
        <f t="shared" si="19"/>
        <v>16</v>
      </c>
      <c r="AD35" s="34">
        <f t="shared" si="19"/>
        <v>16</v>
      </c>
      <c r="AE35" s="34">
        <f t="shared" si="19"/>
        <v>16</v>
      </c>
      <c r="AF35" s="34">
        <f t="shared" si="10"/>
        <v>19.012508229098092</v>
      </c>
      <c r="AG35" s="34">
        <f t="shared" si="10"/>
        <v>17.011191573403558</v>
      </c>
      <c r="AH35" s="34">
        <f t="shared" si="10"/>
        <v>18.011849901250823</v>
      </c>
      <c r="AI35" s="35">
        <f t="shared" si="11"/>
        <v>17.19457431741797</v>
      </c>
      <c r="AJ35" s="34">
        <f>+IFERROR(VLOOKUP($C35,'[27]Kitsap Regulated - Price Out'!$C$10:$AG$39,31,FALSE),0)</f>
        <v>2.244075049374588</v>
      </c>
      <c r="AR35" s="36">
        <f>+IFERROR(VLOOKUP($C35,'[27]Kitsap Regulated - Price Out'!$C$10:$S$39,17,FALSE),0)</f>
        <v>81.810000000000016</v>
      </c>
      <c r="AS35" s="36">
        <f t="shared" si="12"/>
        <v>708.96</v>
      </c>
      <c r="AT35" s="37">
        <f t="shared" si="13"/>
        <v>3.2320729692545647</v>
      </c>
      <c r="AU35" s="38">
        <f t="shared" si="8"/>
        <v>753.92559812673096</v>
      </c>
      <c r="AV35" s="38">
        <f t="shared" si="14"/>
        <v>44.965598126730924</v>
      </c>
      <c r="AW35" s="39">
        <f t="shared" si="9"/>
        <v>6.3181897781106791E-2</v>
      </c>
      <c r="BA35" s="247">
        <f t="shared" si="15"/>
        <v>3.24</v>
      </c>
      <c r="BB35" s="35">
        <f t="shared" si="16"/>
        <v>755.77468738089465</v>
      </c>
      <c r="BC35" s="35">
        <f t="shared" si="17"/>
        <v>1.8490892541636867</v>
      </c>
      <c r="BD35" s="248">
        <f t="shared" si="18"/>
        <v>2.4526150309235792E-3</v>
      </c>
    </row>
    <row r="36" spans="1:56" s="4" customFormat="1">
      <c r="A36" s="4" t="str">
        <f t="shared" si="2"/>
        <v>MASON CO-REGULATEDResidentialDRVNROC1</v>
      </c>
      <c r="B36" s="4">
        <f t="shared" si="3"/>
        <v>1</v>
      </c>
      <c r="C36" s="40" t="s">
        <v>55</v>
      </c>
      <c r="D36" s="31" t="str">
        <f>VLOOKUP(C36,'[13]RM Revenue'!J:K,2,FALSE)</f>
        <v>DRIVE IN UP TO 250'-OC</v>
      </c>
      <c r="E36" s="32">
        <f>VLOOKUP(A36,'[13]Service Codes 01-2019'!$A$2:$H$803,8,FALSE)</f>
        <v>1.1100000000000001</v>
      </c>
      <c r="F36" s="32">
        <f>VLOOKUP(A36,'[13]Service Codes'!$A$2:$H$803,8,FALSE)</f>
        <v>1.1100000000000001</v>
      </c>
      <c r="G36" s="32">
        <v>1.1100000000000001</v>
      </c>
      <c r="H36" s="33"/>
      <c r="I36" s="34">
        <v>0</v>
      </c>
      <c r="J36" s="34">
        <v>0</v>
      </c>
      <c r="K36" s="34">
        <v>0</v>
      </c>
      <c r="L36" s="34">
        <v>0</v>
      </c>
      <c r="M36" s="34">
        <v>0</v>
      </c>
      <c r="N36" s="34">
        <v>0</v>
      </c>
      <c r="O36" s="34">
        <v>0</v>
      </c>
      <c r="P36" s="34">
        <v>0</v>
      </c>
      <c r="Q36" s="34">
        <v>1.1100000000000001</v>
      </c>
      <c r="R36" s="34">
        <v>0</v>
      </c>
      <c r="S36" s="34">
        <v>0</v>
      </c>
      <c r="T36" s="34">
        <v>1.1100000000000001</v>
      </c>
      <c r="U36" s="34">
        <f t="shared" si="4"/>
        <v>2.2200000000000002</v>
      </c>
      <c r="V36" s="34"/>
      <c r="W36" s="34">
        <f t="shared" si="5"/>
        <v>0</v>
      </c>
      <c r="X36" s="34">
        <f t="shared" si="19"/>
        <v>0</v>
      </c>
      <c r="Y36" s="34">
        <f t="shared" si="19"/>
        <v>0</v>
      </c>
      <c r="Z36" s="34">
        <f t="shared" si="19"/>
        <v>0</v>
      </c>
      <c r="AA36" s="34">
        <f t="shared" si="19"/>
        <v>0</v>
      </c>
      <c r="AB36" s="34">
        <f t="shared" si="19"/>
        <v>0</v>
      </c>
      <c r="AC36" s="34">
        <f t="shared" si="19"/>
        <v>0</v>
      </c>
      <c r="AD36" s="34">
        <f t="shared" si="19"/>
        <v>0</v>
      </c>
      <c r="AE36" s="34">
        <f t="shared" si="19"/>
        <v>1</v>
      </c>
      <c r="AF36" s="34">
        <f t="shared" si="10"/>
        <v>0</v>
      </c>
      <c r="AG36" s="34">
        <f t="shared" si="10"/>
        <v>0</v>
      </c>
      <c r="AH36" s="34">
        <f t="shared" si="10"/>
        <v>1</v>
      </c>
      <c r="AI36" s="35">
        <f t="shared" si="11"/>
        <v>0.16666666666666666</v>
      </c>
      <c r="AJ36" s="34">
        <f>+IFERROR(VLOOKUP($C36,'[27]Kitsap Regulated - Price Out'!$C$10:$AG$39,31,FALSE),0)</f>
        <v>0</v>
      </c>
      <c r="AR36" s="36">
        <f>+IFERROR(VLOOKUP($C36,'[27]Kitsap Regulated - Price Out'!$C$10:$S$39,17,FALSE),0)</f>
        <v>0</v>
      </c>
      <c r="AS36" s="36">
        <f t="shared" si="12"/>
        <v>2.2200000000000002</v>
      </c>
      <c r="AT36" s="37">
        <f t="shared" si="13"/>
        <v>1.1809088202345515</v>
      </c>
      <c r="AU36" s="38">
        <f t="shared" si="8"/>
        <v>2.3618176404691029</v>
      </c>
      <c r="AV36" s="38">
        <f t="shared" si="14"/>
        <v>0.14181764046910272</v>
      </c>
      <c r="AW36" s="39">
        <f t="shared" si="9"/>
        <v>6.3881820031127343E-2</v>
      </c>
      <c r="BA36" s="247">
        <f t="shared" si="15"/>
        <v>1.19</v>
      </c>
      <c r="BB36" s="35">
        <f t="shared" si="16"/>
        <v>2.38</v>
      </c>
      <c r="BC36" s="35">
        <f t="shared" si="17"/>
        <v>1.8182359530896974E-2</v>
      </c>
      <c r="BD36" s="248">
        <f t="shared" si="18"/>
        <v>7.6984603804066791E-3</v>
      </c>
    </row>
    <row r="37" spans="1:56" s="4" customFormat="1">
      <c r="A37" s="4" t="str">
        <f t="shared" si="2"/>
        <v>MASON CO-REGULATEDResidentialWLKNRE1</v>
      </c>
      <c r="B37" s="4">
        <f t="shared" si="3"/>
        <v>1</v>
      </c>
      <c r="C37" s="40" t="s">
        <v>56</v>
      </c>
      <c r="D37" s="31" t="str">
        <f>VLOOKUP(C37,'[13]RM Revenue'!J:K,2,FALSE)</f>
        <v>WALK IN 5'-25'-EOW</v>
      </c>
      <c r="E37" s="32">
        <f>VLOOKUP(A37,'[13]Service Codes 01-2019'!$A$2:$H$803,8,FALSE)</f>
        <v>1.28</v>
      </c>
      <c r="F37" s="32">
        <f>VLOOKUP(A37,'[13]Service Codes'!$A$2:$H$803,8,FALSE)</f>
        <v>1.28</v>
      </c>
      <c r="G37" s="32">
        <f>0.59*2.17</f>
        <v>1.2803</v>
      </c>
      <c r="H37" s="33"/>
      <c r="I37" s="34">
        <v>58.050000000000004</v>
      </c>
      <c r="J37" s="34">
        <v>64</v>
      </c>
      <c r="K37" s="34">
        <v>65.790000000000006</v>
      </c>
      <c r="L37" s="34">
        <v>64</v>
      </c>
      <c r="M37" s="34">
        <v>63.49</v>
      </c>
      <c r="N37" s="34">
        <v>64.13</v>
      </c>
      <c r="O37" s="34">
        <v>59.649999999999991</v>
      </c>
      <c r="P37" s="34">
        <v>64.319999999999993</v>
      </c>
      <c r="Q37" s="34">
        <v>59.58</v>
      </c>
      <c r="R37" s="34">
        <v>69.12</v>
      </c>
      <c r="S37" s="34">
        <v>69.37</v>
      </c>
      <c r="T37" s="34">
        <v>70.334999999999994</v>
      </c>
      <c r="U37" s="34">
        <f t="shared" si="4"/>
        <v>771.83500000000004</v>
      </c>
      <c r="V37" s="34"/>
      <c r="W37" s="34">
        <f t="shared" si="5"/>
        <v>45.3515625</v>
      </c>
      <c r="X37" s="34">
        <f t="shared" si="19"/>
        <v>50</v>
      </c>
      <c r="Y37" s="34">
        <f t="shared" si="19"/>
        <v>51.398437500000007</v>
      </c>
      <c r="Z37" s="34">
        <f t="shared" si="19"/>
        <v>50</v>
      </c>
      <c r="AA37" s="34">
        <f t="shared" si="19"/>
        <v>49.6015625</v>
      </c>
      <c r="AB37" s="34">
        <f t="shared" si="19"/>
        <v>50.101562499999993</v>
      </c>
      <c r="AC37" s="34">
        <f t="shared" si="19"/>
        <v>46.601562499999993</v>
      </c>
      <c r="AD37" s="34">
        <f t="shared" si="19"/>
        <v>50.249999999999993</v>
      </c>
      <c r="AE37" s="34">
        <f t="shared" si="19"/>
        <v>46.546875</v>
      </c>
      <c r="AF37" s="34">
        <f t="shared" si="10"/>
        <v>53.987346715613533</v>
      </c>
      <c r="AG37" s="34">
        <f t="shared" si="10"/>
        <v>54.182613449972663</v>
      </c>
      <c r="AH37" s="34">
        <f t="shared" si="10"/>
        <v>54.936343044598921</v>
      </c>
      <c r="AI37" s="35">
        <f t="shared" si="11"/>
        <v>50.246488809182097</v>
      </c>
      <c r="AJ37" s="34">
        <f>+IFERROR(VLOOKUP($C37,'[27]Kitsap Regulated - Price Out'!$C$10:$AG$39,31,FALSE),0)</f>
        <v>4.4201879767762771</v>
      </c>
      <c r="AR37" s="36">
        <f>+IFERROR(VLOOKUP($C37,'[27]Kitsap Regulated - Price Out'!$C$10:$S$39,17,FALSE),0)</f>
        <v>67.91</v>
      </c>
      <c r="AS37" s="36">
        <f t="shared" si="12"/>
        <v>839.745</v>
      </c>
      <c r="AT37" s="37">
        <f t="shared" si="13"/>
        <v>1.3620878941858523</v>
      </c>
      <c r="AU37" s="38">
        <f t="shared" si="8"/>
        <v>893.52982398629592</v>
      </c>
      <c r="AV37" s="38">
        <f t="shared" si="14"/>
        <v>53.784823986295919</v>
      </c>
      <c r="AW37" s="39">
        <f t="shared" si="9"/>
        <v>6.4131167332697081E-2</v>
      </c>
      <c r="BA37" s="247">
        <f t="shared" si="15"/>
        <v>1.37</v>
      </c>
      <c r="BB37" s="35">
        <f t="shared" si="16"/>
        <v>898.72016636115563</v>
      </c>
      <c r="BC37" s="35">
        <f t="shared" si="17"/>
        <v>5.1903423748597106</v>
      </c>
      <c r="BD37" s="248">
        <f t="shared" si="18"/>
        <v>5.8088070879427599E-3</v>
      </c>
    </row>
    <row r="38" spans="1:56" s="4" customFormat="1">
      <c r="A38" s="4" t="str">
        <f t="shared" si="2"/>
        <v>MASON CO-REGULATEDResidentialWLKNRM1</v>
      </c>
      <c r="B38" s="4">
        <f t="shared" si="3"/>
        <v>1</v>
      </c>
      <c r="C38" s="40" t="s">
        <v>57</v>
      </c>
      <c r="D38" s="31" t="str">
        <f>VLOOKUP(C38,'[13]RM Revenue'!J:K,2,FALSE)</f>
        <v>WALK IN 5'-25'-MTHLY</v>
      </c>
      <c r="E38" s="32">
        <f>VLOOKUP(A38,'[13]Service Codes 01-2019'!$A$2:$H$803,8,FALSE)</f>
        <v>0.59</v>
      </c>
      <c r="F38" s="32">
        <f>VLOOKUP(A38,'[13]Service Codes'!$A$2:$H$803,8,FALSE)</f>
        <v>0.59</v>
      </c>
      <c r="G38" s="32">
        <v>0.59</v>
      </c>
      <c r="H38" s="33"/>
      <c r="I38" s="34">
        <v>4.13</v>
      </c>
      <c r="J38" s="34">
        <v>4.13</v>
      </c>
      <c r="K38" s="34">
        <v>5.8999999999999995</v>
      </c>
      <c r="L38" s="34">
        <v>5.8999999999999995</v>
      </c>
      <c r="M38" s="34">
        <v>5.8999999999999995</v>
      </c>
      <c r="N38" s="34">
        <v>6.4899999999999993</v>
      </c>
      <c r="O38" s="34">
        <v>7.67</v>
      </c>
      <c r="P38" s="34">
        <v>9.4400000000000013</v>
      </c>
      <c r="Q38" s="34">
        <v>7.67</v>
      </c>
      <c r="R38" s="34">
        <v>5.9</v>
      </c>
      <c r="S38" s="34">
        <v>4.7200000000000006</v>
      </c>
      <c r="T38" s="34">
        <v>4.72</v>
      </c>
      <c r="U38" s="34">
        <f t="shared" si="4"/>
        <v>72.570000000000007</v>
      </c>
      <c r="V38" s="34"/>
      <c r="W38" s="34">
        <f t="shared" si="5"/>
        <v>7</v>
      </c>
      <c r="X38" s="34">
        <f t="shared" si="19"/>
        <v>7</v>
      </c>
      <c r="Y38" s="34">
        <f t="shared" si="19"/>
        <v>10</v>
      </c>
      <c r="Z38" s="34">
        <f t="shared" si="19"/>
        <v>10</v>
      </c>
      <c r="AA38" s="34">
        <f t="shared" si="19"/>
        <v>10</v>
      </c>
      <c r="AB38" s="34">
        <f t="shared" si="19"/>
        <v>11</v>
      </c>
      <c r="AC38" s="34">
        <f t="shared" si="19"/>
        <v>13</v>
      </c>
      <c r="AD38" s="34">
        <f t="shared" si="19"/>
        <v>16.000000000000004</v>
      </c>
      <c r="AE38" s="34">
        <f t="shared" si="19"/>
        <v>13</v>
      </c>
      <c r="AF38" s="34">
        <f t="shared" si="10"/>
        <v>10.000000000000002</v>
      </c>
      <c r="AG38" s="34">
        <f t="shared" si="10"/>
        <v>8.0000000000000018</v>
      </c>
      <c r="AH38" s="34">
        <f t="shared" si="10"/>
        <v>8</v>
      </c>
      <c r="AI38" s="35">
        <f t="shared" si="11"/>
        <v>10.25</v>
      </c>
      <c r="AJ38" s="34">
        <f>+IFERROR(VLOOKUP($C38,'[27]Kitsap Regulated - Price Out'!$C$10:$AG$39,31,FALSE),0)</f>
        <v>0</v>
      </c>
      <c r="AR38" s="36">
        <f>+IFERROR(VLOOKUP($C38,'[27]Kitsap Regulated - Price Out'!$C$10:$S$39,17,FALSE),0)</f>
        <v>0</v>
      </c>
      <c r="AS38" s="36">
        <f t="shared" si="12"/>
        <v>72.570000000000007</v>
      </c>
      <c r="AT38" s="37">
        <f t="shared" si="13"/>
        <v>0.62769027381836506</v>
      </c>
      <c r="AU38" s="38">
        <f t="shared" si="8"/>
        <v>77.205903679658903</v>
      </c>
      <c r="AV38" s="38">
        <f t="shared" si="14"/>
        <v>4.6359036796588953</v>
      </c>
      <c r="AW38" s="39">
        <f t="shared" si="9"/>
        <v>6.3881820031127287E-2</v>
      </c>
      <c r="BA38" s="247">
        <f t="shared" si="15"/>
        <v>0.63</v>
      </c>
      <c r="BB38" s="35">
        <f t="shared" si="16"/>
        <v>77.490000000000009</v>
      </c>
      <c r="BC38" s="35">
        <f t="shared" si="17"/>
        <v>0.28409632034110643</v>
      </c>
      <c r="BD38" s="248">
        <f t="shared" si="18"/>
        <v>3.6797227517712141E-3</v>
      </c>
    </row>
    <row r="39" spans="1:56" s="4" customFormat="1">
      <c r="A39" s="4" t="str">
        <f t="shared" si="2"/>
        <v>MASON CO-REGULATEDResidentialWLKNRW1</v>
      </c>
      <c r="B39" s="4">
        <f t="shared" si="3"/>
        <v>1</v>
      </c>
      <c r="C39" s="40" t="s">
        <v>58</v>
      </c>
      <c r="D39" s="31" t="str">
        <f>VLOOKUP(C39,'[13]RM Revenue'!J:K,2,FALSE)</f>
        <v>WALK IN 5'-25'</v>
      </c>
      <c r="E39" s="32">
        <f>VLOOKUP(A39,'[13]Service Codes 01-2019'!$A$2:$H$803,8,FALSE)</f>
        <v>2.5499999999999998</v>
      </c>
      <c r="F39" s="32">
        <f>VLOOKUP(A39,'[13]Service Codes'!$A$2:$H$803,8,FALSE)</f>
        <v>2.5499999999999998</v>
      </c>
      <c r="G39" s="32">
        <f>0.59*4.33</f>
        <v>2.5547</v>
      </c>
      <c r="H39" s="33"/>
      <c r="I39" s="34">
        <v>121.37500000000001</v>
      </c>
      <c r="J39" s="34">
        <v>118.36499999999999</v>
      </c>
      <c r="K39" s="34">
        <v>121.19499999999999</v>
      </c>
      <c r="L39" s="34">
        <v>133.73500000000001</v>
      </c>
      <c r="M39" s="34">
        <v>135.49500000000003</v>
      </c>
      <c r="N39" s="34">
        <v>142.51500000000001</v>
      </c>
      <c r="O39" s="34">
        <v>154.535</v>
      </c>
      <c r="P39" s="34">
        <v>156.82499999999999</v>
      </c>
      <c r="Q39" s="34">
        <v>157.595</v>
      </c>
      <c r="R39" s="34">
        <v>205.69499999999999</v>
      </c>
      <c r="S39" s="34">
        <v>182.02500000000001</v>
      </c>
      <c r="T39" s="34">
        <v>161.5</v>
      </c>
      <c r="U39" s="34">
        <f t="shared" si="4"/>
        <v>1790.855</v>
      </c>
      <c r="V39" s="34"/>
      <c r="W39" s="34">
        <f t="shared" si="5"/>
        <v>47.598039215686285</v>
      </c>
      <c r="X39" s="34">
        <f t="shared" si="19"/>
        <v>46.417647058823533</v>
      </c>
      <c r="Y39" s="34">
        <f t="shared" si="19"/>
        <v>47.52745098039216</v>
      </c>
      <c r="Z39" s="34">
        <f t="shared" si="19"/>
        <v>52.445098039215694</v>
      </c>
      <c r="AA39" s="34">
        <f t="shared" si="19"/>
        <v>53.135294117647078</v>
      </c>
      <c r="AB39" s="34">
        <f t="shared" si="19"/>
        <v>55.888235294117656</v>
      </c>
      <c r="AC39" s="34">
        <f t="shared" si="19"/>
        <v>60.601960784313725</v>
      </c>
      <c r="AD39" s="34">
        <f t="shared" si="19"/>
        <v>61.5</v>
      </c>
      <c r="AE39" s="34">
        <f t="shared" si="19"/>
        <v>61.801960784313728</v>
      </c>
      <c r="AF39" s="34">
        <f t="shared" si="10"/>
        <v>80.51630328414295</v>
      </c>
      <c r="AG39" s="34">
        <f t="shared" si="10"/>
        <v>71.25102751790817</v>
      </c>
      <c r="AH39" s="34">
        <f t="shared" si="10"/>
        <v>63.216816064508556</v>
      </c>
      <c r="AI39" s="35">
        <f t="shared" si="11"/>
        <v>58.491652761755795</v>
      </c>
      <c r="AJ39" s="34">
        <f>+IFERROR(VLOOKUP($C39,'[27]Kitsap Regulated - Price Out'!$C$10:$AG$39,31,FALSE),0)</f>
        <v>9.6759567333411614</v>
      </c>
      <c r="AR39" s="36">
        <f>+IFERROR(VLOOKUP($C39,'[27]Kitsap Regulated - Price Out'!$C$10:$S$39,17,FALSE),0)</f>
        <v>296.63</v>
      </c>
      <c r="AS39" s="36">
        <f t="shared" si="12"/>
        <v>2087.4850000000001</v>
      </c>
      <c r="AT39" s="37">
        <f t="shared" si="13"/>
        <v>2.7178988856335207</v>
      </c>
      <c r="AU39" s="38">
        <f t="shared" si="8"/>
        <v>2223.2720385963003</v>
      </c>
      <c r="AV39" s="38">
        <f t="shared" si="14"/>
        <v>135.78703859630014</v>
      </c>
      <c r="AW39" s="39">
        <f t="shared" si="9"/>
        <v>6.5842700248439551E-2</v>
      </c>
      <c r="BA39" s="247">
        <f t="shared" si="15"/>
        <v>2.73</v>
      </c>
      <c r="BB39" s="35">
        <f t="shared" si="16"/>
        <v>2233.1708870593766</v>
      </c>
      <c r="BC39" s="35">
        <f t="shared" si="17"/>
        <v>9.8988484630763196</v>
      </c>
      <c r="BD39" s="248">
        <f t="shared" si="18"/>
        <v>4.4523784274846717E-3</v>
      </c>
    </row>
    <row r="40" spans="1:56" s="4" customFormat="1">
      <c r="A40" s="4" t="str">
        <f t="shared" si="2"/>
        <v>MASON CO-REGULATEDResidentialWLKNRW2</v>
      </c>
      <c r="B40" s="4">
        <f t="shared" si="3"/>
        <v>1</v>
      </c>
      <c r="C40" s="40" t="s">
        <v>59</v>
      </c>
      <c r="D40" s="31" t="str">
        <f>VLOOKUP(C40,'[13]RM Revenue'!J:K,2,FALSE)</f>
        <v>WALK IN OVER 25'</v>
      </c>
      <c r="E40" s="32">
        <v>0.34</v>
      </c>
      <c r="F40" s="32">
        <v>0.34</v>
      </c>
      <c r="G40" s="32">
        <v>0.34</v>
      </c>
      <c r="H40" s="33"/>
      <c r="I40" s="34">
        <v>24.89</v>
      </c>
      <c r="J40" s="34">
        <v>27.88</v>
      </c>
      <c r="K40" s="34">
        <v>33.32</v>
      </c>
      <c r="L40" s="34">
        <v>38.42</v>
      </c>
      <c r="M40" s="34">
        <v>38.760000000000005</v>
      </c>
      <c r="N40" s="34">
        <v>38.42</v>
      </c>
      <c r="O40" s="34">
        <v>38.08</v>
      </c>
      <c r="P40" s="34">
        <v>35.119999999999997</v>
      </c>
      <c r="Q40" s="34">
        <v>35.119999999999997</v>
      </c>
      <c r="R40" s="34">
        <v>47.09</v>
      </c>
      <c r="S40" s="34">
        <v>48.17</v>
      </c>
      <c r="T40" s="34">
        <v>50.05</v>
      </c>
      <c r="U40" s="34">
        <f t="shared" si="4"/>
        <v>455.32000000000005</v>
      </c>
      <c r="V40" s="34"/>
      <c r="W40" s="34">
        <f t="shared" si="5"/>
        <v>73.205882352941174</v>
      </c>
      <c r="X40" s="34">
        <f t="shared" si="19"/>
        <v>81.999999999999986</v>
      </c>
      <c r="Y40" s="34">
        <f t="shared" si="19"/>
        <v>98</v>
      </c>
      <c r="Z40" s="34">
        <f t="shared" si="19"/>
        <v>113</v>
      </c>
      <c r="AA40" s="34">
        <f t="shared" si="19"/>
        <v>114</v>
      </c>
      <c r="AB40" s="34">
        <f t="shared" si="19"/>
        <v>113</v>
      </c>
      <c r="AC40" s="34">
        <f t="shared" si="19"/>
        <v>111.99999999999999</v>
      </c>
      <c r="AD40" s="34">
        <f t="shared" si="19"/>
        <v>103.29411764705881</v>
      </c>
      <c r="AE40" s="34">
        <f t="shared" si="19"/>
        <v>103.29411764705881</v>
      </c>
      <c r="AF40" s="34">
        <f t="shared" si="10"/>
        <v>138.5</v>
      </c>
      <c r="AG40" s="34">
        <f t="shared" si="10"/>
        <v>141.67647058823528</v>
      </c>
      <c r="AH40" s="34">
        <f t="shared" si="10"/>
        <v>147.20588235294116</v>
      </c>
      <c r="AI40" s="35">
        <f t="shared" si="11"/>
        <v>111.59803921568628</v>
      </c>
      <c r="AJ40" s="34">
        <f>+IFERROR(VLOOKUP($C40,'[27]Kitsap Regulated - Price Out'!$C$10:$AG$39,31,FALSE),0)</f>
        <v>4.0242820422489265</v>
      </c>
      <c r="AR40" s="36">
        <f>+IFERROR(VLOOKUP($C40,'[27]Kitsap Regulated - Price Out'!$C$10:$S$39,17,FALSE),0)</f>
        <v>123.36999999999998</v>
      </c>
      <c r="AS40" s="36">
        <f t="shared" si="12"/>
        <v>578.69000000000005</v>
      </c>
      <c r="AT40" s="37">
        <f t="shared" si="13"/>
        <v>0.36171981881058329</v>
      </c>
      <c r="AU40" s="38">
        <f t="shared" si="8"/>
        <v>501.87462115055257</v>
      </c>
      <c r="AV40" s="38">
        <f t="shared" si="14"/>
        <v>-76.815378849447484</v>
      </c>
      <c r="AW40" s="39">
        <f t="shared" si="9"/>
        <v>6.3881820031127259E-2</v>
      </c>
      <c r="BA40" s="247">
        <f t="shared" si="15"/>
        <v>0.36</v>
      </c>
      <c r="BB40" s="35">
        <f t="shared" si="16"/>
        <v>499.48842783428012</v>
      </c>
      <c r="BC40" s="35">
        <f t="shared" si="17"/>
        <v>-2.386193316272454</v>
      </c>
      <c r="BD40" s="248">
        <f t="shared" si="18"/>
        <v>-4.7545606326975963E-3</v>
      </c>
    </row>
    <row r="41" spans="1:56" s="4" customFormat="1">
      <c r="A41" s="4" t="str">
        <f t="shared" si="2"/>
        <v>MASON CO-REGULATEDResidentialREDELIVER</v>
      </c>
      <c r="B41" s="4">
        <f t="shared" si="3"/>
        <v>1</v>
      </c>
      <c r="C41" s="40" t="s">
        <v>60</v>
      </c>
      <c r="D41" s="31" t="str">
        <f>VLOOKUP(C41,'[13]RM Revenue'!J:K,2,FALSE)</f>
        <v>DELIVERY CHARGE</v>
      </c>
      <c r="E41" s="32">
        <f>VLOOKUP(A41,'[13]Service Codes 01-2019'!$A$2:$H$803,8,FALSE)</f>
        <v>16.940000000000001</v>
      </c>
      <c r="F41" s="32">
        <f>VLOOKUP(A41,'[13]Service Codes'!$A$2:$H$803,8,FALSE)</f>
        <v>16.940000000000001</v>
      </c>
      <c r="G41" s="32">
        <v>16.989999999999998</v>
      </c>
      <c r="H41" s="33"/>
      <c r="I41" s="34">
        <v>158.46</v>
      </c>
      <c r="J41" s="34">
        <v>104.64</v>
      </c>
      <c r="K41" s="34">
        <v>86.2</v>
      </c>
      <c r="L41" s="34">
        <v>296.98</v>
      </c>
      <c r="M41" s="34">
        <v>343.3</v>
      </c>
      <c r="N41" s="34">
        <v>220.22</v>
      </c>
      <c r="O41" s="34">
        <v>135.52000000000001</v>
      </c>
      <c r="P41" s="34">
        <v>118.58</v>
      </c>
      <c r="Q41" s="34">
        <v>152.46</v>
      </c>
      <c r="R41" s="34">
        <v>194.39</v>
      </c>
      <c r="S41" s="34">
        <v>120.43</v>
      </c>
      <c r="T41" s="34">
        <v>141.32</v>
      </c>
      <c r="U41" s="34">
        <f t="shared" si="4"/>
        <v>2072.5</v>
      </c>
      <c r="V41" s="34"/>
      <c r="W41" s="34">
        <f t="shared" si="5"/>
        <v>9.3541912632821713</v>
      </c>
      <c r="X41" s="34">
        <f t="shared" si="19"/>
        <v>6.1770956316410857</v>
      </c>
      <c r="Y41" s="34">
        <f t="shared" si="19"/>
        <v>5.0885478158205428</v>
      </c>
      <c r="Z41" s="34">
        <f t="shared" si="19"/>
        <v>17.531286894923259</v>
      </c>
      <c r="AA41" s="34">
        <f t="shared" si="19"/>
        <v>20.265643447461628</v>
      </c>
      <c r="AB41" s="34">
        <f t="shared" si="19"/>
        <v>12.999999999999998</v>
      </c>
      <c r="AC41" s="34">
        <f t="shared" si="19"/>
        <v>8</v>
      </c>
      <c r="AD41" s="34">
        <f t="shared" si="19"/>
        <v>6.9999999999999991</v>
      </c>
      <c r="AE41" s="34">
        <f t="shared" si="19"/>
        <v>9</v>
      </c>
      <c r="AF41" s="34">
        <f t="shared" si="10"/>
        <v>11.441436138905239</v>
      </c>
      <c r="AG41" s="34">
        <f t="shared" si="10"/>
        <v>7.0882872277810485</v>
      </c>
      <c r="AH41" s="34">
        <f t="shared" si="10"/>
        <v>8.3178340200117713</v>
      </c>
      <c r="AI41" s="35">
        <f t="shared" si="11"/>
        <v>10.188693536652229</v>
      </c>
      <c r="AJ41" s="34">
        <f>+IFERROR(VLOOKUP($C41,'[27]Kitsap Regulated - Price Out'!$C$10:$AG$39,31,FALSE),0)</f>
        <v>1.5907123179850453</v>
      </c>
      <c r="AR41" s="36">
        <f>+IFERROR(VLOOKUP($C41,'[27]Kitsap Regulated - Price Out'!$C$10:$S$39,17,FALSE),0)</f>
        <v>323.36</v>
      </c>
      <c r="AS41" s="36">
        <f t="shared" si="12"/>
        <v>2395.86</v>
      </c>
      <c r="AT41" s="37">
        <f t="shared" si="13"/>
        <v>18.075352122328852</v>
      </c>
      <c r="AU41" s="38">
        <f t="shared" si="8"/>
        <v>2555.0029033726892</v>
      </c>
      <c r="AV41" s="38">
        <f t="shared" si="14"/>
        <v>159.14290337268903</v>
      </c>
      <c r="AW41" s="39">
        <f t="shared" si="9"/>
        <v>6.7021967079625155E-2</v>
      </c>
      <c r="BA41" s="247">
        <f t="shared" si="15"/>
        <v>18.14</v>
      </c>
      <c r="BB41" s="35">
        <f t="shared" si="16"/>
        <v>2564.1410664374425</v>
      </c>
      <c r="BC41" s="35">
        <f t="shared" si="17"/>
        <v>9.1381630647533711</v>
      </c>
      <c r="BD41" s="248">
        <f t="shared" si="18"/>
        <v>3.5765763916315715E-3</v>
      </c>
    </row>
    <row r="42" spans="1:56" s="4" customFormat="1">
      <c r="A42" s="4" t="str">
        <f t="shared" si="2"/>
        <v>MASON CO-REGULATEDResidentialRESTART</v>
      </c>
      <c r="B42" s="4">
        <f t="shared" si="3"/>
        <v>1</v>
      </c>
      <c r="C42" s="40" t="s">
        <v>61</v>
      </c>
      <c r="D42" s="31" t="str">
        <f>VLOOKUP(C42,'[13]RM Revenue'!J:K,2,FALSE)</f>
        <v>SERVICE RESTART FEE</v>
      </c>
      <c r="E42" s="32">
        <f>VLOOKUP(A42,'[13]Service Codes 01-2019'!$A$2:$H$803,8,FALSE)</f>
        <v>5.31</v>
      </c>
      <c r="F42" s="32">
        <f>VLOOKUP(A42,'[13]Service Codes'!$A$2:$H$803,8,FALSE)</f>
        <v>5.31</v>
      </c>
      <c r="G42" s="32">
        <v>5.32</v>
      </c>
      <c r="H42" s="33"/>
      <c r="I42" s="34">
        <v>906.69999999999993</v>
      </c>
      <c r="J42" s="34">
        <v>27.49</v>
      </c>
      <c r="K42" s="34">
        <v>847.82</v>
      </c>
      <c r="L42" s="34">
        <v>61.230000000000004</v>
      </c>
      <c r="M42" s="34">
        <v>16.399999999999999</v>
      </c>
      <c r="N42" s="34">
        <v>0</v>
      </c>
      <c r="O42" s="34">
        <v>644.30000000000007</v>
      </c>
      <c r="P42" s="34">
        <v>5.31</v>
      </c>
      <c r="Q42" s="34">
        <v>1076.9499999999998</v>
      </c>
      <c r="R42" s="34">
        <v>32.880000000000003</v>
      </c>
      <c r="S42" s="34">
        <v>1188.4399999999998</v>
      </c>
      <c r="T42" s="34">
        <v>27.080000000000002</v>
      </c>
      <c r="U42" s="34">
        <f t="shared" si="4"/>
        <v>4834.5999999999995</v>
      </c>
      <c r="V42" s="34"/>
      <c r="W42" s="34">
        <f t="shared" si="5"/>
        <v>170.7532956685499</v>
      </c>
      <c r="X42" s="34">
        <f t="shared" si="19"/>
        <v>5.1770244821092284</v>
      </c>
      <c r="Y42" s="34">
        <f t="shared" si="19"/>
        <v>159.66478342749531</v>
      </c>
      <c r="Z42" s="34">
        <f t="shared" si="19"/>
        <v>11.531073446327685</v>
      </c>
      <c r="AA42" s="34">
        <f t="shared" si="19"/>
        <v>3.0885122410546137</v>
      </c>
      <c r="AB42" s="34">
        <f t="shared" si="19"/>
        <v>0</v>
      </c>
      <c r="AC42" s="34">
        <f t="shared" si="19"/>
        <v>121.33709981167611</v>
      </c>
      <c r="AD42" s="34">
        <f t="shared" si="19"/>
        <v>1</v>
      </c>
      <c r="AE42" s="34">
        <f t="shared" si="19"/>
        <v>202.81544256120526</v>
      </c>
      <c r="AF42" s="34">
        <f t="shared" si="10"/>
        <v>6.1804511278195493</v>
      </c>
      <c r="AG42" s="34">
        <f t="shared" si="10"/>
        <v>223.39097744360899</v>
      </c>
      <c r="AH42" s="34">
        <f t="shared" si="10"/>
        <v>5.0902255639097742</v>
      </c>
      <c r="AI42" s="35">
        <f t="shared" si="11"/>
        <v>75.835740481146374</v>
      </c>
      <c r="AJ42" s="34">
        <f>+IFERROR(VLOOKUP($C42,'[27]Kitsap Regulated - Price Out'!$C$10:$AG$39,31,FALSE),0)</f>
        <v>16.297289504036904</v>
      </c>
      <c r="AR42" s="36">
        <f>+IFERROR(VLOOKUP($C42,'[27]Kitsap Regulated - Price Out'!$C$10:$S$39,17,FALSE),0)</f>
        <v>1130.3799999999999</v>
      </c>
      <c r="AS42" s="36">
        <f t="shared" si="12"/>
        <v>5964.98</v>
      </c>
      <c r="AT42" s="37">
        <f t="shared" si="13"/>
        <v>5.6598512825655973</v>
      </c>
      <c r="AU42" s="38">
        <f t="shared" si="8"/>
        <v>6257.5109751395303</v>
      </c>
      <c r="AV42" s="38">
        <f t="shared" si="14"/>
        <v>292.53097513953071</v>
      </c>
      <c r="AW42" s="39">
        <f t="shared" si="9"/>
        <v>6.5885363948323492E-2</v>
      </c>
      <c r="BA42" s="247">
        <f t="shared" si="15"/>
        <v>5.68</v>
      </c>
      <c r="BB42" s="35">
        <f t="shared" si="16"/>
        <v>6279.7873237900912</v>
      </c>
      <c r="BC42" s="35">
        <f t="shared" si="17"/>
        <v>22.276348650560976</v>
      </c>
      <c r="BD42" s="248">
        <f t="shared" si="18"/>
        <v>3.5599376076307465E-3</v>
      </c>
    </row>
    <row r="43" spans="1:56" s="4" customFormat="1">
      <c r="A43" s="5" t="str">
        <f t="shared" si="2"/>
        <v>MASON CO-REGULATEDResidentialSTAIR-RES</v>
      </c>
      <c r="B43" s="5">
        <f t="shared" si="3"/>
        <v>1</v>
      </c>
      <c r="C43" s="40" t="s">
        <v>62</v>
      </c>
      <c r="D43" s="31" t="str">
        <f>VLOOKUP(C43,'[13]RM Revenue'!J:K,2,FALSE)</f>
        <v>PER STAIR - RES</v>
      </c>
      <c r="E43" s="32">
        <f>VLOOKUP(A43,'[13]Service Codes 01-2019'!$A$2:$H$803,8,FALSE)</f>
        <v>0.1</v>
      </c>
      <c r="F43" s="32">
        <f>VLOOKUP(A43,'[13]Service Codes'!$A$2:$H$803,8,FALSE)</f>
        <v>0.1</v>
      </c>
      <c r="G43" s="32">
        <v>0.1</v>
      </c>
      <c r="H43" s="33"/>
      <c r="I43" s="34">
        <v>7.2</v>
      </c>
      <c r="J43" s="34">
        <v>7.2</v>
      </c>
      <c r="K43" s="34">
        <v>7.2</v>
      </c>
      <c r="L43" s="34">
        <v>7.2</v>
      </c>
      <c r="M43" s="34">
        <v>7.2</v>
      </c>
      <c r="N43" s="34">
        <v>7.2</v>
      </c>
      <c r="O43" s="34">
        <v>7.2</v>
      </c>
      <c r="P43" s="34">
        <v>7.2</v>
      </c>
      <c r="Q43" s="34">
        <v>7.2</v>
      </c>
      <c r="R43" s="34">
        <v>7.2</v>
      </c>
      <c r="S43" s="34">
        <v>7.2</v>
      </c>
      <c r="T43" s="34">
        <v>7.2</v>
      </c>
      <c r="U43" s="34">
        <f t="shared" si="4"/>
        <v>86.40000000000002</v>
      </c>
      <c r="V43" s="34"/>
      <c r="W43" s="34">
        <f t="shared" si="5"/>
        <v>72</v>
      </c>
      <c r="X43" s="34">
        <f t="shared" si="19"/>
        <v>72</v>
      </c>
      <c r="Y43" s="34">
        <f t="shared" si="19"/>
        <v>72</v>
      </c>
      <c r="Z43" s="34">
        <f t="shared" si="19"/>
        <v>72</v>
      </c>
      <c r="AA43" s="34">
        <f t="shared" si="19"/>
        <v>72</v>
      </c>
      <c r="AB43" s="34">
        <f t="shared" si="19"/>
        <v>72</v>
      </c>
      <c r="AC43" s="34">
        <f t="shared" si="19"/>
        <v>72</v>
      </c>
      <c r="AD43" s="34">
        <f t="shared" si="19"/>
        <v>72</v>
      </c>
      <c r="AE43" s="34">
        <f t="shared" si="19"/>
        <v>72</v>
      </c>
      <c r="AF43" s="34">
        <f t="shared" si="10"/>
        <v>72</v>
      </c>
      <c r="AG43" s="34">
        <f t="shared" si="10"/>
        <v>72</v>
      </c>
      <c r="AH43" s="34">
        <f t="shared" si="10"/>
        <v>72</v>
      </c>
      <c r="AI43" s="35">
        <f t="shared" si="11"/>
        <v>72</v>
      </c>
      <c r="AJ43" s="34">
        <f>+IFERROR(VLOOKUP($C43,'[27]Kitsap Regulated - Price Out'!$C$10:$AG$39,31,FALSE),0)</f>
        <v>0</v>
      </c>
      <c r="AK43" s="41" t="s">
        <v>63</v>
      </c>
      <c r="AL43" s="42">
        <f>+SUM(AP11:AP14,AP16:AP23,AP26:AP29)</f>
        <v>13922.085827114834</v>
      </c>
      <c r="AR43" s="36">
        <f>+IFERROR(VLOOKUP($C43,'[27]Kitsap Regulated - Price Out'!$C$10:$S$39,17,FALSE),0)</f>
        <v>0</v>
      </c>
      <c r="AS43" s="36">
        <f t="shared" si="12"/>
        <v>86.40000000000002</v>
      </c>
      <c r="AT43" s="37">
        <f t="shared" si="13"/>
        <v>0.10638818200311273</v>
      </c>
      <c r="AU43" s="38">
        <f t="shared" si="8"/>
        <v>91.919389250689392</v>
      </c>
      <c r="AV43" s="38">
        <f t="shared" si="14"/>
        <v>5.5193892506893718</v>
      </c>
      <c r="AW43" s="39">
        <f t="shared" si="9"/>
        <v>6.3881820031127245E-2</v>
      </c>
      <c r="BA43" s="247">
        <f t="shared" si="15"/>
        <v>0.11</v>
      </c>
      <c r="BB43" s="35">
        <f t="shared" si="16"/>
        <v>95.039999999999992</v>
      </c>
      <c r="BC43" s="35">
        <f t="shared" si="17"/>
        <v>3.1206107493106003</v>
      </c>
      <c r="BD43" s="248">
        <f t="shared" si="18"/>
        <v>3.3949428676030909E-2</v>
      </c>
    </row>
    <row r="44" spans="1:56" s="4" customFormat="1">
      <c r="A44" s="5" t="str">
        <f t="shared" si="2"/>
        <v>MASON CO-REGULATEDResidentialOFOWR</v>
      </c>
      <c r="B44" s="5">
        <f t="shared" si="3"/>
        <v>1</v>
      </c>
      <c r="C44" s="40" t="s">
        <v>64</v>
      </c>
      <c r="D44" s="31" t="str">
        <f>VLOOKUP(C44,'[13]RM Revenue'!J:K,2,FALSE)</f>
        <v>OVERFILL/OVERWEIGHT CHG</v>
      </c>
      <c r="E44" s="32">
        <f>VLOOKUP(A44,'[13]Service Codes 01-2019'!$A$2:$H$803,8,FALSE)</f>
        <v>4.51</v>
      </c>
      <c r="F44" s="32">
        <f>VLOOKUP(A44,'[13]Service Codes'!$A$2:$H$803,8,FALSE)</f>
        <v>4.55</v>
      </c>
      <c r="G44" s="32">
        <v>4.5599999999999996</v>
      </c>
      <c r="H44" s="33"/>
      <c r="I44" s="34">
        <v>2146.7600000000002</v>
      </c>
      <c r="J44" s="34">
        <v>1510.1599999999999</v>
      </c>
      <c r="K44" s="34">
        <v>1483.3</v>
      </c>
      <c r="L44" s="34">
        <v>1169.3899999999999</v>
      </c>
      <c r="M44" s="34">
        <v>2043.53</v>
      </c>
      <c r="N44" s="34">
        <v>2197.69</v>
      </c>
      <c r="O44" s="34">
        <v>1888.25</v>
      </c>
      <c r="P44" s="34">
        <v>3098.55</v>
      </c>
      <c r="Q44" s="34">
        <v>2803.09</v>
      </c>
      <c r="R44" s="34">
        <v>2866.19</v>
      </c>
      <c r="S44" s="34">
        <v>3050.67</v>
      </c>
      <c r="T44" s="34">
        <v>2913.84</v>
      </c>
      <c r="U44" s="34">
        <f t="shared" si="4"/>
        <v>27171.420000000002</v>
      </c>
      <c r="V44" s="34"/>
      <c r="W44" s="34">
        <f t="shared" si="5"/>
        <v>476.00000000000006</v>
      </c>
      <c r="X44" s="34">
        <f t="shared" si="19"/>
        <v>331.90329670329669</v>
      </c>
      <c r="Y44" s="34">
        <f t="shared" si="19"/>
        <v>326</v>
      </c>
      <c r="Z44" s="34">
        <f t="shared" si="19"/>
        <v>257.00879120879119</v>
      </c>
      <c r="AA44" s="34">
        <f t="shared" si="19"/>
        <v>449.12747252747255</v>
      </c>
      <c r="AB44" s="34">
        <f t="shared" si="19"/>
        <v>483.00879120879125</v>
      </c>
      <c r="AC44" s="34">
        <f t="shared" si="19"/>
        <v>415</v>
      </c>
      <c r="AD44" s="34">
        <f t="shared" si="19"/>
        <v>681.00000000000011</v>
      </c>
      <c r="AE44" s="34">
        <f t="shared" si="19"/>
        <v>616.06373626373636</v>
      </c>
      <c r="AF44" s="34">
        <f t="shared" si="10"/>
        <v>628.55043859649129</v>
      </c>
      <c r="AG44" s="34">
        <f t="shared" si="10"/>
        <v>669.00657894736844</v>
      </c>
      <c r="AH44" s="34">
        <f t="shared" si="10"/>
        <v>639.00000000000011</v>
      </c>
      <c r="AI44" s="35">
        <f t="shared" si="11"/>
        <v>497.63909212132893</v>
      </c>
      <c r="AJ44" s="34">
        <f>+IFERROR(VLOOKUP($C44,'[27]Kitsap Regulated - Price Out'!$C$10:$AG$39,31,FALSE),0)</f>
        <v>97.445226917057894</v>
      </c>
      <c r="AK44" s="41" t="s">
        <v>65</v>
      </c>
      <c r="AL44" s="42">
        <f>+AP15</f>
        <v>8</v>
      </c>
      <c r="AR44" s="36">
        <f>+IFERROR(VLOOKUP($C44,'[27]Kitsap Regulated - Price Out'!$C$10:$S$39,17,FALSE),0)</f>
        <v>4981.3999999999987</v>
      </c>
      <c r="AS44" s="36">
        <f t="shared" si="12"/>
        <v>32152.82</v>
      </c>
      <c r="AT44" s="37">
        <f t="shared" si="13"/>
        <v>4.8513010993419403</v>
      </c>
      <c r="AU44" s="38">
        <f t="shared" si="8"/>
        <v>34643.198533824914</v>
      </c>
      <c r="AV44" s="38">
        <f t="shared" si="14"/>
        <v>2490.3785338249145</v>
      </c>
      <c r="AW44" s="39">
        <f t="shared" si="9"/>
        <v>6.6220021833393511E-2</v>
      </c>
      <c r="BA44" s="247">
        <f t="shared" si="15"/>
        <v>4.87</v>
      </c>
      <c r="BB44" s="35">
        <f t="shared" si="16"/>
        <v>34776.727604603329</v>
      </c>
      <c r="BC44" s="35">
        <f t="shared" si="17"/>
        <v>133.52907077841519</v>
      </c>
      <c r="BD44" s="248">
        <f t="shared" si="18"/>
        <v>3.8544094203091669E-3</v>
      </c>
    </row>
    <row r="45" spans="1:56" s="4" customFormat="1">
      <c r="A45" s="4" t="str">
        <f t="shared" si="2"/>
        <v>MASON CO-REGULATEDResidentialADJOTHR</v>
      </c>
      <c r="B45" s="4">
        <f t="shared" si="3"/>
        <v>1</v>
      </c>
      <c r="C45" s="40" t="s">
        <v>66</v>
      </c>
      <c r="D45" s="31" t="str">
        <f>VLOOKUP(C45,'[13]RM Revenue'!J:K,2,FALSE)</f>
        <v>ADJUSTMENT</v>
      </c>
      <c r="E45" s="32">
        <v>0</v>
      </c>
      <c r="F45" s="32">
        <v>0</v>
      </c>
      <c r="G45" s="32">
        <v>0</v>
      </c>
      <c r="H45" s="33"/>
      <c r="I45" s="34">
        <v>-4.6199999999999992</v>
      </c>
      <c r="J45" s="34">
        <v>-151.43</v>
      </c>
      <c r="K45" s="34">
        <v>0</v>
      </c>
      <c r="L45" s="34">
        <v>-24.16</v>
      </c>
      <c r="M45" s="34">
        <v>0</v>
      </c>
      <c r="N45" s="34">
        <v>-75.78</v>
      </c>
      <c r="O45" s="34">
        <v>0</v>
      </c>
      <c r="P45" s="34">
        <v>-0.48</v>
      </c>
      <c r="Q45" s="34">
        <v>-61.81</v>
      </c>
      <c r="R45" s="34">
        <v>-10.65</v>
      </c>
      <c r="S45" s="34">
        <v>-1</v>
      </c>
      <c r="T45" s="34">
        <v>0</v>
      </c>
      <c r="U45" s="34">
        <f t="shared" si="4"/>
        <v>-329.93</v>
      </c>
      <c r="V45" s="34"/>
      <c r="W45" s="34">
        <f t="shared" si="5"/>
        <v>0</v>
      </c>
      <c r="X45" s="34">
        <f t="shared" si="19"/>
        <v>0</v>
      </c>
      <c r="Y45" s="34">
        <f t="shared" si="19"/>
        <v>0</v>
      </c>
      <c r="Z45" s="34">
        <f t="shared" si="19"/>
        <v>0</v>
      </c>
      <c r="AA45" s="34">
        <f t="shared" si="19"/>
        <v>0</v>
      </c>
      <c r="AB45" s="34">
        <f t="shared" si="19"/>
        <v>0</v>
      </c>
      <c r="AC45" s="34">
        <f t="shared" si="19"/>
        <v>0</v>
      </c>
      <c r="AD45" s="34">
        <f t="shared" si="19"/>
        <v>0</v>
      </c>
      <c r="AE45" s="34">
        <f t="shared" si="19"/>
        <v>0</v>
      </c>
      <c r="AF45" s="34">
        <f t="shared" si="10"/>
        <v>0</v>
      </c>
      <c r="AG45" s="34">
        <f t="shared" si="10"/>
        <v>0</v>
      </c>
      <c r="AH45" s="34">
        <f t="shared" si="10"/>
        <v>0</v>
      </c>
      <c r="AI45" s="35">
        <f t="shared" si="11"/>
        <v>0</v>
      </c>
      <c r="AJ45" s="34">
        <f>+IFERROR(VLOOKUP($C45,'[27]Kitsap Regulated - Price Out'!$C$10:$AG$39,31,FALSE),0)</f>
        <v>0</v>
      </c>
      <c r="AK45" s="5"/>
      <c r="AL45" s="5"/>
      <c r="AR45" s="36">
        <f>+IFERROR(VLOOKUP($C45,'[27]Kitsap Regulated - Price Out'!$C$10:$S$39,17,FALSE),0)</f>
        <v>-250.51</v>
      </c>
      <c r="AS45" s="36">
        <f t="shared" si="12"/>
        <v>-580.44000000000005</v>
      </c>
      <c r="AT45" s="37">
        <f t="shared" si="13"/>
        <v>0</v>
      </c>
      <c r="AU45" s="38">
        <f t="shared" si="8"/>
        <v>0</v>
      </c>
      <c r="AV45" s="38">
        <f t="shared" si="14"/>
        <v>580.44000000000005</v>
      </c>
      <c r="AW45" s="39">
        <f t="shared" si="9"/>
        <v>0</v>
      </c>
      <c r="BA45" s="247">
        <f t="shared" si="15"/>
        <v>0</v>
      </c>
      <c r="BB45" s="35">
        <f t="shared" si="16"/>
        <v>0</v>
      </c>
      <c r="BC45" s="35">
        <f t="shared" si="17"/>
        <v>0</v>
      </c>
      <c r="BD45" s="248"/>
    </row>
    <row r="46" spans="1:56">
      <c r="C46" s="40"/>
      <c r="D46" s="31"/>
      <c r="E46" s="32"/>
      <c r="F46" s="32"/>
      <c r="G46" s="32"/>
      <c r="H46" s="33"/>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5"/>
      <c r="AJ46" s="34">
        <f>+IFERROR(VLOOKUP($C46,'[27]Kitsap Regulated - Price Out'!$C$10:$AG$39,31,FALSE),0)</f>
        <v>0</v>
      </c>
      <c r="AR46" s="20"/>
      <c r="AS46" s="20"/>
      <c r="AU46" s="43"/>
      <c r="AV46" s="43"/>
      <c r="BA46" s="247"/>
      <c r="BB46" s="48"/>
      <c r="BC46" s="48"/>
      <c r="BD46" s="248"/>
    </row>
    <row r="47" spans="1:56" ht="12">
      <c r="B47" s="5">
        <f>COUNTIF(C:C,C47)</f>
        <v>0</v>
      </c>
      <c r="C47" s="44"/>
      <c r="D47" s="45" t="s">
        <v>67</v>
      </c>
      <c r="E47" s="33"/>
      <c r="F47" s="33"/>
      <c r="G47" s="33"/>
      <c r="H47" s="33"/>
      <c r="I47" s="46">
        <f t="shared" ref="I47:U47" si="20">SUM(I11:I46)</f>
        <v>203099.81</v>
      </c>
      <c r="J47" s="46">
        <f t="shared" si="20"/>
        <v>204505.56000000006</v>
      </c>
      <c r="K47" s="46">
        <f t="shared" si="20"/>
        <v>202668.34000000008</v>
      </c>
      <c r="L47" s="46">
        <f t="shared" si="20"/>
        <v>206696.74000000008</v>
      </c>
      <c r="M47" s="46">
        <f t="shared" si="20"/>
        <v>214157.53999999998</v>
      </c>
      <c r="N47" s="46">
        <f t="shared" si="20"/>
        <v>222790.95499999999</v>
      </c>
      <c r="O47" s="46">
        <f t="shared" si="20"/>
        <v>226020.31499999992</v>
      </c>
      <c r="P47" s="46">
        <f t="shared" si="20"/>
        <v>238867.37999999998</v>
      </c>
      <c r="Q47" s="46">
        <f t="shared" si="20"/>
        <v>241511.81999999998</v>
      </c>
      <c r="R47" s="46">
        <f t="shared" si="20"/>
        <v>296735.97000000003</v>
      </c>
      <c r="S47" s="46">
        <f t="shared" si="20"/>
        <v>291996.25999999995</v>
      </c>
      <c r="T47" s="46">
        <f t="shared" si="20"/>
        <v>287756.77499999985</v>
      </c>
      <c r="U47" s="46">
        <f t="shared" si="20"/>
        <v>2836807.4649999994</v>
      </c>
      <c r="W47" s="47">
        <f t="shared" ref="W47:AJ47" si="21">+SUM(W11:W23)</f>
        <v>10000.569670140416</v>
      </c>
      <c r="X47" s="47">
        <f t="shared" si="21"/>
        <v>10042.783853513611</v>
      </c>
      <c r="Y47" s="47">
        <f t="shared" si="21"/>
        <v>9974.6236727733267</v>
      </c>
      <c r="Z47" s="47">
        <f t="shared" si="21"/>
        <v>10153.789273776481</v>
      </c>
      <c r="AA47" s="47">
        <f t="shared" si="21"/>
        <v>10339.321253612845</v>
      </c>
      <c r="AB47" s="47">
        <f t="shared" si="21"/>
        <v>10658.964866356466</v>
      </c>
      <c r="AC47" s="47">
        <f t="shared" si="21"/>
        <v>10822.929537768543</v>
      </c>
      <c r="AD47" s="47">
        <f t="shared" si="21"/>
        <v>11105.211261049226</v>
      </c>
      <c r="AE47" s="47">
        <f t="shared" si="21"/>
        <v>11196.953290513553</v>
      </c>
      <c r="AF47" s="47">
        <f t="shared" si="21"/>
        <v>13690.831814477106</v>
      </c>
      <c r="AG47" s="47">
        <f t="shared" si="21"/>
        <v>13552.116302574099</v>
      </c>
      <c r="AH47" s="47">
        <f t="shared" si="21"/>
        <v>13406.585827114834</v>
      </c>
      <c r="AI47" s="47">
        <f t="shared" si="21"/>
        <v>11245.390051972543</v>
      </c>
      <c r="AJ47" s="47">
        <f t="shared" si="21"/>
        <v>1771.8500863494955</v>
      </c>
      <c r="AR47" s="46">
        <f>SUM(AR11:AR46)</f>
        <v>435579.91</v>
      </c>
      <c r="AS47" s="46">
        <f>SUM(AS11:AS46)</f>
        <v>3272387.375</v>
      </c>
      <c r="AU47" s="48">
        <f>SUM(AU11:AU46)</f>
        <v>3532780.9994606269</v>
      </c>
      <c r="AV47" s="48">
        <f>SUM(AV11:AV46)</f>
        <v>260393.62446062698</v>
      </c>
      <c r="AW47" s="49">
        <f>+AV47/(AR47+U47)</f>
        <v>7.9572982847309459E-2</v>
      </c>
      <c r="BB47" s="48">
        <f>SUM(BB11:BB46)</f>
        <v>3544971.0326735927</v>
      </c>
      <c r="BC47" s="48">
        <f>SUM(BC11:BC46)</f>
        <v>12190.033212965829</v>
      </c>
    </row>
    <row r="48" spans="1:56" ht="12">
      <c r="C48" s="44"/>
      <c r="D48" s="45"/>
      <c r="E48" s="33"/>
      <c r="F48" s="33"/>
      <c r="G48" s="33"/>
      <c r="H48" s="33"/>
      <c r="I48" s="50"/>
      <c r="J48" s="50"/>
      <c r="K48" s="50"/>
      <c r="L48" s="50"/>
      <c r="M48" s="50"/>
      <c r="N48" s="50"/>
      <c r="O48" s="50"/>
      <c r="P48" s="50"/>
      <c r="Q48" s="50"/>
      <c r="R48" s="50"/>
      <c r="S48" s="50"/>
      <c r="T48" s="50"/>
      <c r="U48" s="50"/>
      <c r="W48" s="51"/>
      <c r="X48" s="51"/>
      <c r="Y48" s="51"/>
      <c r="Z48" s="51"/>
      <c r="AA48" s="51"/>
      <c r="AB48" s="51"/>
      <c r="AC48" s="51"/>
      <c r="AD48" s="51"/>
      <c r="AE48" s="51"/>
      <c r="AF48" s="51"/>
      <c r="AG48" s="51"/>
      <c r="AH48" s="51"/>
      <c r="AJ48" s="5"/>
      <c r="AR48" s="20">
        <f>+AR47-'[27]Kitsap Regulated - Price Out'!S40</f>
        <v>-301.67999999993481</v>
      </c>
      <c r="AS48" s="20"/>
      <c r="AU48" s="43"/>
      <c r="AV48" s="52">
        <f>+AU47-U47-AR47-AV47</f>
        <v>5.2386894822120667E-10</v>
      </c>
    </row>
    <row r="49" spans="1:56" ht="12">
      <c r="C49" s="44"/>
      <c r="D49" s="44"/>
      <c r="E49" s="33"/>
      <c r="F49" s="33"/>
      <c r="G49" s="33"/>
      <c r="H49" s="33"/>
      <c r="I49" s="53"/>
      <c r="J49" s="34"/>
      <c r="K49" s="34"/>
      <c r="L49" s="20"/>
      <c r="M49" s="20"/>
      <c r="N49" s="20"/>
      <c r="O49" s="20"/>
      <c r="P49" s="20"/>
      <c r="Q49" s="20"/>
      <c r="R49" s="20"/>
      <c r="S49" s="20"/>
      <c r="T49" s="20"/>
      <c r="U49" s="20"/>
      <c r="W49" s="51"/>
      <c r="X49" s="51"/>
      <c r="Y49" s="51"/>
      <c r="Z49" s="51"/>
      <c r="AA49" s="51"/>
      <c r="AB49" s="51"/>
      <c r="AC49" s="51"/>
      <c r="AD49" s="51"/>
      <c r="AE49" s="51"/>
      <c r="AF49" s="51"/>
      <c r="AG49" s="51"/>
      <c r="AH49" s="51"/>
      <c r="AJ49" s="5"/>
      <c r="AR49" s="20"/>
      <c r="AS49" s="20"/>
      <c r="AU49" s="43"/>
      <c r="AV49" s="43"/>
    </row>
    <row r="50" spans="1:56" ht="12">
      <c r="B50" s="5">
        <f t="shared" ref="B50:B59" si="22">COUNTIF(C:C,C50)</f>
        <v>1</v>
      </c>
      <c r="C50" s="54" t="s">
        <v>68</v>
      </c>
      <c r="D50" s="54" t="s">
        <v>68</v>
      </c>
      <c r="E50" s="33"/>
      <c r="F50" s="33"/>
      <c r="G50" s="33"/>
      <c r="H50" s="33"/>
      <c r="I50" s="53"/>
      <c r="J50" s="34"/>
      <c r="K50" s="34"/>
      <c r="L50" s="20"/>
      <c r="M50" s="20"/>
      <c r="N50" s="20"/>
      <c r="O50" s="20"/>
      <c r="P50" s="20"/>
      <c r="Q50" s="20"/>
      <c r="R50" s="20"/>
      <c r="S50" s="20"/>
      <c r="T50" s="20"/>
      <c r="U50" s="20"/>
      <c r="W50" s="51">
        <f t="shared" ref="W50:W66" si="23">IFERROR(I50/$E50,0)</f>
        <v>0</v>
      </c>
      <c r="X50" s="51">
        <f t="shared" ref="X50:AH66" si="24">IFERROR(J50/$F50,0)</f>
        <v>0</v>
      </c>
      <c r="Y50" s="51">
        <f t="shared" si="24"/>
        <v>0</v>
      </c>
      <c r="Z50" s="51">
        <f t="shared" si="24"/>
        <v>0</v>
      </c>
      <c r="AA50" s="51">
        <f t="shared" si="24"/>
        <v>0</v>
      </c>
      <c r="AB50" s="51">
        <f t="shared" si="24"/>
        <v>0</v>
      </c>
      <c r="AC50" s="51">
        <f t="shared" si="24"/>
        <v>0</v>
      </c>
      <c r="AD50" s="51">
        <f t="shared" si="24"/>
        <v>0</v>
      </c>
      <c r="AE50" s="51">
        <f t="shared" si="24"/>
        <v>0</v>
      </c>
      <c r="AF50" s="51">
        <f t="shared" si="24"/>
        <v>0</v>
      </c>
      <c r="AG50" s="51">
        <f t="shared" si="24"/>
        <v>0</v>
      </c>
      <c r="AH50" s="51">
        <f t="shared" si="24"/>
        <v>0</v>
      </c>
      <c r="AJ50" s="5"/>
      <c r="AR50" s="20"/>
      <c r="AS50" s="20"/>
      <c r="AU50" s="43"/>
      <c r="AV50" s="43"/>
    </row>
    <row r="51" spans="1:56" s="4" customFormat="1" ht="15.75" customHeight="1">
      <c r="A51" s="5" t="str">
        <f t="shared" ref="A51:A57" si="25">$A$1&amp;"Residential"&amp;C51</f>
        <v>MASON CO-REGULATEDResidentialDRVNRE1RECY</v>
      </c>
      <c r="B51" s="5">
        <f t="shared" si="22"/>
        <v>1</v>
      </c>
      <c r="C51" s="55" t="s">
        <v>69</v>
      </c>
      <c r="D51" s="31" t="str">
        <f>VLOOKUP(C51,'[13]RM Revenue'!J:K,2,FALSE)</f>
        <v>DRIVE IN UP TO 250 EOW-RE</v>
      </c>
      <c r="E51" s="32">
        <f>VLOOKUP(A51,'[13]Service Codes 01-2019'!$A$2:$H$803,8,FALSE)</f>
        <v>2.63</v>
      </c>
      <c r="F51" s="32">
        <f>VLOOKUP(A51,'[13]Service Codes'!$A$2:$H$803,8,FALSE)</f>
        <v>2.63</v>
      </c>
      <c r="G51" s="32">
        <f>1.21*2.17</f>
        <v>2.6256999999999997</v>
      </c>
      <c r="H51" s="33"/>
      <c r="I51" s="34">
        <v>262.69499999999999</v>
      </c>
      <c r="J51" s="34">
        <v>269.83999999999997</v>
      </c>
      <c r="K51" s="34">
        <v>267.46999999999997</v>
      </c>
      <c r="L51" s="34">
        <v>263.66000000000003</v>
      </c>
      <c r="M51" s="34">
        <v>267.61</v>
      </c>
      <c r="N51" s="34">
        <v>264.83499999999998</v>
      </c>
      <c r="O51" s="34">
        <v>279.30500000000001</v>
      </c>
      <c r="P51" s="34">
        <v>279.96499999999997</v>
      </c>
      <c r="Q51" s="34">
        <v>281.28499999999997</v>
      </c>
      <c r="R51" s="34">
        <v>326.91500000000002</v>
      </c>
      <c r="S51" s="34">
        <v>321.64500000000004</v>
      </c>
      <c r="T51" s="34">
        <v>318.625</v>
      </c>
      <c r="U51" s="34">
        <f t="shared" ref="U51:U65" si="26">SUM(I51:T51)</f>
        <v>3403.85</v>
      </c>
      <c r="V51" s="34"/>
      <c r="W51" s="34">
        <f t="shared" si="23"/>
        <v>99.884030418250958</v>
      </c>
      <c r="X51" s="34">
        <f t="shared" si="24"/>
        <v>102.60076045627376</v>
      </c>
      <c r="Y51" s="34">
        <f t="shared" si="24"/>
        <v>101.69961977186311</v>
      </c>
      <c r="Z51" s="34">
        <f t="shared" si="24"/>
        <v>100.25095057034221</v>
      </c>
      <c r="AA51" s="34">
        <f t="shared" si="24"/>
        <v>101.75285171102662</v>
      </c>
      <c r="AB51" s="34">
        <f t="shared" si="24"/>
        <v>100.6977186311787</v>
      </c>
      <c r="AC51" s="34">
        <f t="shared" si="24"/>
        <v>106.19961977186313</v>
      </c>
      <c r="AD51" s="34">
        <f t="shared" si="24"/>
        <v>106.45057034220532</v>
      </c>
      <c r="AE51" s="34">
        <f t="shared" si="24"/>
        <v>106.95247148288972</v>
      </c>
      <c r="AF51" s="34">
        <f t="shared" ref="AF51:AH66" si="27">IFERROR(R51/$G51,0)</f>
        <v>124.50584606009828</v>
      </c>
      <c r="AG51" s="34">
        <f t="shared" si="27"/>
        <v>122.49876223483264</v>
      </c>
      <c r="AH51" s="34">
        <f t="shared" si="27"/>
        <v>121.3485927562174</v>
      </c>
      <c r="AI51" s="35">
        <f t="shared" ref="AI51:AI65" si="28">AVERAGE(W51:AH51)</f>
        <v>107.9034828505868</v>
      </c>
      <c r="AJ51" s="34">
        <f>+IFERROR(VLOOKUP($C51,'[27]Kitsap Regulated - Price Out'!$C$44:$AG$55,31,FALSE),0)</f>
        <v>12.484765967170661</v>
      </c>
      <c r="AK51" s="5"/>
      <c r="AL51" s="5"/>
      <c r="AM51" s="5"/>
      <c r="AN51" s="5"/>
      <c r="AO51" s="5"/>
      <c r="AP51" s="5"/>
      <c r="AQ51" s="5"/>
      <c r="AR51" s="36">
        <f>+IFERROR(VLOOKUP($C51,'[27]Kitsap Regulated - Price Out'!$C$44:$S$53,17,FALSE),0)</f>
        <v>393.375</v>
      </c>
      <c r="AS51" s="36">
        <f t="shared" ref="AS51:AS55" si="29">AR51+U51</f>
        <v>3797.2249999999999</v>
      </c>
      <c r="AT51" s="37">
        <f>+IFERROR($G51*(1+$AW$2),0)</f>
        <v>2.873039013006788</v>
      </c>
      <c r="AU51" s="38">
        <f t="shared" ref="AU51:AU65" si="30">+$AT51*(AI51+AJ51)*12</f>
        <v>4150.5616267318255</v>
      </c>
      <c r="AV51" s="38">
        <f t="shared" ref="AV51:AV65" si="31">+AU51-U51-AR51</f>
        <v>353.33662673182562</v>
      </c>
      <c r="AW51" s="56">
        <f t="shared" ref="AW51:AW65" si="32">+IFERROR((AT51-F51)/F51,0)</f>
        <v>9.2410271105242622E-2</v>
      </c>
      <c r="BA51" s="247">
        <f t="shared" ref="BA51:BA65" si="33">ROUND(AT51*(1+$BC$4),2)</f>
        <v>2.88</v>
      </c>
      <c r="BB51" s="35">
        <f t="shared" ref="BB51:BB65" si="34">BA51*(AI51+AJ51)*12</f>
        <v>4160.6178791416978</v>
      </c>
      <c r="BC51" s="35">
        <f t="shared" ref="BC51:BC65" si="35">BB51-AU51</f>
        <v>10.056252409872286</v>
      </c>
      <c r="BD51" s="248">
        <f t="shared" ref="BD51:BD65" si="36">(BA51-AT51)/AT51</f>
        <v>2.4228654611713266E-3</v>
      </c>
    </row>
    <row r="52" spans="1:56" s="4" customFormat="1" ht="12.75">
      <c r="A52" s="5" t="str">
        <f t="shared" si="25"/>
        <v>MASON CO-REGULATEDResidentialDRVNRE1RECYMA</v>
      </c>
      <c r="B52" s="5">
        <f t="shared" si="22"/>
        <v>1</v>
      </c>
      <c r="C52" s="55" t="s">
        <v>70</v>
      </c>
      <c r="D52" s="31" t="str">
        <f>VLOOKUP(C52,'[13]RM Revenue'!J:K,2,FALSE)</f>
        <v>DRIVE IN UP TO 250 EOW-RE</v>
      </c>
      <c r="E52" s="32">
        <f>VLOOKUP(A52,'[13]Service Codes 01-2019'!$A$2:$H$803,8,FALSE)</f>
        <v>2.63</v>
      </c>
      <c r="F52" s="32">
        <f>VLOOKUP(A52,'[13]Service Codes'!$A$2:$H$803,8,FALSE)</f>
        <v>2.63</v>
      </c>
      <c r="G52" s="32">
        <f>1.21*2.17</f>
        <v>2.6256999999999997</v>
      </c>
      <c r="H52" s="33"/>
      <c r="I52" s="34">
        <v>65.75</v>
      </c>
      <c r="J52" s="34">
        <v>60.49</v>
      </c>
      <c r="K52" s="34">
        <v>60.49</v>
      </c>
      <c r="L52" s="34">
        <v>57.86</v>
      </c>
      <c r="M52" s="34">
        <v>60.49</v>
      </c>
      <c r="N52" s="34">
        <v>60.49</v>
      </c>
      <c r="O52" s="34">
        <v>57.86</v>
      </c>
      <c r="P52" s="34">
        <v>56.55</v>
      </c>
      <c r="Q52" s="34">
        <v>94.68</v>
      </c>
      <c r="R52" s="34">
        <v>96.88</v>
      </c>
      <c r="S52" s="34">
        <v>99.94</v>
      </c>
      <c r="T52" s="34">
        <v>97.31</v>
      </c>
      <c r="U52" s="34">
        <f t="shared" si="26"/>
        <v>868.79</v>
      </c>
      <c r="V52" s="34"/>
      <c r="W52" s="34">
        <f t="shared" si="23"/>
        <v>25</v>
      </c>
      <c r="X52" s="34">
        <f t="shared" si="24"/>
        <v>23</v>
      </c>
      <c r="Y52" s="34">
        <f t="shared" si="24"/>
        <v>23</v>
      </c>
      <c r="Z52" s="34">
        <f t="shared" si="24"/>
        <v>22</v>
      </c>
      <c r="AA52" s="34">
        <f t="shared" si="24"/>
        <v>23</v>
      </c>
      <c r="AB52" s="34">
        <f t="shared" si="24"/>
        <v>23</v>
      </c>
      <c r="AC52" s="34">
        <f t="shared" si="24"/>
        <v>22</v>
      </c>
      <c r="AD52" s="34">
        <f t="shared" si="24"/>
        <v>21.50190114068441</v>
      </c>
      <c r="AE52" s="34">
        <f t="shared" si="24"/>
        <v>36.000000000000007</v>
      </c>
      <c r="AF52" s="34">
        <f t="shared" si="27"/>
        <v>36.896827512663293</v>
      </c>
      <c r="AG52" s="34">
        <f t="shared" si="27"/>
        <v>38.062231024107859</v>
      </c>
      <c r="AH52" s="34">
        <f t="shared" si="27"/>
        <v>37.060593365578711</v>
      </c>
      <c r="AI52" s="35">
        <f t="shared" si="28"/>
        <v>27.543462753586187</v>
      </c>
      <c r="AJ52" s="34">
        <f>+IFERROR(VLOOKUP($C52,'[27]Kitsap Regulated - Price Out'!$C$44:$AG$55,31,FALSE),0)</f>
        <v>9.4596996356527168</v>
      </c>
      <c r="AR52" s="36">
        <f>+IFERROR(VLOOKUP($C52,'[27]Kitsap Regulated - Price Out'!$C$44:$S$53,17,FALSE),0)</f>
        <v>298.05999999999995</v>
      </c>
      <c r="AS52" s="36">
        <f t="shared" si="29"/>
        <v>1166.8499999999999</v>
      </c>
      <c r="AT52" s="37">
        <f t="shared" ref="AT52:AT65" si="37">+IFERROR($G52*(1+$AW$2),0)</f>
        <v>2.873039013006788</v>
      </c>
      <c r="AU52" s="38">
        <f t="shared" si="30"/>
        <v>1275.7383497869059</v>
      </c>
      <c r="AV52" s="38">
        <f t="shared" si="31"/>
        <v>108.88834978690602</v>
      </c>
      <c r="AW52" s="56">
        <f t="shared" si="32"/>
        <v>9.2410271105242622E-2</v>
      </c>
      <c r="BA52" s="247">
        <f t="shared" si="33"/>
        <v>2.88</v>
      </c>
      <c r="BB52" s="35">
        <f t="shared" si="34"/>
        <v>1278.8292921720963</v>
      </c>
      <c r="BC52" s="35">
        <f t="shared" si="35"/>
        <v>3.0909423851903739</v>
      </c>
      <c r="BD52" s="248">
        <f t="shared" si="36"/>
        <v>2.4228654611713266E-3</v>
      </c>
    </row>
    <row r="53" spans="1:56" s="4" customFormat="1" ht="15.75" customHeight="1">
      <c r="A53" s="4" t="str">
        <f t="shared" si="25"/>
        <v>MASON CO-REGULATEDResidentialDRVNRE2RECY</v>
      </c>
      <c r="B53" s="4">
        <f t="shared" si="22"/>
        <v>1</v>
      </c>
      <c r="C53" s="57" t="s">
        <v>71</v>
      </c>
      <c r="D53" s="31" t="str">
        <f>VLOOKUP(C53,'[13]RM Revenue'!J:K,2,FALSE)</f>
        <v>DRIVE IN OVER 250 EOW-REC</v>
      </c>
      <c r="E53" s="32">
        <f>VLOOKUP(A53,'[13]Service Codes 01-2019'!$A$2:$H$803,8,FALSE)</f>
        <v>3.3</v>
      </c>
      <c r="F53" s="32">
        <f>VLOOKUP(A53,'[13]Service Codes'!$A$2:$H$803,8,FALSE)</f>
        <v>3.3</v>
      </c>
      <c r="G53" s="32">
        <f>1.52*2.17</f>
        <v>3.2984</v>
      </c>
      <c r="H53" s="33"/>
      <c r="I53" s="34">
        <v>75.239999999999995</v>
      </c>
      <c r="J53" s="34">
        <v>75.900000000000006</v>
      </c>
      <c r="K53" s="34">
        <v>75.570000000000007</v>
      </c>
      <c r="L53" s="34">
        <v>80.19</v>
      </c>
      <c r="M53" s="34">
        <v>80.19</v>
      </c>
      <c r="N53" s="34">
        <v>79.2</v>
      </c>
      <c r="O53" s="34">
        <v>79.2</v>
      </c>
      <c r="P53" s="34">
        <v>79.2</v>
      </c>
      <c r="Q53" s="34">
        <v>82.5</v>
      </c>
      <c r="R53" s="34">
        <v>95.7</v>
      </c>
      <c r="S53" s="34">
        <v>84.15</v>
      </c>
      <c r="T53" s="34">
        <v>85.8</v>
      </c>
      <c r="U53" s="34">
        <f t="shared" si="26"/>
        <v>972.84</v>
      </c>
      <c r="V53" s="34"/>
      <c r="W53" s="34">
        <f t="shared" si="23"/>
        <v>22.8</v>
      </c>
      <c r="X53" s="34">
        <f t="shared" si="24"/>
        <v>23.000000000000004</v>
      </c>
      <c r="Y53" s="34">
        <f t="shared" si="24"/>
        <v>22.900000000000002</v>
      </c>
      <c r="Z53" s="34">
        <f t="shared" si="24"/>
        <v>24.3</v>
      </c>
      <c r="AA53" s="34">
        <f t="shared" si="24"/>
        <v>24.3</v>
      </c>
      <c r="AB53" s="34">
        <f t="shared" si="24"/>
        <v>24.000000000000004</v>
      </c>
      <c r="AC53" s="34">
        <f t="shared" si="24"/>
        <v>24.000000000000004</v>
      </c>
      <c r="AD53" s="34">
        <f t="shared" si="24"/>
        <v>24.000000000000004</v>
      </c>
      <c r="AE53" s="34">
        <f t="shared" si="24"/>
        <v>25</v>
      </c>
      <c r="AF53" s="34">
        <f t="shared" si="27"/>
        <v>29.014067426631094</v>
      </c>
      <c r="AG53" s="34">
        <f t="shared" si="27"/>
        <v>25.512369633761825</v>
      </c>
      <c r="AH53" s="34">
        <f t="shared" si="27"/>
        <v>26.012612175600289</v>
      </c>
      <c r="AI53" s="35">
        <f t="shared" si="28"/>
        <v>24.569920769666101</v>
      </c>
      <c r="AJ53" s="34">
        <f>+IFERROR(VLOOKUP($C53,'[27]Kitsap Regulated - Price Out'!$C$44:$AG$55,31,FALSE),0)</f>
        <v>3.3665312474735223</v>
      </c>
      <c r="AK53" s="5"/>
      <c r="AL53" s="5"/>
      <c r="AM53" s="5"/>
      <c r="AN53" s="5"/>
      <c r="AO53" s="5"/>
      <c r="AP53" s="5"/>
      <c r="AQ53" s="5"/>
      <c r="AR53" s="36">
        <f>+IFERROR(VLOOKUP($C53,'[27]Kitsap Regulated - Price Out'!$C$44:$S$53,17,FALSE),0)</f>
        <v>133.25</v>
      </c>
      <c r="AS53" s="36">
        <f t="shared" si="29"/>
        <v>1106.0900000000001</v>
      </c>
      <c r="AT53" s="37">
        <f t="shared" si="37"/>
        <v>3.6091068593143123</v>
      </c>
      <c r="AU53" s="38">
        <f t="shared" si="30"/>
        <v>1209.9076871995651</v>
      </c>
      <c r="AV53" s="38">
        <f t="shared" si="31"/>
        <v>103.81768719956506</v>
      </c>
      <c r="AW53" s="56">
        <f t="shared" si="32"/>
        <v>9.3668745246761359E-2</v>
      </c>
      <c r="BA53" s="247">
        <f t="shared" si="33"/>
        <v>3.62</v>
      </c>
      <c r="BB53" s="35">
        <f t="shared" si="34"/>
        <v>1213.559475624545</v>
      </c>
      <c r="BC53" s="35">
        <f t="shared" si="35"/>
        <v>3.6517884249799408</v>
      </c>
      <c r="BD53" s="248">
        <f t="shared" si="36"/>
        <v>3.0182372288520645E-3</v>
      </c>
    </row>
    <row r="54" spans="1:56" s="4" customFormat="1" ht="15.75" customHeight="1">
      <c r="A54" s="4" t="str">
        <f t="shared" si="25"/>
        <v>MASON CO-REGULATEDResidentialDRVNRE2RECYMA</v>
      </c>
      <c r="B54" s="4">
        <f t="shared" si="22"/>
        <v>1</v>
      </c>
      <c r="C54" s="57" t="s">
        <v>72</v>
      </c>
      <c r="D54" s="31" t="str">
        <f>VLOOKUP(C54,'[13]RM Revenue'!J:K,2,FALSE)</f>
        <v>DRIVE IN OVER 250 EOW-REC</v>
      </c>
      <c r="E54" s="32">
        <f>VLOOKUP(A54,'[13]Service Codes 01-2019'!$A$2:$H$803,8,FALSE)</f>
        <v>3.3</v>
      </c>
      <c r="F54" s="32">
        <f>VLOOKUP(A54,'[13]Service Codes'!$A$2:$H$803,8,FALSE)</f>
        <v>3.3</v>
      </c>
      <c r="G54" s="32">
        <f>1.52*2.17</f>
        <v>3.2984</v>
      </c>
      <c r="H54" s="33"/>
      <c r="I54" s="34">
        <v>19.8</v>
      </c>
      <c r="J54" s="34">
        <v>19.8</v>
      </c>
      <c r="K54" s="34">
        <v>19.8</v>
      </c>
      <c r="L54" s="34">
        <v>19.8</v>
      </c>
      <c r="M54" s="34">
        <v>18.149999999999999</v>
      </c>
      <c r="N54" s="34">
        <v>16.5</v>
      </c>
      <c r="O54" s="34">
        <v>16.5</v>
      </c>
      <c r="P54" s="34">
        <v>16.5</v>
      </c>
      <c r="Q54" s="34">
        <v>16.5</v>
      </c>
      <c r="R54" s="34">
        <v>16.5</v>
      </c>
      <c r="S54" s="34">
        <v>16.5</v>
      </c>
      <c r="T54" s="34">
        <v>16.5</v>
      </c>
      <c r="U54" s="34">
        <f t="shared" si="26"/>
        <v>212.85</v>
      </c>
      <c r="V54" s="34"/>
      <c r="W54" s="34">
        <f t="shared" si="23"/>
        <v>6.0000000000000009</v>
      </c>
      <c r="X54" s="34">
        <f t="shared" si="24"/>
        <v>6.0000000000000009</v>
      </c>
      <c r="Y54" s="34">
        <f t="shared" si="24"/>
        <v>6.0000000000000009</v>
      </c>
      <c r="Z54" s="34">
        <f t="shared" si="24"/>
        <v>6.0000000000000009</v>
      </c>
      <c r="AA54" s="34">
        <f t="shared" si="24"/>
        <v>5.5</v>
      </c>
      <c r="AB54" s="34">
        <f t="shared" si="24"/>
        <v>5</v>
      </c>
      <c r="AC54" s="34">
        <f t="shared" si="24"/>
        <v>5</v>
      </c>
      <c r="AD54" s="34">
        <f t="shared" si="24"/>
        <v>5</v>
      </c>
      <c r="AE54" s="34">
        <f t="shared" si="24"/>
        <v>5</v>
      </c>
      <c r="AF54" s="34">
        <f t="shared" si="27"/>
        <v>5.0024254183846715</v>
      </c>
      <c r="AG54" s="34">
        <f t="shared" si="27"/>
        <v>5.0024254183846715</v>
      </c>
      <c r="AH54" s="34">
        <f t="shared" si="27"/>
        <v>5.0024254183846715</v>
      </c>
      <c r="AI54" s="35">
        <f t="shared" si="28"/>
        <v>5.3756063545961688</v>
      </c>
      <c r="AJ54" s="34">
        <f>+IFERROR(VLOOKUP($C54,'[27]Kitsap Regulated - Price Out'!$C$44:$AG$55,31,FALSE),0)</f>
        <v>0</v>
      </c>
      <c r="AK54" s="5"/>
      <c r="AL54" s="5"/>
      <c r="AM54" s="5"/>
      <c r="AN54" s="5"/>
      <c r="AO54" s="5"/>
      <c r="AP54" s="5"/>
      <c r="AQ54" s="5"/>
      <c r="AR54" s="36">
        <f>+IFERROR(VLOOKUP($C54,'[27]Kitsap Regulated - Price Out'!$C$44:$S$53,17,FALSE),0)</f>
        <v>0</v>
      </c>
      <c r="AS54" s="36">
        <f t="shared" si="29"/>
        <v>212.85</v>
      </c>
      <c r="AT54" s="37">
        <f t="shared" si="37"/>
        <v>3.6091068593143123</v>
      </c>
      <c r="AU54" s="38">
        <f t="shared" si="30"/>
        <v>232.81365320815962</v>
      </c>
      <c r="AV54" s="38">
        <f t="shared" si="31"/>
        <v>19.963653208159627</v>
      </c>
      <c r="AW54" s="56">
        <f t="shared" si="32"/>
        <v>9.3668745246761359E-2</v>
      </c>
      <c r="BA54" s="247">
        <f t="shared" si="33"/>
        <v>3.62</v>
      </c>
      <c r="BB54" s="35">
        <f t="shared" si="34"/>
        <v>233.51634004365758</v>
      </c>
      <c r="BC54" s="35">
        <f t="shared" si="35"/>
        <v>0.70268683549795696</v>
      </c>
      <c r="BD54" s="248">
        <f t="shared" si="36"/>
        <v>3.0182372288520645E-3</v>
      </c>
    </row>
    <row r="55" spans="1:56" s="4" customFormat="1" ht="15.75" customHeight="1">
      <c r="A55" s="4" t="str">
        <f t="shared" si="25"/>
        <v>MASON CO-REGULATEDResidentialDRVNRM1RECYMA</v>
      </c>
      <c r="B55" s="4">
        <f t="shared" si="22"/>
        <v>1</v>
      </c>
      <c r="C55" s="57" t="s">
        <v>73</v>
      </c>
      <c r="D55" s="31" t="str">
        <f>VLOOKUP(C55,'[13]RM Revenue'!J:K,2,FALSE)</f>
        <v>DRIVE IN UP TO 125 MONTHL</v>
      </c>
      <c r="E55" s="32">
        <v>1.1100000000000001</v>
      </c>
      <c r="F55" s="32">
        <v>1.1000000000000001</v>
      </c>
      <c r="G55" s="32">
        <v>1.21</v>
      </c>
      <c r="H55" s="33"/>
      <c r="I55" s="34">
        <v>1.1000000000000001</v>
      </c>
      <c r="J55" s="34">
        <v>1.1000000000000001</v>
      </c>
      <c r="K55" s="34">
        <v>0</v>
      </c>
      <c r="L55" s="34">
        <v>1.1000000000000001</v>
      </c>
      <c r="M55" s="34">
        <v>1.1000000000000001</v>
      </c>
      <c r="N55" s="34">
        <v>1.1000000000000001</v>
      </c>
      <c r="O55" s="34">
        <v>1.1000000000000001</v>
      </c>
      <c r="P55" s="34">
        <v>1.1000000000000001</v>
      </c>
      <c r="Q55" s="34">
        <v>1.1000000000000001</v>
      </c>
      <c r="R55" s="34">
        <v>1.1000000000000001</v>
      </c>
      <c r="S55" s="34">
        <v>1.1000000000000001</v>
      </c>
      <c r="T55" s="34">
        <v>1.1000000000000001</v>
      </c>
      <c r="U55" s="34">
        <f t="shared" si="26"/>
        <v>12.099999999999998</v>
      </c>
      <c r="V55" s="34"/>
      <c r="W55" s="34">
        <f t="shared" si="23"/>
        <v>0.99099099099099097</v>
      </c>
      <c r="X55" s="34">
        <f t="shared" si="24"/>
        <v>1</v>
      </c>
      <c r="Y55" s="34">
        <f t="shared" si="24"/>
        <v>0</v>
      </c>
      <c r="Z55" s="34">
        <f t="shared" si="24"/>
        <v>1</v>
      </c>
      <c r="AA55" s="34">
        <f t="shared" si="24"/>
        <v>1</v>
      </c>
      <c r="AB55" s="34">
        <f t="shared" si="24"/>
        <v>1</v>
      </c>
      <c r="AC55" s="34">
        <f t="shared" si="24"/>
        <v>1</v>
      </c>
      <c r="AD55" s="34">
        <f t="shared" si="24"/>
        <v>1</v>
      </c>
      <c r="AE55" s="34">
        <f t="shared" si="24"/>
        <v>1</v>
      </c>
      <c r="AF55" s="34">
        <f t="shared" si="27"/>
        <v>0.90909090909090917</v>
      </c>
      <c r="AG55" s="34">
        <f t="shared" si="27"/>
        <v>0.90909090909090917</v>
      </c>
      <c r="AH55" s="34">
        <f t="shared" si="27"/>
        <v>0.90909090909090917</v>
      </c>
      <c r="AI55" s="35">
        <f t="shared" si="28"/>
        <v>0.89318864318864344</v>
      </c>
      <c r="AJ55" s="34">
        <f>+IFERROR(VLOOKUP($C55,'[27]Kitsap Regulated - Price Out'!$C$44:$AG$55,31,FALSE),0)</f>
        <v>0</v>
      </c>
      <c r="AK55" s="5"/>
      <c r="AL55" s="5"/>
      <c r="AM55" s="5"/>
      <c r="AN55" s="5"/>
      <c r="AO55" s="5"/>
      <c r="AP55" s="5"/>
      <c r="AQ55" s="5"/>
      <c r="AR55" s="36">
        <f>+IFERROR(VLOOKUP($C55,'[27]Kitsap Regulated - Price Out'!$C$44:$S$53,17,FALSE),0)</f>
        <v>0</v>
      </c>
      <c r="AS55" s="36">
        <f t="shared" si="29"/>
        <v>12.099999999999998</v>
      </c>
      <c r="AT55" s="37">
        <f t="shared" si="37"/>
        <v>1.3239811119846949</v>
      </c>
      <c r="AU55" s="38">
        <f t="shared" si="30"/>
        <v>14.190778716252012</v>
      </c>
      <c r="AV55" s="38">
        <f t="shared" si="31"/>
        <v>2.0907787162520144</v>
      </c>
      <c r="AW55" s="56">
        <f t="shared" si="32"/>
        <v>0.20361919271335893</v>
      </c>
      <c r="BA55" s="247">
        <f t="shared" si="33"/>
        <v>1.33</v>
      </c>
      <c r="BB55" s="35">
        <f t="shared" si="34"/>
        <v>14.25529074529075</v>
      </c>
      <c r="BC55" s="35">
        <f t="shared" si="35"/>
        <v>6.4512029038738206E-2</v>
      </c>
      <c r="BD55" s="248">
        <f t="shared" si="36"/>
        <v>4.5460527803773713E-3</v>
      </c>
    </row>
    <row r="56" spans="1:56" s="4" customFormat="1" ht="12">
      <c r="A56" s="4" t="str">
        <f t="shared" si="25"/>
        <v>MASON CO-REGULATEDResidentialRECYR</v>
      </c>
      <c r="B56" s="4">
        <f t="shared" si="22"/>
        <v>1</v>
      </c>
      <c r="C56" s="31" t="s">
        <v>74</v>
      </c>
      <c r="D56" s="31" t="str">
        <f>VLOOKUP(C56,'[13]RM Revenue'!J:K,2,FALSE)</f>
        <v>RESIDENTIAL RECYCLE</v>
      </c>
      <c r="E56" s="32">
        <f>VLOOKUP(A56,'[13]Service Codes 01-2019'!$A$2:$H$803,8,FALSE)</f>
        <v>8.33</v>
      </c>
      <c r="F56" s="32">
        <f>VLOOKUP(A56,'[13]Service Codes'!$A$2:$H$803,8,FALSE)</f>
        <v>8.33</v>
      </c>
      <c r="G56" s="32">
        <v>8.35</v>
      </c>
      <c r="H56" s="33"/>
      <c r="I56" s="34">
        <v>82845.59</v>
      </c>
      <c r="J56" s="34">
        <v>83087.510000000009</v>
      </c>
      <c r="K56" s="34">
        <v>82572.25</v>
      </c>
      <c r="L56" s="34">
        <v>83997.425000000003</v>
      </c>
      <c r="M56" s="34">
        <v>85470.074999999997</v>
      </c>
      <c r="N56" s="34">
        <v>88344.989999999991</v>
      </c>
      <c r="O56" s="34">
        <v>89559.08</v>
      </c>
      <c r="P56" s="34">
        <v>92180.99500000001</v>
      </c>
      <c r="Q56" s="34">
        <v>92790.985000000001</v>
      </c>
      <c r="R56" s="34">
        <v>113700.77999999998</v>
      </c>
      <c r="S56" s="34">
        <v>112419.43999999999</v>
      </c>
      <c r="T56" s="34">
        <v>111236.595</v>
      </c>
      <c r="U56" s="34">
        <f t="shared" si="26"/>
        <v>1118205.7150000001</v>
      </c>
      <c r="V56" s="34"/>
      <c r="W56" s="34">
        <f t="shared" si="23"/>
        <v>9945.4489795918362</v>
      </c>
      <c r="X56" s="34">
        <f t="shared" si="24"/>
        <v>9974.490996398561</v>
      </c>
      <c r="Y56" s="34">
        <f t="shared" si="24"/>
        <v>9912.6350540216081</v>
      </c>
      <c r="Z56" s="34">
        <f t="shared" si="24"/>
        <v>10083.724489795919</v>
      </c>
      <c r="AA56" s="34">
        <f t="shared" si="24"/>
        <v>10260.513205282112</v>
      </c>
      <c r="AB56" s="34">
        <f t="shared" si="24"/>
        <v>10605.641056422568</v>
      </c>
      <c r="AC56" s="34">
        <f t="shared" si="24"/>
        <v>10751.390156062425</v>
      </c>
      <c r="AD56" s="34">
        <f t="shared" si="24"/>
        <v>11066.145858343338</v>
      </c>
      <c r="AE56" s="34">
        <f t="shared" si="24"/>
        <v>11139.373949579833</v>
      </c>
      <c r="AF56" s="34">
        <f t="shared" si="27"/>
        <v>13616.859880239519</v>
      </c>
      <c r="AG56" s="34">
        <f t="shared" si="27"/>
        <v>13463.405988023951</v>
      </c>
      <c r="AH56" s="34">
        <f t="shared" si="27"/>
        <v>13321.747904191618</v>
      </c>
      <c r="AI56" s="35">
        <f t="shared" si="28"/>
        <v>11178.448126496107</v>
      </c>
      <c r="AJ56" s="34">
        <f>+IFERROR(VLOOKUP($C56,'[27]Kitsap Regulated - Price Out'!$C$44:$AG$55,31,FALSE),0)</f>
        <v>1714.6794217687075</v>
      </c>
      <c r="AL56" s="4">
        <v>96</v>
      </c>
      <c r="AO56" s="4">
        <v>1</v>
      </c>
      <c r="AP56" s="34">
        <f>+AH56*AO56</f>
        <v>13321.747904191618</v>
      </c>
      <c r="AQ56" s="34"/>
      <c r="AR56" s="36">
        <f>+IFERROR(VLOOKUP($C56,'[27]Kitsap Regulated - Price Out'!$C$44:$S$53,17,FALSE),0)</f>
        <v>171399.35500000004</v>
      </c>
      <c r="AS56" s="36">
        <f>AR56+U56</f>
        <v>1289605.07</v>
      </c>
      <c r="AT56" s="37">
        <f t="shared" si="37"/>
        <v>9.1365638719604991</v>
      </c>
      <c r="AU56" s="38">
        <f t="shared" si="30"/>
        <v>1413586.6002486595</v>
      </c>
      <c r="AV56" s="38">
        <f t="shared" si="31"/>
        <v>123981.53024865937</v>
      </c>
      <c r="AW56" s="56">
        <f t="shared" si="32"/>
        <v>9.6826395193337217E-2</v>
      </c>
      <c r="AY56" s="35"/>
      <c r="AZ56" s="35"/>
      <c r="BA56" s="247">
        <f t="shared" si="33"/>
        <v>9.17</v>
      </c>
      <c r="BB56" s="35">
        <f t="shared" si="34"/>
        <v>1418759.7554110603</v>
      </c>
      <c r="BC56" s="35">
        <f t="shared" si="35"/>
        <v>5173.1551624007989</v>
      </c>
      <c r="BD56" s="248">
        <f t="shared" si="36"/>
        <v>3.6595955008987603E-3</v>
      </c>
    </row>
    <row r="57" spans="1:56" s="4" customFormat="1" ht="15.75" customHeight="1">
      <c r="A57" s="4" t="str">
        <f t="shared" si="25"/>
        <v>MASON CO-REGULATEDResidentialRECYONLY</v>
      </c>
      <c r="B57" s="4">
        <f t="shared" si="22"/>
        <v>1</v>
      </c>
      <c r="C57" s="40" t="s">
        <v>75</v>
      </c>
      <c r="D57" s="31" t="str">
        <f>VLOOKUP(C57,'[13]RM Revenue'!J:K,2,FALSE)</f>
        <v>RECYCLE SERVICE ONLY</v>
      </c>
      <c r="E57" s="32">
        <f>VLOOKUP(A57,'[13]Service Codes 01-2019'!$A$2:$H$803,8,FALSE)</f>
        <v>8.83</v>
      </c>
      <c r="F57" s="32">
        <f>VLOOKUP(A57,'[13]Service Codes'!$A$2:$H$803,8,FALSE)</f>
        <v>8.83</v>
      </c>
      <c r="G57" s="32">
        <v>8.85</v>
      </c>
      <c r="H57" s="33"/>
      <c r="I57" s="34">
        <v>409.67999999999995</v>
      </c>
      <c r="J57" s="34">
        <v>427.375</v>
      </c>
      <c r="K57" s="34">
        <v>434.435</v>
      </c>
      <c r="L57" s="34">
        <v>422.95499999999998</v>
      </c>
      <c r="M57" s="34">
        <v>458.27499999999998</v>
      </c>
      <c r="N57" s="34">
        <v>435.32</v>
      </c>
      <c r="O57" s="34">
        <v>444.15</v>
      </c>
      <c r="P57" s="34">
        <v>454.75</v>
      </c>
      <c r="Q57" s="34">
        <v>458.28000000000003</v>
      </c>
      <c r="R57" s="34">
        <v>548.67999999999995</v>
      </c>
      <c r="S57" s="34">
        <v>522.15</v>
      </c>
      <c r="T57" s="34">
        <v>539.85</v>
      </c>
      <c r="U57" s="34">
        <f t="shared" si="26"/>
        <v>5555.9000000000005</v>
      </c>
      <c r="V57" s="34"/>
      <c r="W57" s="34">
        <f t="shared" si="23"/>
        <v>46.396375990939973</v>
      </c>
      <c r="X57" s="34">
        <f t="shared" si="24"/>
        <v>48.400339750849376</v>
      </c>
      <c r="Y57" s="34">
        <f t="shared" si="24"/>
        <v>49.199886749716875</v>
      </c>
      <c r="Z57" s="34">
        <f t="shared" si="24"/>
        <v>47.899773499433749</v>
      </c>
      <c r="AA57" s="34">
        <f t="shared" si="24"/>
        <v>51.899773499433742</v>
      </c>
      <c r="AB57" s="34">
        <f t="shared" si="24"/>
        <v>49.300113250283125</v>
      </c>
      <c r="AC57" s="34">
        <f t="shared" si="24"/>
        <v>50.300113250283125</v>
      </c>
      <c r="AD57" s="34">
        <f t="shared" si="24"/>
        <v>51.500566251415627</v>
      </c>
      <c r="AE57" s="34">
        <f t="shared" si="24"/>
        <v>51.900339750849383</v>
      </c>
      <c r="AF57" s="34">
        <f t="shared" si="27"/>
        <v>61.99774011299435</v>
      </c>
      <c r="AG57" s="34">
        <f t="shared" si="27"/>
        <v>59</v>
      </c>
      <c r="AH57" s="34">
        <f t="shared" si="27"/>
        <v>61.000000000000007</v>
      </c>
      <c r="AI57" s="35">
        <f t="shared" si="28"/>
        <v>52.39958517551662</v>
      </c>
      <c r="AJ57" s="34">
        <f>+IFERROR(VLOOKUP($C57,'[27]Kitsap Regulated - Price Out'!$C$44:$AG$55,31,FALSE),0)</f>
        <v>7.8625896564741398</v>
      </c>
      <c r="AL57" s="4">
        <v>96</v>
      </c>
      <c r="AO57" s="4">
        <v>1</v>
      </c>
      <c r="AP57" s="34">
        <f>+AH57*AO57</f>
        <v>61.000000000000007</v>
      </c>
      <c r="AQ57" s="34"/>
      <c r="AR57" s="36">
        <f>+IFERROR(VLOOKUP($C57,'[27]Kitsap Regulated - Price Out'!$C$44:$S$53,17,FALSE),0)</f>
        <v>833.11999999999989</v>
      </c>
      <c r="AS57" s="36">
        <f t="shared" ref="AS57:AS65" si="38">AR57+U57</f>
        <v>6389.02</v>
      </c>
      <c r="AT57" s="37">
        <f t="shared" si="37"/>
        <v>9.6836635050120243</v>
      </c>
      <c r="AU57" s="38">
        <f t="shared" si="30"/>
        <v>7002.7034778384368</v>
      </c>
      <c r="AV57" s="38">
        <f t="shared" si="31"/>
        <v>613.68347783843637</v>
      </c>
      <c r="AW57" s="56">
        <f t="shared" si="32"/>
        <v>9.6677633636695834E-2</v>
      </c>
      <c r="BA57" s="247">
        <f t="shared" si="33"/>
        <v>9.7200000000000006</v>
      </c>
      <c r="BB57" s="35">
        <f t="shared" si="34"/>
        <v>7028.980072403403</v>
      </c>
      <c r="BC57" s="35">
        <f t="shared" si="35"/>
        <v>26.276594564966217</v>
      </c>
      <c r="BD57" s="248">
        <f t="shared" si="36"/>
        <v>3.7523500242619377E-3</v>
      </c>
    </row>
    <row r="58" spans="1:56" s="4" customFormat="1" ht="12">
      <c r="A58" s="4" t="str">
        <f>$A$1&amp;"COMMERCIAL RECYCLE"&amp;C58</f>
        <v>MASON CO-REGULATEDCOMMERCIAL RECYCLERECYCRMA</v>
      </c>
      <c r="B58" s="4">
        <f t="shared" si="22"/>
        <v>1</v>
      </c>
      <c r="C58" s="31" t="s">
        <v>76</v>
      </c>
      <c r="D58" s="31" t="str">
        <f>VLOOKUP(C58,'[13]RM Revenue'!J:K,2,FALSE)</f>
        <v>RECYCLE MONTHLY ARREARS</v>
      </c>
      <c r="E58" s="32">
        <f>VLOOKUP(A58,'[13]Service Codes 01-2019'!$A$2:$H$803,8,FALSE)</f>
        <v>8.33</v>
      </c>
      <c r="F58" s="32">
        <f>VLOOKUP(A58,'[13]Service Codes'!$A$2:$H$803,8,FALSE)</f>
        <v>8.33</v>
      </c>
      <c r="G58" s="32">
        <v>8.35</v>
      </c>
      <c r="H58" s="33"/>
      <c r="I58" s="34">
        <v>4174.74</v>
      </c>
      <c r="J58" s="34">
        <v>4171.96</v>
      </c>
      <c r="K58" s="34">
        <v>4123.3599999999997</v>
      </c>
      <c r="L58" s="34">
        <v>4101.16</v>
      </c>
      <c r="M58" s="34">
        <v>4149.74</v>
      </c>
      <c r="N58" s="34">
        <v>4164.3149999999996</v>
      </c>
      <c r="O58" s="34">
        <v>4226.3450000000003</v>
      </c>
      <c r="P58" s="34">
        <v>4259.99</v>
      </c>
      <c r="Q58" s="34">
        <v>5368.71</v>
      </c>
      <c r="R58" s="34">
        <v>5339.54</v>
      </c>
      <c r="S58" s="34">
        <v>5335.55</v>
      </c>
      <c r="T58" s="34">
        <v>5267.5</v>
      </c>
      <c r="U58" s="34">
        <f t="shared" si="26"/>
        <v>54682.91</v>
      </c>
      <c r="V58" s="34"/>
      <c r="W58" s="34">
        <f t="shared" si="23"/>
        <v>501.16926770708278</v>
      </c>
      <c r="X58" s="34">
        <f t="shared" si="24"/>
        <v>500.83553421368549</v>
      </c>
      <c r="Y58" s="34">
        <f t="shared" si="24"/>
        <v>495.00120048019204</v>
      </c>
      <c r="Z58" s="34">
        <f t="shared" si="24"/>
        <v>492.33613445378148</v>
      </c>
      <c r="AA58" s="34">
        <f t="shared" si="24"/>
        <v>498.16806722689074</v>
      </c>
      <c r="AB58" s="34">
        <f t="shared" si="24"/>
        <v>499.91776710684269</v>
      </c>
      <c r="AC58" s="34">
        <f t="shared" si="24"/>
        <v>507.36434573829536</v>
      </c>
      <c r="AD58" s="34">
        <f t="shared" si="24"/>
        <v>511.40336134453776</v>
      </c>
      <c r="AE58" s="34">
        <f t="shared" si="24"/>
        <v>644.50300120048018</v>
      </c>
      <c r="AF58" s="34">
        <f t="shared" si="27"/>
        <v>639.46586826347311</v>
      </c>
      <c r="AG58" s="34">
        <f t="shared" si="27"/>
        <v>638.98802395209589</v>
      </c>
      <c r="AH58" s="34">
        <f t="shared" si="27"/>
        <v>630.83832335329339</v>
      </c>
      <c r="AI58" s="35">
        <f t="shared" si="28"/>
        <v>546.66590792005422</v>
      </c>
      <c r="AJ58" s="34">
        <f>+IFERROR(VLOOKUP($C58,'[27]Kitsap Regulated - Price Out'!$C$44:$AG$55,31,FALSE),0)</f>
        <v>82.63925570228092</v>
      </c>
      <c r="AL58" s="4">
        <v>96</v>
      </c>
      <c r="AO58" s="4">
        <v>1</v>
      </c>
      <c r="AP58" s="34">
        <f>+AH58*AO58</f>
        <v>630.83832335329339</v>
      </c>
      <c r="AQ58" s="34"/>
      <c r="AR58" s="36">
        <f>+IFERROR(VLOOKUP($C58,'[27]Kitsap Regulated - Price Out'!$C$44:$S$53,17,FALSE),0)</f>
        <v>8260.6200000000008</v>
      </c>
      <c r="AS58" s="36">
        <f t="shared" si="38"/>
        <v>62943.530000000006</v>
      </c>
      <c r="AT58" s="37">
        <f t="shared" si="37"/>
        <v>9.1365638719604991</v>
      </c>
      <c r="AU58" s="38">
        <f t="shared" si="30"/>
        <v>68996.241868680227</v>
      </c>
      <c r="AV58" s="38">
        <f t="shared" si="31"/>
        <v>6052.7118686802223</v>
      </c>
      <c r="AW58" s="56">
        <f t="shared" si="32"/>
        <v>9.6826395193337217E-2</v>
      </c>
      <c r="BA58" s="247">
        <f t="shared" si="33"/>
        <v>9.17</v>
      </c>
      <c r="BB58" s="35">
        <f t="shared" si="34"/>
        <v>69248.740205001755</v>
      </c>
      <c r="BC58" s="35">
        <f t="shared" si="35"/>
        <v>252.49833632152877</v>
      </c>
      <c r="BD58" s="248">
        <f t="shared" si="36"/>
        <v>3.6595955008987603E-3</v>
      </c>
    </row>
    <row r="59" spans="1:56" s="4" customFormat="1" ht="12.75">
      <c r="A59" s="4" t="str">
        <f>$A$1&amp;"Residential"&amp;C59</f>
        <v>MASON CO-REGULATEDResidentialRECYRNB</v>
      </c>
      <c r="B59" s="4">
        <f t="shared" si="22"/>
        <v>1</v>
      </c>
      <c r="C59" s="58" t="s">
        <v>77</v>
      </c>
      <c r="D59" s="31" t="str">
        <f>VLOOKUP(C59,'[13]RM Revenue'!J:K,2,FALSE)</f>
        <v>RECYCLE PROGRAM W/O BINS</v>
      </c>
      <c r="E59" s="32">
        <f>VLOOKUP(A59,'[13]Service Codes 01-2019'!$A$2:$H$803,8,FALSE)</f>
        <v>8.33</v>
      </c>
      <c r="F59" s="32">
        <f>VLOOKUP(A59,'[13]Service Codes'!$A$2:$H$803,8,FALSE)</f>
        <v>8.33</v>
      </c>
      <c r="G59" s="32">
        <v>8.35</v>
      </c>
      <c r="H59" s="33"/>
      <c r="I59" s="34">
        <v>87.46</v>
      </c>
      <c r="J59" s="34">
        <v>74.97</v>
      </c>
      <c r="K59" s="34">
        <v>74.97</v>
      </c>
      <c r="L59" s="34">
        <v>66.64</v>
      </c>
      <c r="M59" s="34">
        <v>66.64</v>
      </c>
      <c r="N59" s="34">
        <v>66.64</v>
      </c>
      <c r="O59" s="34">
        <v>74.97</v>
      </c>
      <c r="P59" s="34">
        <v>74.97</v>
      </c>
      <c r="Q59" s="34">
        <v>74.97</v>
      </c>
      <c r="R59" s="34">
        <v>76.814999999999998</v>
      </c>
      <c r="S59" s="34">
        <v>76.814999999999998</v>
      </c>
      <c r="T59" s="34">
        <v>75.150000000000006</v>
      </c>
      <c r="U59" s="34">
        <f t="shared" si="26"/>
        <v>891.0100000000001</v>
      </c>
      <c r="V59" s="34"/>
      <c r="W59" s="34">
        <f t="shared" si="23"/>
        <v>10.499399759903961</v>
      </c>
      <c r="X59" s="34">
        <f t="shared" si="24"/>
        <v>9</v>
      </c>
      <c r="Y59" s="34">
        <f t="shared" si="24"/>
        <v>9</v>
      </c>
      <c r="Z59" s="34">
        <f t="shared" si="24"/>
        <v>8</v>
      </c>
      <c r="AA59" s="34">
        <f t="shared" si="24"/>
        <v>8</v>
      </c>
      <c r="AB59" s="34">
        <f t="shared" si="24"/>
        <v>8</v>
      </c>
      <c r="AC59" s="34">
        <f t="shared" si="24"/>
        <v>9</v>
      </c>
      <c r="AD59" s="34">
        <f t="shared" si="24"/>
        <v>9</v>
      </c>
      <c r="AE59" s="34">
        <f t="shared" si="24"/>
        <v>9</v>
      </c>
      <c r="AF59" s="34">
        <f t="shared" si="27"/>
        <v>9.1994011976047911</v>
      </c>
      <c r="AG59" s="34">
        <f t="shared" si="27"/>
        <v>9.1994011976047911</v>
      </c>
      <c r="AH59" s="34">
        <f t="shared" si="27"/>
        <v>9.0000000000000018</v>
      </c>
      <c r="AI59" s="35">
        <f t="shared" si="28"/>
        <v>8.9081835129261275</v>
      </c>
      <c r="AJ59" s="34">
        <f>+IFERROR(VLOOKUP($C59,'[27]Kitsap Regulated - Price Out'!$C$44:$AG$55,31,FALSE),0)</f>
        <v>1.0833333333333333</v>
      </c>
      <c r="AR59" s="36">
        <f>+IFERROR(VLOOKUP($C59,'[27]Kitsap Regulated - Price Out'!$C$44:$S$53,17,FALSE),0)</f>
        <v>108.28999999999999</v>
      </c>
      <c r="AS59" s="36">
        <f t="shared" si="38"/>
        <v>999.30000000000007</v>
      </c>
      <c r="AT59" s="37">
        <f t="shared" si="37"/>
        <v>9.1365638719604991</v>
      </c>
      <c r="AU59" s="38">
        <f t="shared" si="30"/>
        <v>1095.4575821234268</v>
      </c>
      <c r="AV59" s="38">
        <f t="shared" si="31"/>
        <v>96.157582123426749</v>
      </c>
      <c r="AW59" s="56">
        <f t="shared" si="32"/>
        <v>9.6826395193337217E-2</v>
      </c>
      <c r="BA59" s="247">
        <f t="shared" si="33"/>
        <v>9.17</v>
      </c>
      <c r="BB59" s="35">
        <f t="shared" si="34"/>
        <v>1099.4665137623911</v>
      </c>
      <c r="BC59" s="35">
        <f t="shared" si="35"/>
        <v>4.0089316389642136</v>
      </c>
      <c r="BD59" s="248">
        <f t="shared" si="36"/>
        <v>3.6595955008987603E-3</v>
      </c>
    </row>
    <row r="60" spans="1:56" s="4" customFormat="1" ht="12">
      <c r="A60" s="4" t="str">
        <f>'Mason Co. Regulated - Price Out'!$A$1&amp;"COMMERCIAL RECYCLE"&amp;C60</f>
        <v>MASON CO-REGULATEDCOMMERCIAL RECYCLERECYRNBMA</v>
      </c>
      <c r="B60" s="4">
        <v>1</v>
      </c>
      <c r="C60" s="31" t="s">
        <v>78</v>
      </c>
      <c r="D60" s="31" t="s">
        <v>79</v>
      </c>
      <c r="E60" s="32">
        <f>VLOOKUP(A60,'[13]Service Codes 01-2019'!$A$2:$H$803,8,FALSE)</f>
        <v>8.33</v>
      </c>
      <c r="F60" s="32">
        <f>VLOOKUP(A60,'[13]Service Codes'!$A$2:$H$803,8,FALSE)</f>
        <v>8.33</v>
      </c>
      <c r="G60" s="32">
        <v>8.35</v>
      </c>
      <c r="H60" s="33"/>
      <c r="I60" s="34">
        <v>20.83</v>
      </c>
      <c r="J60" s="34">
        <v>16.66</v>
      </c>
      <c r="K60" s="34">
        <v>24.99</v>
      </c>
      <c r="L60" s="34">
        <v>8.33</v>
      </c>
      <c r="M60" s="34">
        <v>8.33</v>
      </c>
      <c r="N60" s="34">
        <v>8.33</v>
      </c>
      <c r="O60" s="34">
        <v>16.66</v>
      </c>
      <c r="P60" s="34">
        <v>8.33</v>
      </c>
      <c r="Q60" s="34">
        <v>8.33</v>
      </c>
      <c r="R60" s="34">
        <v>8.33</v>
      </c>
      <c r="S60" s="34">
        <v>16.66</v>
      </c>
      <c r="T60" s="34">
        <v>8.33</v>
      </c>
      <c r="U60" s="34">
        <f t="shared" si="26"/>
        <v>154.10999999999999</v>
      </c>
      <c r="V60" s="34"/>
      <c r="W60" s="34">
        <f t="shared" si="23"/>
        <v>2.5006002400960381</v>
      </c>
      <c r="X60" s="34">
        <f t="shared" si="24"/>
        <v>2</v>
      </c>
      <c r="Y60" s="34">
        <f t="shared" si="24"/>
        <v>3</v>
      </c>
      <c r="Z60" s="34">
        <f t="shared" si="24"/>
        <v>1</v>
      </c>
      <c r="AA60" s="34">
        <f t="shared" si="24"/>
        <v>1</v>
      </c>
      <c r="AB60" s="34">
        <f t="shared" si="24"/>
        <v>1</v>
      </c>
      <c r="AC60" s="34">
        <f t="shared" si="24"/>
        <v>2</v>
      </c>
      <c r="AD60" s="34">
        <f t="shared" si="24"/>
        <v>1</v>
      </c>
      <c r="AE60" s="34">
        <f t="shared" si="24"/>
        <v>1</v>
      </c>
      <c r="AF60" s="34">
        <f t="shared" si="27"/>
        <v>0.99760479041916172</v>
      </c>
      <c r="AG60" s="34">
        <f t="shared" si="27"/>
        <v>1.9952095808383234</v>
      </c>
      <c r="AH60" s="34">
        <f t="shared" si="27"/>
        <v>0.99760479041916172</v>
      </c>
      <c r="AI60" s="35">
        <f t="shared" si="28"/>
        <v>1.5409182834810569</v>
      </c>
      <c r="AJ60" s="34">
        <f>+IFERROR(VLOOKUP($C60,'[27]Kitsap Regulated - Price Out'!$C$44:$AG$55,31,FALSE),0)</f>
        <v>0</v>
      </c>
      <c r="AR60" s="36">
        <f>+IFERROR(VLOOKUP($C60,'[27]Kitsap Regulated - Price Out'!$C$44:$S$53,17,FALSE),0)</f>
        <v>0</v>
      </c>
      <c r="AS60" s="36">
        <f t="shared" si="38"/>
        <v>154.10999999999999</v>
      </c>
      <c r="AT60" s="37">
        <f t="shared" si="37"/>
        <v>9.1365638719604991</v>
      </c>
      <c r="AU60" s="38">
        <f t="shared" si="30"/>
        <v>168.94437982195694</v>
      </c>
      <c r="AV60" s="38">
        <f t="shared" si="31"/>
        <v>14.834379821956958</v>
      </c>
      <c r="AW60" s="56">
        <f t="shared" si="32"/>
        <v>9.6826395193337217E-2</v>
      </c>
      <c r="BA60" s="247">
        <f t="shared" si="33"/>
        <v>9.17</v>
      </c>
      <c r="BB60" s="35">
        <f t="shared" si="34"/>
        <v>169.56264791425548</v>
      </c>
      <c r="BC60" s="35">
        <f t="shared" si="35"/>
        <v>0.61826809229853552</v>
      </c>
      <c r="BD60" s="248">
        <f t="shared" si="36"/>
        <v>3.6595955008987603E-3</v>
      </c>
    </row>
    <row r="61" spans="1:56" s="4" customFormat="1" ht="12">
      <c r="A61" s="4" t="str">
        <f>$A$1&amp;"Commercial - Rearload"&amp;C61</f>
        <v>MASON CO-REGULATEDCommercial - RearloadUNLOCKRECY</v>
      </c>
      <c r="B61" s="4">
        <f t="shared" ref="B61:B67" si="39">COUNTIF(C:C,C61)</f>
        <v>1</v>
      </c>
      <c r="C61" s="31" t="s">
        <v>80</v>
      </c>
      <c r="D61" s="31" t="str">
        <f>VLOOKUP(C61,'[13]RM Revenue'!J:K,2,FALSE)</f>
        <v>UNLOCK / UNLATCH RECY</v>
      </c>
      <c r="E61" s="32">
        <f>VLOOKUP(A61,'[13]Service Codes 01-2019'!$A$2:$H$803,8,FALSE)</f>
        <v>2.5299999999999998</v>
      </c>
      <c r="F61" s="32">
        <f>VLOOKUP(A61,'[13]Service Codes'!$A$2:$H$803,8,FALSE)</f>
        <v>2.5299999999999998</v>
      </c>
      <c r="G61" s="32"/>
      <c r="H61" s="33"/>
      <c r="I61" s="34">
        <v>0</v>
      </c>
      <c r="J61" s="34">
        <v>0</v>
      </c>
      <c r="K61" s="34">
        <v>0</v>
      </c>
      <c r="L61" s="34">
        <v>0</v>
      </c>
      <c r="M61" s="34">
        <v>0</v>
      </c>
      <c r="N61" s="34">
        <v>0</v>
      </c>
      <c r="O61" s="34">
        <v>5.08</v>
      </c>
      <c r="P61" s="34">
        <v>10.119999999999999</v>
      </c>
      <c r="Q61" s="34">
        <v>0</v>
      </c>
      <c r="R61" s="34">
        <v>10.16</v>
      </c>
      <c r="S61" s="34">
        <v>-5.08</v>
      </c>
      <c r="T61" s="34">
        <v>0</v>
      </c>
      <c r="U61" s="34">
        <f t="shared" si="26"/>
        <v>20.28</v>
      </c>
      <c r="V61" s="34"/>
      <c r="W61" s="34">
        <f t="shared" si="23"/>
        <v>0</v>
      </c>
      <c r="X61" s="34">
        <f t="shared" si="24"/>
        <v>0</v>
      </c>
      <c r="Y61" s="34">
        <f t="shared" si="24"/>
        <v>0</v>
      </c>
      <c r="Z61" s="34">
        <f t="shared" si="24"/>
        <v>0</v>
      </c>
      <c r="AA61" s="34">
        <f t="shared" si="24"/>
        <v>0</v>
      </c>
      <c r="AB61" s="34">
        <f t="shared" si="24"/>
        <v>0</v>
      </c>
      <c r="AC61" s="34">
        <f t="shared" si="24"/>
        <v>2.0079051383399213</v>
      </c>
      <c r="AD61" s="34">
        <f t="shared" si="24"/>
        <v>4</v>
      </c>
      <c r="AE61" s="34">
        <f t="shared" si="24"/>
        <v>0</v>
      </c>
      <c r="AF61" s="34">
        <f t="shared" si="27"/>
        <v>0</v>
      </c>
      <c r="AG61" s="34">
        <f t="shared" si="27"/>
        <v>0</v>
      </c>
      <c r="AH61" s="34">
        <f t="shared" si="27"/>
        <v>0</v>
      </c>
      <c r="AI61" s="35">
        <f t="shared" si="28"/>
        <v>0.50065876152832678</v>
      </c>
      <c r="AJ61" s="34">
        <f>+IFERROR(VLOOKUP($C61,'[27]Kitsap Regulated - Price Out'!$C$44:$AG$55,31,FALSE),0)</f>
        <v>0</v>
      </c>
      <c r="AR61" s="36">
        <f>+IFERROR(VLOOKUP($C61,'[27]Kitsap Regulated - Price Out'!$C$44:$S$53,17,FALSE),0)</f>
        <v>0</v>
      </c>
      <c r="AS61" s="36">
        <f t="shared" si="38"/>
        <v>20.28</v>
      </c>
      <c r="AT61" s="37">
        <f t="shared" si="37"/>
        <v>0</v>
      </c>
      <c r="AU61" s="38">
        <f t="shared" si="30"/>
        <v>0</v>
      </c>
      <c r="AV61" s="38">
        <f t="shared" si="31"/>
        <v>-20.28</v>
      </c>
      <c r="AW61" s="56">
        <f t="shared" si="32"/>
        <v>-1</v>
      </c>
      <c r="BA61" s="247">
        <f t="shared" si="33"/>
        <v>0</v>
      </c>
      <c r="BB61" s="35">
        <f t="shared" si="34"/>
        <v>0</v>
      </c>
      <c r="BC61" s="35">
        <f t="shared" si="35"/>
        <v>0</v>
      </c>
      <c r="BD61" s="248" t="e">
        <f t="shared" si="36"/>
        <v>#DIV/0!</v>
      </c>
    </row>
    <row r="62" spans="1:56" s="4" customFormat="1" ht="12">
      <c r="A62" s="4" t="str">
        <f>$A$1&amp;"COMMERCIAL  FRONTLOAD"&amp;C62</f>
        <v>MASON CO-REGULATEDCOMMERCIAL  FRONTLOADWLKNRW2RECYMA</v>
      </c>
      <c r="B62" s="4">
        <f t="shared" si="39"/>
        <v>1</v>
      </c>
      <c r="C62" s="31" t="s">
        <v>81</v>
      </c>
      <c r="D62" s="31" t="str">
        <f>VLOOKUP(C62,'[13]RM Revenue'!J:K,2,FALSE)</f>
        <v>WALK IN OVER 25 ADDITIONA</v>
      </c>
      <c r="E62" s="32">
        <f>VLOOKUP(A62,'[13]Service Codes 01-2019'!$A$2:$H$803,8,FALSE)</f>
        <v>0.34</v>
      </c>
      <c r="F62" s="32">
        <f>VLOOKUP(A62,'[13]Service Codes'!$A$2:$H$803,8,FALSE)</f>
        <v>0.34</v>
      </c>
      <c r="G62" s="32">
        <v>0.34</v>
      </c>
      <c r="H62" s="33"/>
      <c r="I62" s="34">
        <v>0.17</v>
      </c>
      <c r="J62" s="34">
        <v>0</v>
      </c>
      <c r="K62" s="34">
        <v>0</v>
      </c>
      <c r="L62" s="34">
        <v>0</v>
      </c>
      <c r="M62" s="34">
        <v>0</v>
      </c>
      <c r="N62" s="34">
        <v>0</v>
      </c>
      <c r="O62" s="34">
        <v>0</v>
      </c>
      <c r="P62" s="34">
        <v>0</v>
      </c>
      <c r="Q62" s="34">
        <v>7.48</v>
      </c>
      <c r="R62" s="34">
        <v>7.48</v>
      </c>
      <c r="S62" s="34">
        <v>7.48</v>
      </c>
      <c r="T62" s="34">
        <v>7.48</v>
      </c>
      <c r="U62" s="34">
        <f t="shared" si="26"/>
        <v>30.09</v>
      </c>
      <c r="V62" s="34"/>
      <c r="W62" s="34">
        <f t="shared" si="23"/>
        <v>0.5</v>
      </c>
      <c r="X62" s="34">
        <f t="shared" si="24"/>
        <v>0</v>
      </c>
      <c r="Y62" s="34">
        <f t="shared" si="24"/>
        <v>0</v>
      </c>
      <c r="Z62" s="34">
        <f t="shared" si="24"/>
        <v>0</v>
      </c>
      <c r="AA62" s="34">
        <f t="shared" si="24"/>
        <v>0</v>
      </c>
      <c r="AB62" s="34">
        <f t="shared" si="24"/>
        <v>0</v>
      </c>
      <c r="AC62" s="34">
        <f t="shared" si="24"/>
        <v>0</v>
      </c>
      <c r="AD62" s="34">
        <f t="shared" si="24"/>
        <v>0</v>
      </c>
      <c r="AE62" s="34">
        <f t="shared" si="24"/>
        <v>22</v>
      </c>
      <c r="AF62" s="34">
        <f t="shared" si="27"/>
        <v>22</v>
      </c>
      <c r="AG62" s="34">
        <f t="shared" si="27"/>
        <v>22</v>
      </c>
      <c r="AH62" s="34">
        <f t="shared" si="27"/>
        <v>22</v>
      </c>
      <c r="AI62" s="35">
        <f t="shared" si="28"/>
        <v>7.375</v>
      </c>
      <c r="AJ62" s="34">
        <f>+IFERROR(VLOOKUP($C62,'[27]Kitsap Regulated - Price Out'!$C$44:$AG$55,31,FALSE),0)</f>
        <v>14.666666666666666</v>
      </c>
      <c r="AR62" s="36">
        <f>+IFERROR(VLOOKUP($C62,'[27]Kitsap Regulated - Price Out'!$C$44:$S$53,17,FALSE),0)</f>
        <v>59.840000000000018</v>
      </c>
      <c r="AS62" s="36">
        <f t="shared" si="38"/>
        <v>89.930000000000021</v>
      </c>
      <c r="AT62" s="37">
        <f t="shared" si="37"/>
        <v>0.37202775047503828</v>
      </c>
      <c r="AU62" s="38">
        <f t="shared" si="30"/>
        <v>98.401340000647608</v>
      </c>
      <c r="AV62" s="38">
        <f t="shared" si="31"/>
        <v>8.4713400006475865</v>
      </c>
      <c r="AW62" s="56">
        <f t="shared" si="32"/>
        <v>9.419926610305368E-2</v>
      </c>
      <c r="BA62" s="247">
        <f t="shared" si="33"/>
        <v>0.37</v>
      </c>
      <c r="BB62" s="35">
        <f t="shared" si="34"/>
        <v>97.864999999999981</v>
      </c>
      <c r="BC62" s="35">
        <f t="shared" si="35"/>
        <v>-0.53634000064762688</v>
      </c>
      <c r="BD62" s="248">
        <f t="shared" si="36"/>
        <v>-5.4505355378706788E-3</v>
      </c>
    </row>
    <row r="63" spans="1:56" s="4" customFormat="1" ht="12">
      <c r="A63" s="4" t="str">
        <f>$A$1&amp;"COMMERCIAL  FRONTLOAD"&amp;C63</f>
        <v>MASON CO-REGULATEDCOMMERCIAL  FRONTLOADWLKNRW2RECY</v>
      </c>
      <c r="B63" s="4">
        <f t="shared" si="39"/>
        <v>1</v>
      </c>
      <c r="C63" s="31" t="s">
        <v>82</v>
      </c>
      <c r="D63" s="31" t="str">
        <f>VLOOKUP(C63,'[13]RM Revenue'!J:K,2,FALSE)</f>
        <v>WALK IN OVER 25 ADDITIONA</v>
      </c>
      <c r="E63" s="32">
        <v>0.34</v>
      </c>
      <c r="F63" s="32">
        <v>0.34</v>
      </c>
      <c r="G63" s="32">
        <v>0.34</v>
      </c>
      <c r="H63" s="33"/>
      <c r="I63" s="34">
        <v>1.63</v>
      </c>
      <c r="J63" s="34">
        <v>50.32</v>
      </c>
      <c r="K63" s="34">
        <v>2.52</v>
      </c>
      <c r="L63" s="34">
        <v>59.84</v>
      </c>
      <c r="M63" s="34">
        <v>0</v>
      </c>
      <c r="N63" s="34">
        <v>59.84</v>
      </c>
      <c r="O63" s="34">
        <v>0</v>
      </c>
      <c r="P63" s="34">
        <v>56.52</v>
      </c>
      <c r="Q63" s="34">
        <v>0</v>
      </c>
      <c r="R63" s="34">
        <v>71.06</v>
      </c>
      <c r="S63" s="34">
        <v>0.72</v>
      </c>
      <c r="T63" s="34">
        <v>73.22</v>
      </c>
      <c r="U63" s="34">
        <f t="shared" si="26"/>
        <v>375.67000000000007</v>
      </c>
      <c r="V63" s="34"/>
      <c r="W63" s="34">
        <f t="shared" si="23"/>
        <v>4.7941176470588225</v>
      </c>
      <c r="X63" s="34">
        <f t="shared" si="24"/>
        <v>148</v>
      </c>
      <c r="Y63" s="34">
        <f t="shared" si="24"/>
        <v>7.4117647058823524</v>
      </c>
      <c r="Z63" s="34">
        <f t="shared" si="24"/>
        <v>176</v>
      </c>
      <c r="AA63" s="34">
        <f t="shared" si="24"/>
        <v>0</v>
      </c>
      <c r="AB63" s="34">
        <f t="shared" si="24"/>
        <v>176</v>
      </c>
      <c r="AC63" s="34">
        <f t="shared" si="24"/>
        <v>0</v>
      </c>
      <c r="AD63" s="34">
        <f t="shared" si="24"/>
        <v>166.23529411764704</v>
      </c>
      <c r="AE63" s="34">
        <f t="shared" si="24"/>
        <v>0</v>
      </c>
      <c r="AF63" s="34">
        <f t="shared" si="27"/>
        <v>209</v>
      </c>
      <c r="AG63" s="34">
        <f t="shared" si="27"/>
        <v>2.117647058823529</v>
      </c>
      <c r="AH63" s="34">
        <f t="shared" si="27"/>
        <v>215.35294117647058</v>
      </c>
      <c r="AI63" s="35">
        <f t="shared" si="28"/>
        <v>92.075980392156865</v>
      </c>
      <c r="AJ63" s="34">
        <f>+IFERROR(VLOOKUP($C63,'[27]Kitsap Regulated - Price Out'!$C$44:$AG$55,31,FALSE),0)</f>
        <v>16.5</v>
      </c>
      <c r="AR63" s="36">
        <f>+IFERROR(VLOOKUP($C63,'[27]Kitsap Regulated - Price Out'!$C$44:$S$53,17,FALSE),0)</f>
        <v>67.319999999999993</v>
      </c>
      <c r="AS63" s="36">
        <f t="shared" si="38"/>
        <v>442.99000000000007</v>
      </c>
      <c r="AT63" s="37">
        <f t="shared" si="37"/>
        <v>0.37202775047503828</v>
      </c>
      <c r="AU63" s="38">
        <f t="shared" si="30"/>
        <v>484.71933289099184</v>
      </c>
      <c r="AV63" s="38">
        <f t="shared" si="31"/>
        <v>41.72933289099177</v>
      </c>
      <c r="AW63" s="56">
        <f t="shared" si="32"/>
        <v>9.419926610305368E-2</v>
      </c>
      <c r="BA63" s="247">
        <f t="shared" si="33"/>
        <v>0.37</v>
      </c>
      <c r="BB63" s="35">
        <f t="shared" si="34"/>
        <v>482.07735294117646</v>
      </c>
      <c r="BC63" s="35">
        <f t="shared" si="35"/>
        <v>-2.6419799498153793</v>
      </c>
      <c r="BD63" s="248">
        <f t="shared" si="36"/>
        <v>-5.4505355378706788E-3</v>
      </c>
    </row>
    <row r="64" spans="1:56" s="4" customFormat="1" ht="12">
      <c r="A64" s="4" t="str">
        <f>$A$1&amp;"COMMERCIAL RECYCLE"&amp;C64</f>
        <v>MASON CO-REGULATEDCOMMERCIAL RECYCLEWLKNRE1RECY</v>
      </c>
      <c r="B64" s="4">
        <f t="shared" si="39"/>
        <v>1</v>
      </c>
      <c r="C64" s="31" t="s">
        <v>83</v>
      </c>
      <c r="D64" s="31" t="str">
        <f>VLOOKUP(C64,'[13]RM Revenue'!J:K,2,FALSE)</f>
        <v>WALK IN 5-25FT EOW-RECYCL</v>
      </c>
      <c r="E64" s="32">
        <f t="shared" ref="E64:G65" si="40">0.59*2.17</f>
        <v>1.2803</v>
      </c>
      <c r="F64" s="32">
        <f t="shared" si="40"/>
        <v>1.2803</v>
      </c>
      <c r="G64" s="32">
        <f t="shared" si="40"/>
        <v>1.2803</v>
      </c>
      <c r="H64" s="33"/>
      <c r="I64" s="34">
        <v>1.1500000000000004</v>
      </c>
      <c r="J64" s="34">
        <v>219.39</v>
      </c>
      <c r="K64" s="34">
        <v>4.78</v>
      </c>
      <c r="L64" s="34">
        <v>237.19</v>
      </c>
      <c r="M64" s="34">
        <v>0.76000000000000023</v>
      </c>
      <c r="N64" s="34">
        <v>246.62</v>
      </c>
      <c r="O64" s="34">
        <v>2.1400000000000006</v>
      </c>
      <c r="P64" s="34">
        <v>262.93</v>
      </c>
      <c r="Q64" s="34">
        <v>3.6500000000000004</v>
      </c>
      <c r="R64" s="34">
        <v>298.58</v>
      </c>
      <c r="S64" s="34">
        <v>-4.92</v>
      </c>
      <c r="T64" s="34">
        <v>277.86</v>
      </c>
      <c r="U64" s="34">
        <f t="shared" si="26"/>
        <v>1550.13</v>
      </c>
      <c r="V64" s="34"/>
      <c r="W64" s="34">
        <f t="shared" si="23"/>
        <v>0.89822697805201934</v>
      </c>
      <c r="X64" s="34">
        <f t="shared" si="24"/>
        <v>171.35827540420212</v>
      </c>
      <c r="Y64" s="34">
        <f t="shared" si="24"/>
        <v>3.7334999609466535</v>
      </c>
      <c r="Z64" s="34">
        <f t="shared" si="24"/>
        <v>185.26126689057253</v>
      </c>
      <c r="AA64" s="34">
        <f t="shared" si="24"/>
        <v>0.59361087245176924</v>
      </c>
      <c r="AB64" s="34">
        <f t="shared" si="24"/>
        <v>192.62672811059909</v>
      </c>
      <c r="AC64" s="34">
        <f t="shared" si="24"/>
        <v>1.6714832461141924</v>
      </c>
      <c r="AD64" s="34">
        <f t="shared" si="24"/>
        <v>205.36592986018903</v>
      </c>
      <c r="AE64" s="34">
        <f t="shared" si="24"/>
        <v>2.8508943216433651</v>
      </c>
      <c r="AF64" s="34">
        <f t="shared" si="27"/>
        <v>233.2109661798016</v>
      </c>
      <c r="AG64" s="34">
        <f t="shared" si="27"/>
        <v>-3.8428493321877686</v>
      </c>
      <c r="AH64" s="34">
        <f t="shared" si="27"/>
        <v>217.02725923611655</v>
      </c>
      <c r="AI64" s="35">
        <f t="shared" si="28"/>
        <v>100.89627431070842</v>
      </c>
      <c r="AJ64" s="34">
        <f>+IFERROR(VLOOKUP($C64,'[27]Kitsap Regulated - Price Out'!$C$44:$AG$55,31,FALSE),0)</f>
        <v>0</v>
      </c>
      <c r="AR64" s="36">
        <f>+IFERROR(VLOOKUP($C64,'[27]Kitsap Regulated - Price Out'!$C$44:$S$53,17,FALSE),0)</f>
        <v>0</v>
      </c>
      <c r="AS64" s="36">
        <f t="shared" si="38"/>
        <v>1550.13</v>
      </c>
      <c r="AT64" s="37">
        <f t="shared" si="37"/>
        <v>1.4009033203917396</v>
      </c>
      <c r="AU64" s="38">
        <f t="shared" si="30"/>
        <v>1696.1511083643265</v>
      </c>
      <c r="AV64" s="38">
        <f t="shared" si="31"/>
        <v>146.02110836432644</v>
      </c>
      <c r="AW64" s="56">
        <f t="shared" si="32"/>
        <v>9.4199266103053653E-2</v>
      </c>
      <c r="BA64" s="247">
        <f t="shared" si="33"/>
        <v>1.41</v>
      </c>
      <c r="BB64" s="35">
        <f t="shared" si="34"/>
        <v>1707.1649613371865</v>
      </c>
      <c r="BC64" s="35">
        <f t="shared" si="35"/>
        <v>11.013852972859922</v>
      </c>
      <c r="BD64" s="248">
        <f t="shared" si="36"/>
        <v>6.493438537726208E-3</v>
      </c>
    </row>
    <row r="65" spans="1:56" s="4" customFormat="1" ht="12">
      <c r="A65" s="4" t="str">
        <f>$A$1&amp;"COMMERCIAL  FRONTLOAD"&amp;C65</f>
        <v>MASON CO-REGULATEDCOMMERCIAL  FRONTLOADWLKNRE1RECYMA</v>
      </c>
      <c r="B65" s="4">
        <f t="shared" si="39"/>
        <v>1</v>
      </c>
      <c r="C65" s="31" t="s">
        <v>84</v>
      </c>
      <c r="D65" s="31" t="str">
        <f>VLOOKUP(C65,'[13]RM Revenue'!J:K,2,FALSE)</f>
        <v>WALK IN 5-25FT EOW-RECYCL</v>
      </c>
      <c r="E65" s="32">
        <f t="shared" si="40"/>
        <v>1.2803</v>
      </c>
      <c r="F65" s="32">
        <f t="shared" si="40"/>
        <v>1.2803</v>
      </c>
      <c r="G65" s="32">
        <f t="shared" si="40"/>
        <v>1.2803</v>
      </c>
      <c r="H65" s="33"/>
      <c r="I65" s="34">
        <v>3.5700000000000003</v>
      </c>
      <c r="J65" s="34">
        <v>5.04</v>
      </c>
      <c r="K65" s="34">
        <v>5.04</v>
      </c>
      <c r="L65" s="34">
        <v>5.04</v>
      </c>
      <c r="M65" s="34">
        <v>5.04</v>
      </c>
      <c r="N65" s="34">
        <v>6.3</v>
      </c>
      <c r="O65" s="34">
        <v>7.56</v>
      </c>
      <c r="P65" s="34">
        <v>7.56</v>
      </c>
      <c r="Q65" s="34">
        <v>10.08</v>
      </c>
      <c r="R65" s="34">
        <v>10.08</v>
      </c>
      <c r="S65" s="34">
        <v>9.4499999999999993</v>
      </c>
      <c r="T65" s="34">
        <v>9.24</v>
      </c>
      <c r="U65" s="34">
        <f t="shared" si="26"/>
        <v>84</v>
      </c>
      <c r="V65" s="34"/>
      <c r="W65" s="34">
        <f t="shared" si="23"/>
        <v>2.7884089666484422</v>
      </c>
      <c r="X65" s="34">
        <f t="shared" si="24"/>
        <v>3.936577364680153</v>
      </c>
      <c r="Y65" s="34">
        <f t="shared" si="24"/>
        <v>3.936577364680153</v>
      </c>
      <c r="Z65" s="34">
        <f t="shared" si="24"/>
        <v>3.936577364680153</v>
      </c>
      <c r="AA65" s="34">
        <f t="shared" si="24"/>
        <v>3.936577364680153</v>
      </c>
      <c r="AB65" s="34">
        <f t="shared" si="24"/>
        <v>4.9207217058501911</v>
      </c>
      <c r="AC65" s="34">
        <f t="shared" si="24"/>
        <v>5.9048660470202297</v>
      </c>
      <c r="AD65" s="34">
        <f t="shared" si="24"/>
        <v>5.9048660470202297</v>
      </c>
      <c r="AE65" s="34">
        <f t="shared" si="24"/>
        <v>7.8731547293603059</v>
      </c>
      <c r="AF65" s="34">
        <f t="shared" si="27"/>
        <v>7.8731547293603059</v>
      </c>
      <c r="AG65" s="34">
        <f t="shared" si="27"/>
        <v>7.3810825587752866</v>
      </c>
      <c r="AH65" s="34">
        <f t="shared" si="27"/>
        <v>7.2170585019136144</v>
      </c>
      <c r="AI65" s="35">
        <f t="shared" si="28"/>
        <v>5.4674685620557684</v>
      </c>
      <c r="AJ65" s="34">
        <f>+IFERROR(VLOOKUP($C65,'[27]Kitsap Regulated - Price Out'!$C$44:$AG$55,31,FALSE),0)</f>
        <v>1.3121924548933845</v>
      </c>
      <c r="AK65" s="41" t="s">
        <v>63</v>
      </c>
      <c r="AL65" s="42">
        <f>+SUM(AP56:AP58)</f>
        <v>14013.586227544911</v>
      </c>
      <c r="AR65" s="36">
        <f>+IFERROR(VLOOKUP($C65,'[27]Kitsap Regulated - Price Out'!$C$44:$S$53,17,FALSE),0)</f>
        <v>20.16</v>
      </c>
      <c r="AS65" s="36">
        <f t="shared" si="38"/>
        <v>104.16</v>
      </c>
      <c r="AT65" s="37">
        <f t="shared" si="37"/>
        <v>1.4009033203917396</v>
      </c>
      <c r="AU65" s="38">
        <f t="shared" si="30"/>
        <v>113.97179555729409</v>
      </c>
      <c r="AV65" s="38">
        <f t="shared" si="31"/>
        <v>9.8117955572940865</v>
      </c>
      <c r="AW65" s="56">
        <f t="shared" si="32"/>
        <v>9.4199266103053653E-2</v>
      </c>
      <c r="BA65" s="247">
        <f t="shared" si="33"/>
        <v>1.41</v>
      </c>
      <c r="BB65" s="35">
        <f t="shared" si="34"/>
        <v>114.71186440677965</v>
      </c>
      <c r="BC65" s="35">
        <f t="shared" si="35"/>
        <v>0.74006884948556717</v>
      </c>
      <c r="BD65" s="248">
        <f t="shared" si="36"/>
        <v>6.493438537726208E-3</v>
      </c>
    </row>
    <row r="66" spans="1:56" ht="15.75" customHeight="1">
      <c r="A66" s="4"/>
      <c r="B66" s="4">
        <f t="shared" si="39"/>
        <v>0</v>
      </c>
      <c r="C66" s="40"/>
      <c r="D66" s="40"/>
      <c r="E66" s="33"/>
      <c r="F66" s="33"/>
      <c r="G66" s="33"/>
      <c r="H66" s="33"/>
      <c r="I66" s="34"/>
      <c r="J66" s="34"/>
      <c r="K66" s="34"/>
      <c r="L66" s="35"/>
      <c r="M66" s="35"/>
      <c r="N66" s="35"/>
      <c r="O66" s="35"/>
      <c r="P66" s="35"/>
      <c r="Q66" s="35"/>
      <c r="R66" s="35"/>
      <c r="S66" s="35"/>
      <c r="T66" s="35"/>
      <c r="U66" s="35"/>
      <c r="V66" s="4"/>
      <c r="W66" s="34">
        <f t="shared" si="23"/>
        <v>0</v>
      </c>
      <c r="X66" s="34">
        <f t="shared" si="24"/>
        <v>0</v>
      </c>
      <c r="Y66" s="34">
        <f t="shared" si="24"/>
        <v>0</v>
      </c>
      <c r="Z66" s="34">
        <f t="shared" si="24"/>
        <v>0</v>
      </c>
      <c r="AA66" s="34">
        <f t="shared" si="24"/>
        <v>0</v>
      </c>
      <c r="AB66" s="34">
        <f t="shared" si="24"/>
        <v>0</v>
      </c>
      <c r="AC66" s="34">
        <f t="shared" si="24"/>
        <v>0</v>
      </c>
      <c r="AD66" s="34">
        <f t="shared" si="24"/>
        <v>0</v>
      </c>
      <c r="AE66" s="34">
        <f t="shared" si="24"/>
        <v>0</v>
      </c>
      <c r="AF66" s="34">
        <f t="shared" si="27"/>
        <v>0</v>
      </c>
      <c r="AG66" s="34">
        <f t="shared" si="27"/>
        <v>0</v>
      </c>
      <c r="AH66" s="34">
        <f t="shared" si="27"/>
        <v>0</v>
      </c>
      <c r="AI66" s="4"/>
      <c r="AJ66" s="40"/>
      <c r="AK66" s="41" t="s">
        <v>65</v>
      </c>
      <c r="AL66" s="42">
        <v>0</v>
      </c>
      <c r="AR66" s="20"/>
      <c r="AS66" s="20"/>
      <c r="AU66" s="43"/>
      <c r="AV66" s="43"/>
    </row>
    <row r="67" spans="1:56">
      <c r="A67" s="4"/>
      <c r="B67" s="4">
        <f t="shared" si="39"/>
        <v>0</v>
      </c>
      <c r="C67" s="44"/>
      <c r="D67" s="45" t="s">
        <v>85</v>
      </c>
      <c r="E67" s="33"/>
      <c r="F67" s="33"/>
      <c r="G67" s="33"/>
      <c r="H67" s="33"/>
      <c r="I67" s="46">
        <f t="shared" ref="I67:U67" si="41">SUM(I51:I65)</f>
        <v>87969.405000000013</v>
      </c>
      <c r="J67" s="46">
        <f t="shared" si="41"/>
        <v>88480.355000000025</v>
      </c>
      <c r="K67" s="46">
        <f t="shared" si="41"/>
        <v>87665.675000000003</v>
      </c>
      <c r="L67" s="46">
        <f t="shared" si="41"/>
        <v>89321.19</v>
      </c>
      <c r="M67" s="46">
        <f t="shared" si="41"/>
        <v>90586.39999999998</v>
      </c>
      <c r="N67" s="46">
        <f t="shared" si="41"/>
        <v>93754.48</v>
      </c>
      <c r="O67" s="46">
        <f t="shared" si="41"/>
        <v>94769.95</v>
      </c>
      <c r="P67" s="46">
        <f t="shared" si="41"/>
        <v>97749.48000000001</v>
      </c>
      <c r="Q67" s="46">
        <f t="shared" si="41"/>
        <v>99198.55</v>
      </c>
      <c r="R67" s="46">
        <f t="shared" si="41"/>
        <v>120608.59999999998</v>
      </c>
      <c r="S67" s="46">
        <f t="shared" si="41"/>
        <v>118901.59999999999</v>
      </c>
      <c r="T67" s="46">
        <f t="shared" si="41"/>
        <v>118014.56000000001</v>
      </c>
      <c r="U67" s="46">
        <f t="shared" si="41"/>
        <v>1187020.2449999999</v>
      </c>
      <c r="V67" s="49">
        <f>U67-SUM(I67:T67)</f>
        <v>0</v>
      </c>
      <c r="W67" s="47">
        <f t="shared" ref="W67:AE67" si="42">SUM(W56:W60)</f>
        <v>10506.014623289859</v>
      </c>
      <c r="X67" s="47">
        <f t="shared" si="42"/>
        <v>10534.726870363096</v>
      </c>
      <c r="Y67" s="47">
        <f t="shared" si="42"/>
        <v>10468.836141251517</v>
      </c>
      <c r="Z67" s="47">
        <f t="shared" si="42"/>
        <v>10632.960397749133</v>
      </c>
      <c r="AA67" s="47">
        <f t="shared" si="42"/>
        <v>10819.581046008436</v>
      </c>
      <c r="AB67" s="47">
        <f t="shared" si="42"/>
        <v>11163.858936779694</v>
      </c>
      <c r="AC67" s="47">
        <f t="shared" si="42"/>
        <v>11320.054615051004</v>
      </c>
      <c r="AD67" s="47">
        <f t="shared" si="42"/>
        <v>11639.049785939291</v>
      </c>
      <c r="AE67" s="47">
        <f t="shared" si="42"/>
        <v>11845.777290531163</v>
      </c>
      <c r="AF67" s="47">
        <f t="shared" ref="AF67:AH67" si="43">SUM(AF56:AF60)</f>
        <v>14328.520494604008</v>
      </c>
      <c r="AG67" s="47">
        <f t="shared" si="43"/>
        <v>14172.588622754489</v>
      </c>
      <c r="AH67" s="47">
        <f t="shared" si="43"/>
        <v>14023.583832335329</v>
      </c>
      <c r="AI67" s="47">
        <f>SUM(AI56:AI60)</f>
        <v>11787.962721388085</v>
      </c>
      <c r="AR67" s="46">
        <f>SUM(AR51:AR65)</f>
        <v>181573.39000000004</v>
      </c>
      <c r="AS67" s="46">
        <f>SUM(AS51:AS65)</f>
        <v>1368593.635</v>
      </c>
      <c r="AU67" s="48">
        <f>SUM(AU51:AU65)</f>
        <v>1500126.4032295793</v>
      </c>
      <c r="AV67" s="48">
        <f>SUM(AV51:AV65)</f>
        <v>131532.76822957941</v>
      </c>
      <c r="AW67" s="49">
        <f>+AV67/(U67+AV67)</f>
        <v>9.9755388603914738E-2</v>
      </c>
      <c r="BB67" s="48">
        <f>SUM(BB51:BB65)</f>
        <v>1505609.1023065546</v>
      </c>
      <c r="BC67" s="48">
        <f>SUM(BC51:BC65)</f>
        <v>5482.6990769750182</v>
      </c>
    </row>
    <row r="68" spans="1:56">
      <c r="A68" s="4"/>
      <c r="B68" s="4"/>
      <c r="C68" s="44"/>
      <c r="D68" s="45"/>
      <c r="E68" s="33"/>
      <c r="F68" s="33"/>
      <c r="G68" s="33"/>
      <c r="H68" s="33"/>
      <c r="I68" s="53"/>
      <c r="J68" s="53"/>
      <c r="K68" s="53"/>
      <c r="L68" s="53"/>
      <c r="M68" s="53"/>
      <c r="N68" s="53"/>
      <c r="O68" s="53"/>
      <c r="P68" s="53"/>
      <c r="Q68" s="53"/>
      <c r="R68" s="53"/>
      <c r="S68" s="53"/>
      <c r="T68" s="53"/>
      <c r="U68" s="20"/>
      <c r="W68" s="51"/>
      <c r="X68" s="51"/>
      <c r="Y68" s="51"/>
      <c r="Z68" s="51"/>
      <c r="AA68" s="51"/>
      <c r="AB68" s="51"/>
      <c r="AC68" s="51"/>
      <c r="AD68" s="51"/>
      <c r="AE68" s="51"/>
      <c r="AF68" s="51"/>
      <c r="AG68" s="51"/>
      <c r="AH68" s="51"/>
      <c r="AR68" s="20">
        <f>+AR67-'[27]Kitsap Regulated - Price Out'!S56</f>
        <v>0</v>
      </c>
      <c r="AS68" s="20"/>
      <c r="AU68" s="43"/>
      <c r="AV68" s="52">
        <f>+AU67-U67-AR67-AV67</f>
        <v>0</v>
      </c>
    </row>
    <row r="69" spans="1:56">
      <c r="A69" s="4"/>
      <c r="B69" s="4"/>
      <c r="E69" s="33"/>
      <c r="F69" s="33"/>
      <c r="G69" s="33"/>
      <c r="H69" s="32"/>
      <c r="I69" s="35"/>
      <c r="J69" s="35"/>
      <c r="K69" s="35"/>
      <c r="L69" s="20"/>
      <c r="M69" s="20"/>
      <c r="N69" s="20"/>
      <c r="O69" s="20"/>
      <c r="P69" s="20"/>
      <c r="Q69" s="20"/>
      <c r="R69" s="20"/>
      <c r="S69" s="20"/>
      <c r="T69" s="20"/>
      <c r="U69" s="20"/>
      <c r="W69" s="51"/>
      <c r="X69" s="51"/>
      <c r="Y69" s="51"/>
      <c r="Z69" s="51"/>
      <c r="AA69" s="51"/>
      <c r="AB69" s="51"/>
      <c r="AC69" s="51"/>
      <c r="AD69" s="51"/>
      <c r="AE69" s="51"/>
      <c r="AF69" s="51"/>
      <c r="AG69" s="51"/>
      <c r="AH69" s="51"/>
      <c r="AR69" s="20"/>
      <c r="AS69" s="20"/>
      <c r="AU69" s="43"/>
      <c r="AV69" s="43"/>
    </row>
    <row r="70" spans="1:56">
      <c r="A70" s="4"/>
      <c r="B70" s="4">
        <f>COUNTIF(C:C,C70)</f>
        <v>1</v>
      </c>
      <c r="C70" s="26" t="s">
        <v>86</v>
      </c>
      <c r="D70" s="26" t="s">
        <v>86</v>
      </c>
      <c r="E70" s="33"/>
      <c r="F70" s="33"/>
      <c r="G70" s="33"/>
      <c r="H70" s="59"/>
      <c r="I70" s="60"/>
      <c r="J70" s="35"/>
      <c r="K70" s="35"/>
      <c r="L70" s="20"/>
      <c r="M70" s="20"/>
      <c r="N70" s="20"/>
      <c r="O70" s="20"/>
      <c r="P70" s="20"/>
      <c r="Q70" s="20"/>
      <c r="R70" s="20"/>
      <c r="S70" s="20"/>
      <c r="T70" s="20"/>
      <c r="U70" s="20"/>
      <c r="W70" s="51">
        <f t="shared" ref="W70:AD70" si="44">IFERROR(I70/$F70,0)</f>
        <v>0</v>
      </c>
      <c r="X70" s="51">
        <f t="shared" si="44"/>
        <v>0</v>
      </c>
      <c r="Y70" s="51">
        <f t="shared" si="44"/>
        <v>0</v>
      </c>
      <c r="Z70" s="51">
        <f t="shared" si="44"/>
        <v>0</v>
      </c>
      <c r="AA70" s="51">
        <f t="shared" si="44"/>
        <v>0</v>
      </c>
      <c r="AB70" s="51">
        <f t="shared" si="44"/>
        <v>0</v>
      </c>
      <c r="AC70" s="51">
        <f t="shared" si="44"/>
        <v>0</v>
      </c>
      <c r="AD70" s="51">
        <f t="shared" si="44"/>
        <v>0</v>
      </c>
      <c r="AE70" s="51">
        <f>IFERROR(Q70/#REF!,0)</f>
        <v>0</v>
      </c>
      <c r="AF70" s="51">
        <f>IFERROR(R70/#REF!,0)</f>
        <v>0</v>
      </c>
      <c r="AG70" s="51">
        <f>IFERROR(S70/#REF!,0)</f>
        <v>0</v>
      </c>
      <c r="AH70" s="51">
        <f>IFERROR(T70/#REF!,0)</f>
        <v>0</v>
      </c>
      <c r="AR70" s="20"/>
      <c r="AS70" s="20"/>
      <c r="AU70" s="43"/>
      <c r="AV70" s="43"/>
    </row>
    <row r="71" spans="1:56">
      <c r="A71" s="4"/>
      <c r="B71" s="4"/>
      <c r="C71" s="26"/>
      <c r="D71" s="26"/>
      <c r="E71" s="33"/>
      <c r="F71" s="33"/>
      <c r="G71" s="33"/>
      <c r="H71" s="59"/>
      <c r="I71" s="60"/>
      <c r="J71" s="35"/>
      <c r="K71" s="35"/>
      <c r="L71" s="20"/>
      <c r="M71" s="20"/>
      <c r="N71" s="20"/>
      <c r="O71" s="20"/>
      <c r="P71" s="20"/>
      <c r="Q71" s="20"/>
      <c r="R71" s="20"/>
      <c r="S71" s="20"/>
      <c r="T71" s="20"/>
      <c r="U71" s="20"/>
      <c r="W71" s="51"/>
      <c r="X71" s="51"/>
      <c r="Y71" s="51"/>
      <c r="Z71" s="51"/>
      <c r="AA71" s="51"/>
      <c r="AB71" s="51"/>
      <c r="AC71" s="51"/>
      <c r="AD71" s="51"/>
      <c r="AE71" s="51"/>
      <c r="AF71" s="51"/>
      <c r="AG71" s="51"/>
      <c r="AH71" s="51"/>
      <c r="AR71" s="20"/>
      <c r="AS71" s="20"/>
      <c r="AU71" s="43"/>
      <c r="AV71" s="43"/>
    </row>
    <row r="72" spans="1:56">
      <c r="A72" s="4"/>
      <c r="B72" s="4">
        <f t="shared" ref="B72:B102" si="45">COUNTIF(C:C,C72)</f>
        <v>1</v>
      </c>
      <c r="C72" s="30" t="s">
        <v>87</v>
      </c>
      <c r="D72" s="30" t="s">
        <v>87</v>
      </c>
      <c r="E72" s="33"/>
      <c r="F72" s="33"/>
      <c r="G72" s="33"/>
      <c r="H72" s="59"/>
      <c r="I72" s="60"/>
      <c r="J72" s="35"/>
      <c r="K72" s="35"/>
      <c r="L72" s="20"/>
      <c r="M72" s="20"/>
      <c r="N72" s="20"/>
      <c r="O72" s="20"/>
      <c r="P72" s="20"/>
      <c r="Q72" s="20"/>
      <c r="R72" s="20"/>
      <c r="S72" s="20"/>
      <c r="T72" s="20"/>
      <c r="U72" s="20"/>
      <c r="W72" s="51">
        <f t="shared" ref="W72:W102" si="46">IFERROR(I72/$E72,0)</f>
        <v>0</v>
      </c>
      <c r="X72" s="51">
        <f t="shared" ref="X72:AH102" si="47">IFERROR(J72/$F72,0)</f>
        <v>0</v>
      </c>
      <c r="Y72" s="51">
        <f t="shared" si="47"/>
        <v>0</v>
      </c>
      <c r="Z72" s="51">
        <f t="shared" si="47"/>
        <v>0</v>
      </c>
      <c r="AA72" s="51">
        <f t="shared" si="47"/>
        <v>0</v>
      </c>
      <c r="AB72" s="51">
        <f t="shared" si="47"/>
        <v>0</v>
      </c>
      <c r="AC72" s="51">
        <f t="shared" si="47"/>
        <v>0</v>
      </c>
      <c r="AD72" s="51">
        <f t="shared" si="47"/>
        <v>0</v>
      </c>
      <c r="AE72" s="51">
        <f t="shared" si="47"/>
        <v>0</v>
      </c>
      <c r="AF72" s="51">
        <f t="shared" si="47"/>
        <v>0</v>
      </c>
      <c r="AG72" s="51">
        <f t="shared" si="47"/>
        <v>0</v>
      </c>
      <c r="AH72" s="51">
        <f t="shared" si="47"/>
        <v>0</v>
      </c>
      <c r="AR72" s="20"/>
      <c r="AS72" s="20"/>
      <c r="AU72" s="43"/>
      <c r="AV72" s="43"/>
    </row>
    <row r="73" spans="1:56" s="4" customFormat="1" ht="12">
      <c r="A73" s="4" t="str">
        <f t="shared" ref="A73:A102" si="48">$A$1&amp;"Commercial - Rearload"&amp;C73</f>
        <v>MASON CO-REGULATEDCommercial - RearloadR1YDEM</v>
      </c>
      <c r="B73" s="4">
        <f t="shared" si="45"/>
        <v>1</v>
      </c>
      <c r="C73" s="31" t="s">
        <v>88</v>
      </c>
      <c r="D73" s="31" t="str">
        <f>VLOOKUP(C73,'[13]RM Revenue'!J:K,2,FALSE)</f>
        <v>1 YD 1X EOW</v>
      </c>
      <c r="E73" s="32">
        <f>VLOOKUP(A73,'[13]Service Codes 01-2019'!$A$2:$H$803,8,FALSE)</f>
        <v>37.520000000000003</v>
      </c>
      <c r="F73" s="32">
        <f>VLOOKUP(A73,'[13]Service Codes'!$A$2:$H$803,8,FALSE)</f>
        <v>37.93</v>
      </c>
      <c r="G73" s="32">
        <f>17.53*2.17</f>
        <v>38.040100000000002</v>
      </c>
      <c r="H73" s="33"/>
      <c r="I73" s="34">
        <v>750.4</v>
      </c>
      <c r="J73" s="34">
        <v>758.6</v>
      </c>
      <c r="K73" s="34">
        <v>758.6</v>
      </c>
      <c r="L73" s="34">
        <v>758.6</v>
      </c>
      <c r="M73" s="34">
        <v>758.6</v>
      </c>
      <c r="N73" s="34">
        <v>758.6</v>
      </c>
      <c r="O73" s="34">
        <v>758.6</v>
      </c>
      <c r="P73" s="34">
        <v>739.64</v>
      </c>
      <c r="Q73" s="34">
        <v>720.67</v>
      </c>
      <c r="R73" s="34">
        <v>684.72</v>
      </c>
      <c r="S73" s="34">
        <v>684.72</v>
      </c>
      <c r="T73" s="34">
        <v>684.72</v>
      </c>
      <c r="U73" s="34">
        <f t="shared" ref="U73:U102" si="49">SUM(I73:T73)</f>
        <v>8816.4700000000012</v>
      </c>
      <c r="V73" s="34"/>
      <c r="W73" s="34">
        <f t="shared" si="46"/>
        <v>19.999999999999996</v>
      </c>
      <c r="X73" s="34">
        <f t="shared" si="47"/>
        <v>20</v>
      </c>
      <c r="Y73" s="34">
        <f t="shared" si="47"/>
        <v>20</v>
      </c>
      <c r="Z73" s="34">
        <f t="shared" si="47"/>
        <v>20</v>
      </c>
      <c r="AA73" s="34">
        <f t="shared" si="47"/>
        <v>20</v>
      </c>
      <c r="AB73" s="34">
        <f t="shared" si="47"/>
        <v>20</v>
      </c>
      <c r="AC73" s="34">
        <f t="shared" si="47"/>
        <v>20</v>
      </c>
      <c r="AD73" s="34">
        <f t="shared" si="47"/>
        <v>19.500131821776957</v>
      </c>
      <c r="AE73" s="34">
        <f t="shared" si="47"/>
        <v>19</v>
      </c>
      <c r="AF73" s="34">
        <f t="shared" ref="AF73:AH88" si="50">IFERROR(R73/$G73,0)</f>
        <v>17.999952681512404</v>
      </c>
      <c r="AG73" s="34">
        <f t="shared" si="50"/>
        <v>17.999952681512404</v>
      </c>
      <c r="AH73" s="34">
        <f t="shared" si="50"/>
        <v>17.999952681512404</v>
      </c>
      <c r="AI73" s="35">
        <f t="shared" ref="AI73:AI102" si="51">AVERAGE(W73:AH73)</f>
        <v>19.374999155526183</v>
      </c>
      <c r="AJ73" s="34">
        <f>+IFERROR(VLOOKUP($C73,'[27]Kitsap Regulated - Price Out'!$C$61:$AG$83,31,FALSE),0)</f>
        <v>0</v>
      </c>
      <c r="AN73" s="4">
        <v>1</v>
      </c>
      <c r="AO73" s="4">
        <v>1</v>
      </c>
      <c r="AP73" s="35">
        <f t="shared" ref="AP73:AP84" si="52">+AO73*AH73</f>
        <v>17.999952681512404</v>
      </c>
      <c r="AQ73" s="35"/>
      <c r="AR73" s="36">
        <f>+IFERROR(VLOOKUP($C73,'[27]Kitsap Regulated - Price Out'!$C$61:$S$83,17,FALSE),0)</f>
        <v>0</v>
      </c>
      <c r="AS73" s="36">
        <f t="shared" ref="AS73:AS102" si="53">U73+AR73</f>
        <v>8816.4700000000012</v>
      </c>
      <c r="AT73" s="37">
        <f t="shared" ref="AT73:AT102" si="54">+IFERROR($G73*(1+$AW$1),0)</f>
        <v>40.470170822166089</v>
      </c>
      <c r="AU73" s="38">
        <f t="shared" ref="AU73:AU102" si="55">+$AT73*(AI73+AJ73)*12</f>
        <v>9409.3143060416205</v>
      </c>
      <c r="AV73" s="38">
        <f t="shared" ref="AV73:AV102" si="56">AU73-AS73</f>
        <v>592.84430604161935</v>
      </c>
      <c r="AW73" s="39">
        <f t="shared" ref="AW73:AW102" si="57">+IFERROR((AT73-F73)/F73,0)</f>
        <v>6.6969966310732654E-2</v>
      </c>
      <c r="BA73" s="247">
        <f t="shared" ref="BA73" si="58">ROUND(AT73*(1+$BC$4),2)</f>
        <v>40.619999999999997</v>
      </c>
      <c r="BB73" s="35">
        <f t="shared" ref="BB73" si="59">BA73*(AI73+AJ73)*12</f>
        <v>9444.1495883696825</v>
      </c>
      <c r="BC73" s="35">
        <f t="shared" ref="BC73" si="60">BB73-AU73</f>
        <v>34.835282328062021</v>
      </c>
      <c r="BD73" s="248">
        <f t="shared" ref="BD73:BD102" si="61">(BA73-AT73)/AT73</f>
        <v>3.7022126368649886E-3</v>
      </c>
    </row>
    <row r="74" spans="1:56" s="4" customFormat="1" ht="12">
      <c r="A74" s="4" t="str">
        <f t="shared" si="48"/>
        <v>MASON CO-REGULATEDCommercial - RearloadR1YDEK</v>
      </c>
      <c r="B74" s="4">
        <f t="shared" si="45"/>
        <v>1</v>
      </c>
      <c r="C74" s="31" t="s">
        <v>89</v>
      </c>
      <c r="D74" s="31" t="str">
        <f>VLOOKUP(C74,'[13]RM Revenue'!J:K,2,FALSE)</f>
        <v>1 YD 1X EOW</v>
      </c>
      <c r="E74" s="32">
        <v>37.520000000000003</v>
      </c>
      <c r="F74" s="32">
        <v>37.93</v>
      </c>
      <c r="G74" s="32">
        <f>17.53*2.17</f>
        <v>38.040100000000002</v>
      </c>
      <c r="H74" s="33"/>
      <c r="I74" s="34">
        <v>0</v>
      </c>
      <c r="J74" s="34">
        <v>0</v>
      </c>
      <c r="K74" s="34">
        <v>0</v>
      </c>
      <c r="L74" s="34">
        <v>0</v>
      </c>
      <c r="M74" s="34">
        <v>0</v>
      </c>
      <c r="N74" s="34">
        <v>0</v>
      </c>
      <c r="O74" s="34">
        <v>0</v>
      </c>
      <c r="P74" s="34">
        <v>0</v>
      </c>
      <c r="Q74" s="34">
        <v>189.65</v>
      </c>
      <c r="R74" s="34">
        <v>189.65</v>
      </c>
      <c r="S74" s="34">
        <v>190.2</v>
      </c>
      <c r="T74" s="34">
        <v>190.2</v>
      </c>
      <c r="U74" s="34">
        <f t="shared" si="49"/>
        <v>759.7</v>
      </c>
      <c r="V74" s="34"/>
      <c r="W74" s="34">
        <f t="shared" si="46"/>
        <v>0</v>
      </c>
      <c r="X74" s="34">
        <f t="shared" si="47"/>
        <v>0</v>
      </c>
      <c r="Y74" s="34">
        <f t="shared" si="47"/>
        <v>0</v>
      </c>
      <c r="Z74" s="34">
        <f t="shared" si="47"/>
        <v>0</v>
      </c>
      <c r="AA74" s="34">
        <f t="shared" si="47"/>
        <v>0</v>
      </c>
      <c r="AB74" s="34">
        <f t="shared" si="47"/>
        <v>0</v>
      </c>
      <c r="AC74" s="34">
        <f t="shared" si="47"/>
        <v>0</v>
      </c>
      <c r="AD74" s="34">
        <f t="shared" si="47"/>
        <v>0</v>
      </c>
      <c r="AE74" s="34">
        <f t="shared" si="47"/>
        <v>5</v>
      </c>
      <c r="AF74" s="34">
        <f t="shared" si="50"/>
        <v>4.9855284292102278</v>
      </c>
      <c r="AG74" s="34">
        <f t="shared" si="50"/>
        <v>4.9999868559756671</v>
      </c>
      <c r="AH74" s="34">
        <f t="shared" si="50"/>
        <v>4.9999868559756671</v>
      </c>
      <c r="AI74" s="35">
        <f t="shared" si="51"/>
        <v>1.6654585117634635</v>
      </c>
      <c r="AJ74" s="34">
        <f>+IFERROR(VLOOKUP($C74,'[27]Kitsap Regulated - Price Out'!$C$61:$AG$83,31,FALSE),0)</f>
        <v>2.9376559274277612</v>
      </c>
      <c r="AN74" s="4">
        <v>1</v>
      </c>
      <c r="AO74" s="4">
        <v>1</v>
      </c>
      <c r="AP74" s="35">
        <f t="shared" si="52"/>
        <v>4.9999868559756671</v>
      </c>
      <c r="AQ74" s="35"/>
      <c r="AR74" s="36">
        <f>+IFERROR(VLOOKUP($C74,'[27]Kitsap Regulated - Price Out'!$C$61:$S$83,17,FALSE),0)</f>
        <v>1223.18</v>
      </c>
      <c r="AS74" s="36">
        <f t="shared" si="53"/>
        <v>1982.88</v>
      </c>
      <c r="AT74" s="37">
        <f t="shared" si="54"/>
        <v>40.470170822166089</v>
      </c>
      <c r="AU74" s="38">
        <f t="shared" si="55"/>
        <v>2235.4659320165774</v>
      </c>
      <c r="AV74" s="38">
        <f t="shared" si="56"/>
        <v>252.58593201657732</v>
      </c>
      <c r="AW74" s="39">
        <f t="shared" si="57"/>
        <v>6.6969966310732654E-2</v>
      </c>
      <c r="BA74" s="247">
        <f t="shared" ref="BA74:BA102" si="62">ROUND(AT74*(1+$BC$4),2)</f>
        <v>40.619999999999997</v>
      </c>
      <c r="BB74" s="35">
        <f t="shared" ref="BB74:BB102" si="63">BA74*(AI74+AJ74)*12</f>
        <v>2243.7421022393701</v>
      </c>
      <c r="BC74" s="35">
        <f t="shared" ref="BC74:BC102" si="64">BB74-AU74</f>
        <v>8.2761702227926435</v>
      </c>
      <c r="BD74" s="248">
        <f t="shared" si="61"/>
        <v>3.7022126368649886E-3</v>
      </c>
    </row>
    <row r="75" spans="1:56" s="4" customFormat="1" ht="12">
      <c r="A75" s="4" t="str">
        <f t="shared" si="48"/>
        <v>MASON CO-REGULATEDCommercial - RearloadR1YDWK</v>
      </c>
      <c r="B75" s="4">
        <f t="shared" si="45"/>
        <v>1</v>
      </c>
      <c r="C75" s="31" t="s">
        <v>90</v>
      </c>
      <c r="D75" s="31" t="str">
        <f>VLOOKUP(C75,'[13]RM Revenue'!J:K,2,FALSE)</f>
        <v>1 YD 1X WEEKLY</v>
      </c>
      <c r="E75" s="32">
        <v>74.87</v>
      </c>
      <c r="F75" s="32">
        <v>75.69</v>
      </c>
      <c r="G75" s="32">
        <f>17.53*4.33</f>
        <v>75.904900000000012</v>
      </c>
      <c r="H75" s="33"/>
      <c r="I75" s="34">
        <v>0</v>
      </c>
      <c r="J75" s="34">
        <v>0</v>
      </c>
      <c r="K75" s="34">
        <v>0</v>
      </c>
      <c r="L75" s="34">
        <v>0</v>
      </c>
      <c r="M75" s="34">
        <v>0</v>
      </c>
      <c r="N75" s="34">
        <v>0</v>
      </c>
      <c r="O75" s="34">
        <v>0</v>
      </c>
      <c r="P75" s="34">
        <v>0</v>
      </c>
      <c r="Q75" s="34">
        <v>151.38</v>
      </c>
      <c r="R75" s="34">
        <v>151.38</v>
      </c>
      <c r="S75" s="34">
        <v>151.80000000000001</v>
      </c>
      <c r="T75" s="34">
        <v>151.80000000000001</v>
      </c>
      <c r="U75" s="34">
        <f t="shared" si="49"/>
        <v>606.36</v>
      </c>
      <c r="V75" s="34"/>
      <c r="W75" s="34">
        <f t="shared" si="46"/>
        <v>0</v>
      </c>
      <c r="X75" s="34">
        <f t="shared" si="47"/>
        <v>0</v>
      </c>
      <c r="Y75" s="34">
        <f t="shared" si="47"/>
        <v>0</v>
      </c>
      <c r="Z75" s="34">
        <f t="shared" si="47"/>
        <v>0</v>
      </c>
      <c r="AA75" s="34">
        <f t="shared" si="47"/>
        <v>0</v>
      </c>
      <c r="AB75" s="34">
        <f t="shared" si="47"/>
        <v>0</v>
      </c>
      <c r="AC75" s="34">
        <f t="shared" si="47"/>
        <v>0</v>
      </c>
      <c r="AD75" s="34">
        <f t="shared" si="47"/>
        <v>0</v>
      </c>
      <c r="AE75" s="34">
        <f t="shared" si="47"/>
        <v>2</v>
      </c>
      <c r="AF75" s="34">
        <f t="shared" si="50"/>
        <v>1.9943376514559663</v>
      </c>
      <c r="AG75" s="34">
        <f t="shared" si="50"/>
        <v>1.9998708910755429</v>
      </c>
      <c r="AH75" s="34">
        <f t="shared" si="50"/>
        <v>1.9998708910755429</v>
      </c>
      <c r="AI75" s="35">
        <f t="shared" si="51"/>
        <v>0.66617328613392102</v>
      </c>
      <c r="AJ75" s="34">
        <f>+IFERROR(VLOOKUP($C75,'[27]Kitsap Regulated - Price Out'!$C$61:$AG$83,31,FALSE),0)</f>
        <v>0.91671035736827433</v>
      </c>
      <c r="AN75" s="4">
        <v>1</v>
      </c>
      <c r="AO75" s="4">
        <v>1</v>
      </c>
      <c r="AP75" s="35">
        <f t="shared" si="52"/>
        <v>1.9998708910755429</v>
      </c>
      <c r="AQ75" s="35"/>
      <c r="AR75" s="36">
        <f>+IFERROR(VLOOKUP($C75,'[27]Kitsap Regulated - Price Out'!$C$61:$S$83,17,FALSE),0)</f>
        <v>761.64</v>
      </c>
      <c r="AS75" s="36">
        <f t="shared" si="53"/>
        <v>1368</v>
      </c>
      <c r="AT75" s="37">
        <f t="shared" si="54"/>
        <v>80.753843161280727</v>
      </c>
      <c r="AU75" s="38">
        <f t="shared" si="55"/>
        <v>1533.8872498791945</v>
      </c>
      <c r="AV75" s="38">
        <f t="shared" si="56"/>
        <v>165.88724987919454</v>
      </c>
      <c r="AW75" s="39">
        <f t="shared" si="57"/>
        <v>6.6902406675660317E-2</v>
      </c>
      <c r="BA75" s="247">
        <f t="shared" si="62"/>
        <v>81.040000000000006</v>
      </c>
      <c r="BB75" s="35">
        <f t="shared" si="63"/>
        <v>1539.3226856330148</v>
      </c>
      <c r="BC75" s="35">
        <f t="shared" si="64"/>
        <v>5.4354357538202294</v>
      </c>
      <c r="BD75" s="248">
        <f t="shared" si="61"/>
        <v>3.5435692905385267E-3</v>
      </c>
    </row>
    <row r="76" spans="1:56" s="4" customFormat="1" ht="12">
      <c r="A76" s="4" t="str">
        <f t="shared" si="48"/>
        <v>MASON CO-REGULATEDCommercial - RearloadR1YDWM</v>
      </c>
      <c r="B76" s="4">
        <f t="shared" si="45"/>
        <v>1</v>
      </c>
      <c r="C76" s="31" t="s">
        <v>91</v>
      </c>
      <c r="D76" s="31" t="str">
        <f>VLOOKUP(C76,'[13]RM Revenue'!J:K,2,FALSE)</f>
        <v>1 YD 1X WEEKLY</v>
      </c>
      <c r="E76" s="32">
        <f>VLOOKUP(A76,'[13]Service Codes 01-2019'!$A$2:$H$803,8,FALSE)</f>
        <v>74.87</v>
      </c>
      <c r="F76" s="32">
        <f>VLOOKUP(A76,'[13]Service Codes'!$A$2:$H$803,8,FALSE)</f>
        <v>75.69</v>
      </c>
      <c r="G76" s="32">
        <f>17.53*4.33</f>
        <v>75.904900000000012</v>
      </c>
      <c r="H76" s="33"/>
      <c r="I76" s="34">
        <v>149.74</v>
      </c>
      <c r="J76" s="34">
        <v>211.93</v>
      </c>
      <c r="K76" s="34">
        <v>227.07</v>
      </c>
      <c r="L76" s="34">
        <v>227.07</v>
      </c>
      <c r="M76" s="34">
        <v>227.07</v>
      </c>
      <c r="N76" s="34">
        <v>245.99</v>
      </c>
      <c r="O76" s="34">
        <v>227.07</v>
      </c>
      <c r="P76" s="34">
        <v>227.07</v>
      </c>
      <c r="Q76" s="34">
        <v>227.07</v>
      </c>
      <c r="R76" s="34">
        <v>227.7</v>
      </c>
      <c r="S76" s="34">
        <v>227.7</v>
      </c>
      <c r="T76" s="34">
        <v>227.7</v>
      </c>
      <c r="U76" s="34">
        <f t="shared" si="49"/>
        <v>2653.1799999999994</v>
      </c>
      <c r="V76" s="34"/>
      <c r="W76" s="34">
        <f t="shared" si="46"/>
        <v>2</v>
      </c>
      <c r="X76" s="34">
        <f t="shared" si="47"/>
        <v>2.7999735764301761</v>
      </c>
      <c r="Y76" s="34">
        <f t="shared" si="47"/>
        <v>3</v>
      </c>
      <c r="Z76" s="34">
        <f t="shared" si="47"/>
        <v>3</v>
      </c>
      <c r="AA76" s="34">
        <f t="shared" si="47"/>
        <v>3</v>
      </c>
      <c r="AB76" s="34">
        <f t="shared" si="47"/>
        <v>3.2499669705377197</v>
      </c>
      <c r="AC76" s="34">
        <f t="shared" si="47"/>
        <v>3</v>
      </c>
      <c r="AD76" s="34">
        <f t="shared" si="47"/>
        <v>3</v>
      </c>
      <c r="AE76" s="34">
        <f t="shared" si="47"/>
        <v>3</v>
      </c>
      <c r="AF76" s="34">
        <f t="shared" si="50"/>
        <v>2.9998063366133141</v>
      </c>
      <c r="AG76" s="34">
        <f t="shared" si="50"/>
        <v>2.9998063366133141</v>
      </c>
      <c r="AH76" s="34">
        <f t="shared" si="50"/>
        <v>2.9998063366133141</v>
      </c>
      <c r="AI76" s="35">
        <f t="shared" si="51"/>
        <v>2.9207799630673197</v>
      </c>
      <c r="AJ76" s="34">
        <f>+IFERROR(VLOOKUP($C76,'[27]Kitsap Regulated - Price Out'!$C$61:$AG$83,31,FALSE),0)</f>
        <v>0</v>
      </c>
      <c r="AN76" s="4">
        <v>1</v>
      </c>
      <c r="AO76" s="4">
        <v>1</v>
      </c>
      <c r="AP76" s="35">
        <f t="shared" si="52"/>
        <v>2.9998063366133141</v>
      </c>
      <c r="AQ76" s="35"/>
      <c r="AR76" s="36">
        <f>+IFERROR(VLOOKUP($C76,'[27]Kitsap Regulated - Price Out'!$C$61:$S$83,17,FALSE),0)</f>
        <v>0</v>
      </c>
      <c r="AS76" s="36">
        <f t="shared" si="53"/>
        <v>2653.1799999999994</v>
      </c>
      <c r="AT76" s="37">
        <f t="shared" si="54"/>
        <v>80.753843161280727</v>
      </c>
      <c r="AU76" s="38">
        <f t="shared" si="55"/>
        <v>2830.3704845537959</v>
      </c>
      <c r="AV76" s="38">
        <f t="shared" si="56"/>
        <v>177.19048455379652</v>
      </c>
      <c r="AW76" s="39">
        <f t="shared" si="57"/>
        <v>6.6902406675660317E-2</v>
      </c>
      <c r="BA76" s="247">
        <f t="shared" si="62"/>
        <v>81.040000000000006</v>
      </c>
      <c r="BB76" s="35">
        <f t="shared" si="63"/>
        <v>2840.4000984837076</v>
      </c>
      <c r="BC76" s="35">
        <f t="shared" si="64"/>
        <v>10.029613929911648</v>
      </c>
      <c r="BD76" s="248">
        <f t="shared" si="61"/>
        <v>3.5435692905385267E-3</v>
      </c>
    </row>
    <row r="77" spans="1:56" s="4" customFormat="1" ht="12">
      <c r="A77" s="4" t="str">
        <f t="shared" si="48"/>
        <v>MASON CO-REGULATEDCommercial - RearloadR1.5YDEM</v>
      </c>
      <c r="B77" s="4">
        <f t="shared" si="45"/>
        <v>1</v>
      </c>
      <c r="C77" s="31" t="s">
        <v>92</v>
      </c>
      <c r="D77" s="31" t="str">
        <f>VLOOKUP(C77,'[13]RM Revenue'!J:K,2,FALSE)</f>
        <v>1.5 YD 1X EOW</v>
      </c>
      <c r="E77" s="32">
        <f>VLOOKUP(A77,'[13]Service Codes 01-2019'!$A$2:$H$803,8,FALSE)</f>
        <v>41.6</v>
      </c>
      <c r="F77" s="32">
        <f>VLOOKUP(A77,'[13]Service Codes'!$A$2:$H$803,8,FALSE)</f>
        <v>42.18</v>
      </c>
      <c r="G77" s="32">
        <f>19.49*2.17</f>
        <v>42.293299999999995</v>
      </c>
      <c r="H77" s="33"/>
      <c r="I77" s="34">
        <v>8084.27</v>
      </c>
      <c r="J77" s="34">
        <v>8126.68</v>
      </c>
      <c r="K77" s="34">
        <v>8140.74</v>
      </c>
      <c r="L77" s="34">
        <v>8126.68</v>
      </c>
      <c r="M77" s="34">
        <v>8281.34</v>
      </c>
      <c r="N77" s="34">
        <v>8050.26</v>
      </c>
      <c r="O77" s="34">
        <v>8032.48</v>
      </c>
      <c r="P77" s="34">
        <v>7986.08</v>
      </c>
      <c r="Q77" s="34">
        <v>7993.11</v>
      </c>
      <c r="R77" s="34">
        <v>7996.31</v>
      </c>
      <c r="S77" s="34">
        <v>8295.92</v>
      </c>
      <c r="T77" s="34">
        <v>8563.75</v>
      </c>
      <c r="U77" s="34">
        <f t="shared" si="49"/>
        <v>97677.62000000001</v>
      </c>
      <c r="V77" s="34"/>
      <c r="W77" s="34">
        <f t="shared" si="46"/>
        <v>194.33341346153847</v>
      </c>
      <c r="X77" s="34">
        <f t="shared" si="47"/>
        <v>192.66666666666669</v>
      </c>
      <c r="Y77" s="34">
        <f t="shared" si="47"/>
        <v>193</v>
      </c>
      <c r="Z77" s="34">
        <f t="shared" si="47"/>
        <v>192.66666666666669</v>
      </c>
      <c r="AA77" s="34">
        <f t="shared" si="47"/>
        <v>196.33333333333334</v>
      </c>
      <c r="AB77" s="34">
        <f t="shared" si="47"/>
        <v>190.85490753911807</v>
      </c>
      <c r="AC77" s="34">
        <f t="shared" si="47"/>
        <v>190.43338074917023</v>
      </c>
      <c r="AD77" s="34">
        <f t="shared" si="47"/>
        <v>189.33333333333334</v>
      </c>
      <c r="AE77" s="34">
        <f t="shared" si="47"/>
        <v>189.5</v>
      </c>
      <c r="AF77" s="34">
        <f t="shared" si="50"/>
        <v>189.06800840795117</v>
      </c>
      <c r="AG77" s="34">
        <f t="shared" si="50"/>
        <v>196.15210919932946</v>
      </c>
      <c r="AH77" s="34">
        <f t="shared" si="50"/>
        <v>202.48479073517558</v>
      </c>
      <c r="AI77" s="35">
        <f t="shared" si="51"/>
        <v>193.0688841743569</v>
      </c>
      <c r="AJ77" s="34">
        <f>+IFERROR(VLOOKUP($C77,'[27]Kitsap Regulated - Price Out'!$C$61:$AG$83,31,FALSE),0)</f>
        <v>0</v>
      </c>
      <c r="AN77" s="4">
        <v>1.5</v>
      </c>
      <c r="AO77" s="4">
        <v>1</v>
      </c>
      <c r="AP77" s="35">
        <f t="shared" si="52"/>
        <v>202.48479073517558</v>
      </c>
      <c r="AQ77" s="35"/>
      <c r="AR77" s="36">
        <f>+IFERROR(VLOOKUP($C77,'[27]Kitsap Regulated - Price Out'!$C$61:$S$83,17,FALSE),0)</f>
        <v>0</v>
      </c>
      <c r="AS77" s="36">
        <f t="shared" si="53"/>
        <v>97677.62000000001</v>
      </c>
      <c r="AT77" s="37">
        <f t="shared" si="54"/>
        <v>44.995072979122469</v>
      </c>
      <c r="AU77" s="38">
        <f t="shared" si="55"/>
        <v>104245.78240107518</v>
      </c>
      <c r="AV77" s="38">
        <f t="shared" si="56"/>
        <v>6568.1624010751693</v>
      </c>
      <c r="AW77" s="39">
        <f t="shared" si="57"/>
        <v>6.6739520605084618E-2</v>
      </c>
      <c r="BA77" s="247">
        <f t="shared" si="62"/>
        <v>45.16</v>
      </c>
      <c r="BB77" s="35">
        <f t="shared" si="63"/>
        <v>104627.88971176748</v>
      </c>
      <c r="BC77" s="35">
        <f t="shared" si="64"/>
        <v>382.10731069229951</v>
      </c>
      <c r="BD77" s="248">
        <f t="shared" si="61"/>
        <v>3.665446235725703E-3</v>
      </c>
    </row>
    <row r="78" spans="1:56" s="4" customFormat="1" ht="12">
      <c r="A78" s="4" t="str">
        <f t="shared" si="48"/>
        <v>MASON CO-REGULATEDCommercial - RearloadR1.5YDWM</v>
      </c>
      <c r="B78" s="4">
        <f t="shared" si="45"/>
        <v>1</v>
      </c>
      <c r="C78" s="31" t="s">
        <v>93</v>
      </c>
      <c r="D78" s="31" t="str">
        <f>VLOOKUP(C78,'[13]RM Revenue'!J:K,2,FALSE)</f>
        <v>1.5 YD 1X WEEKLY</v>
      </c>
      <c r="E78" s="32">
        <f>VLOOKUP(A78,'[13]Service Codes 01-2019'!$A$2:$H$803,8,FALSE)</f>
        <v>83.01</v>
      </c>
      <c r="F78" s="32">
        <f>VLOOKUP(A78,'[13]Service Codes'!$A$2:$H$803,8,FALSE)</f>
        <v>84.18</v>
      </c>
      <c r="G78" s="32">
        <f>19.49*4.33</f>
        <v>84.3917</v>
      </c>
      <c r="H78" s="33"/>
      <c r="I78" s="34">
        <v>5354.15</v>
      </c>
      <c r="J78" s="34">
        <v>5421.19</v>
      </c>
      <c r="K78" s="34">
        <v>5240.21</v>
      </c>
      <c r="L78" s="34">
        <v>5122.3599999999997</v>
      </c>
      <c r="M78" s="34">
        <v>4882.4399999999996</v>
      </c>
      <c r="N78" s="34">
        <v>4831.93</v>
      </c>
      <c r="O78" s="34">
        <v>4819.3100000000004</v>
      </c>
      <c r="P78" s="34">
        <v>5164.45</v>
      </c>
      <c r="Q78" s="34">
        <v>5345.43</v>
      </c>
      <c r="R78" s="34">
        <v>5308.13</v>
      </c>
      <c r="S78" s="34">
        <v>5540.2</v>
      </c>
      <c r="T78" s="34">
        <v>5485.35</v>
      </c>
      <c r="U78" s="34">
        <f t="shared" si="49"/>
        <v>62515.149999999987</v>
      </c>
      <c r="V78" s="34"/>
      <c r="W78" s="34">
        <f t="shared" si="46"/>
        <v>64.500060233706776</v>
      </c>
      <c r="X78" s="34">
        <f t="shared" si="47"/>
        <v>64.399976241387492</v>
      </c>
      <c r="Y78" s="34">
        <f t="shared" si="47"/>
        <v>62.250059396531235</v>
      </c>
      <c r="Z78" s="34">
        <f t="shared" si="47"/>
        <v>60.850083155143729</v>
      </c>
      <c r="AA78" s="34">
        <f t="shared" si="47"/>
        <v>57.999999999999993</v>
      </c>
      <c r="AB78" s="34">
        <f t="shared" si="47"/>
        <v>57.399976241387499</v>
      </c>
      <c r="AC78" s="34">
        <f t="shared" si="47"/>
        <v>57.250059396531242</v>
      </c>
      <c r="AD78" s="34">
        <f t="shared" si="47"/>
        <v>61.350083155143736</v>
      </c>
      <c r="AE78" s="34">
        <f t="shared" si="47"/>
        <v>63.5</v>
      </c>
      <c r="AF78" s="34">
        <f t="shared" si="50"/>
        <v>62.89872108276051</v>
      </c>
      <c r="AG78" s="34">
        <f t="shared" si="50"/>
        <v>65.648636062551176</v>
      </c>
      <c r="AH78" s="34">
        <f t="shared" si="50"/>
        <v>64.998690629528738</v>
      </c>
      <c r="AI78" s="35">
        <f t="shared" si="51"/>
        <v>61.920528799556017</v>
      </c>
      <c r="AJ78" s="34">
        <f>+IFERROR(VLOOKUP($C78,'[27]Kitsap Regulated - Price Out'!$C$61:$AG$83,31,FALSE),0)</f>
        <v>0</v>
      </c>
      <c r="AN78" s="4">
        <v>1.5</v>
      </c>
      <c r="AO78" s="4">
        <v>1</v>
      </c>
      <c r="AP78" s="35">
        <f t="shared" si="52"/>
        <v>64.998690629528738</v>
      </c>
      <c r="AQ78" s="35"/>
      <c r="AR78" s="36">
        <f>+IFERROR(VLOOKUP($C78,'[27]Kitsap Regulated - Price Out'!$C$61:$S$83,17,FALSE),0)</f>
        <v>0</v>
      </c>
      <c r="AS78" s="36">
        <f t="shared" si="53"/>
        <v>62515.149999999987</v>
      </c>
      <c r="AT78" s="37">
        <f t="shared" si="54"/>
        <v>89.782795391520892</v>
      </c>
      <c r="AU78" s="38">
        <f t="shared" si="55"/>
        <v>66712.778012943774</v>
      </c>
      <c r="AV78" s="38">
        <f t="shared" si="56"/>
        <v>4197.6280129437873</v>
      </c>
      <c r="AW78" s="39">
        <f t="shared" si="57"/>
        <v>6.6557322303645583E-2</v>
      </c>
      <c r="BA78" s="247">
        <f t="shared" si="62"/>
        <v>90.11</v>
      </c>
      <c r="BB78" s="35">
        <f t="shared" si="63"/>
        <v>66955.906201535923</v>
      </c>
      <c r="BC78" s="35">
        <f t="shared" si="64"/>
        <v>243.12818859214894</v>
      </c>
      <c r="BD78" s="248">
        <f t="shared" si="61"/>
        <v>3.6444021045707875E-3</v>
      </c>
    </row>
    <row r="79" spans="1:56" s="4" customFormat="1" ht="12">
      <c r="A79" s="4" t="str">
        <f t="shared" si="48"/>
        <v>MASON CO-REGULATEDCommercial - RearloadR1.5YDEK</v>
      </c>
      <c r="B79" s="4">
        <f t="shared" si="45"/>
        <v>1</v>
      </c>
      <c r="C79" s="31" t="s">
        <v>94</v>
      </c>
      <c r="D79" s="31" t="str">
        <f>VLOOKUP(C79,'[13]RM Revenue'!J:K,2,FALSE)</f>
        <v>1.5 YD 1X EOW</v>
      </c>
      <c r="E79" s="32">
        <f>19.17*2.17</f>
        <v>41.5989</v>
      </c>
      <c r="F79" s="32">
        <v>42.18</v>
      </c>
      <c r="G79" s="32">
        <f>19.49*2.17</f>
        <v>42.293299999999995</v>
      </c>
      <c r="H79" s="33"/>
      <c r="I79" s="34">
        <v>0</v>
      </c>
      <c r="J79" s="34">
        <v>0</v>
      </c>
      <c r="K79" s="34">
        <v>0</v>
      </c>
      <c r="L79" s="34">
        <v>0</v>
      </c>
      <c r="M79" s="34">
        <v>0</v>
      </c>
      <c r="N79" s="34">
        <v>0</v>
      </c>
      <c r="O79" s="34">
        <v>0</v>
      </c>
      <c r="P79" s="34">
        <v>0</v>
      </c>
      <c r="Q79" s="34">
        <v>2808.05</v>
      </c>
      <c r="R79" s="34">
        <v>2910.42</v>
      </c>
      <c r="S79" s="34">
        <v>2875.39</v>
      </c>
      <c r="T79" s="34">
        <v>2664.27</v>
      </c>
      <c r="U79" s="34">
        <f t="shared" si="49"/>
        <v>11258.130000000001</v>
      </c>
      <c r="V79" s="34"/>
      <c r="W79" s="34">
        <f t="shared" si="46"/>
        <v>0</v>
      </c>
      <c r="X79" s="34">
        <f t="shared" si="47"/>
        <v>0</v>
      </c>
      <c r="Y79" s="34">
        <f t="shared" si="47"/>
        <v>0</v>
      </c>
      <c r="Z79" s="34">
        <f t="shared" si="47"/>
        <v>0</v>
      </c>
      <c r="AA79" s="34">
        <f t="shared" si="47"/>
        <v>0</v>
      </c>
      <c r="AB79" s="34">
        <f t="shared" si="47"/>
        <v>0</v>
      </c>
      <c r="AC79" s="34">
        <f t="shared" si="47"/>
        <v>0</v>
      </c>
      <c r="AD79" s="34">
        <f t="shared" si="47"/>
        <v>0</v>
      </c>
      <c r="AE79" s="34">
        <f t="shared" si="47"/>
        <v>66.573020388809866</v>
      </c>
      <c r="AF79" s="34">
        <f t="shared" si="50"/>
        <v>68.815155119132356</v>
      </c>
      <c r="AG79" s="34">
        <f t="shared" si="50"/>
        <v>67.986891540740501</v>
      </c>
      <c r="AH79" s="34">
        <f t="shared" si="50"/>
        <v>62.99508432777769</v>
      </c>
      <c r="AI79" s="35">
        <f t="shared" si="51"/>
        <v>22.197512614705033</v>
      </c>
      <c r="AJ79" s="34">
        <f>+IFERROR(VLOOKUP($C79,'[27]Kitsap Regulated - Price Out'!$C$61:$AG$83,31,FALSE),0)</f>
        <v>47.226120353786222</v>
      </c>
      <c r="AN79" s="4">
        <v>1.5</v>
      </c>
      <c r="AO79" s="4">
        <v>1</v>
      </c>
      <c r="AP79" s="35">
        <f t="shared" si="52"/>
        <v>62.99508432777769</v>
      </c>
      <c r="AQ79" s="35"/>
      <c r="AR79" s="36">
        <f>+IFERROR(VLOOKUP($C79,'[27]Kitsap Regulated - Price Out'!$C$61:$S$83,17,FALSE),0)</f>
        <v>21484.050000000003</v>
      </c>
      <c r="AS79" s="36">
        <f t="shared" si="53"/>
        <v>32742.180000000004</v>
      </c>
      <c r="AT79" s="37">
        <f t="shared" si="54"/>
        <v>44.995072979122469</v>
      </c>
      <c r="AU79" s="38">
        <f t="shared" si="55"/>
        <v>37484.657182716925</v>
      </c>
      <c r="AV79" s="38">
        <f t="shared" si="56"/>
        <v>4742.4771827169207</v>
      </c>
      <c r="AW79" s="39">
        <f t="shared" si="57"/>
        <v>6.6739520605084618E-2</v>
      </c>
      <c r="BA79" s="247">
        <f t="shared" si="62"/>
        <v>45.16</v>
      </c>
      <c r="BB79" s="35">
        <f t="shared" si="63"/>
        <v>37622.055178284783</v>
      </c>
      <c r="BC79" s="35">
        <f t="shared" si="64"/>
        <v>137.39799556785874</v>
      </c>
      <c r="BD79" s="248">
        <f t="shared" si="61"/>
        <v>3.665446235725703E-3</v>
      </c>
    </row>
    <row r="80" spans="1:56" s="4" customFormat="1" ht="12">
      <c r="A80" s="4" t="str">
        <f t="shared" si="48"/>
        <v>MASON CO-REGULATEDCommercial - RearloadR1.5YDWK</v>
      </c>
      <c r="B80" s="4">
        <f t="shared" si="45"/>
        <v>1</v>
      </c>
      <c r="C80" s="31" t="s">
        <v>95</v>
      </c>
      <c r="D80" s="31" t="str">
        <f>VLOOKUP(C80,'[13]RM Revenue'!J:K,2,FALSE)</f>
        <v>1.5 YD 1X WEEKLY</v>
      </c>
      <c r="E80" s="32">
        <v>83.01</v>
      </c>
      <c r="F80" s="32">
        <v>84.18</v>
      </c>
      <c r="G80" s="32">
        <f>19.49*4.33</f>
        <v>84.3917</v>
      </c>
      <c r="H80" s="33"/>
      <c r="I80" s="34">
        <v>0</v>
      </c>
      <c r="J80" s="34">
        <v>0</v>
      </c>
      <c r="K80" s="34">
        <v>0</v>
      </c>
      <c r="L80" s="34">
        <v>0</v>
      </c>
      <c r="M80" s="34">
        <v>0</v>
      </c>
      <c r="N80" s="34">
        <v>0</v>
      </c>
      <c r="O80" s="34">
        <v>0</v>
      </c>
      <c r="P80" s="34">
        <v>0</v>
      </c>
      <c r="Q80" s="34">
        <v>3508.12</v>
      </c>
      <c r="R80" s="34">
        <v>3535.56</v>
      </c>
      <c r="S80" s="34">
        <v>3459.99</v>
      </c>
      <c r="T80" s="34">
        <v>3324.97</v>
      </c>
      <c r="U80" s="34">
        <f t="shared" si="49"/>
        <v>13828.64</v>
      </c>
      <c r="V80" s="34"/>
      <c r="W80" s="34">
        <f t="shared" si="46"/>
        <v>0</v>
      </c>
      <c r="X80" s="34">
        <f t="shared" si="47"/>
        <v>0</v>
      </c>
      <c r="Y80" s="34">
        <f t="shared" si="47"/>
        <v>0</v>
      </c>
      <c r="Z80" s="34">
        <f t="shared" si="47"/>
        <v>0</v>
      </c>
      <c r="AA80" s="34">
        <f t="shared" si="47"/>
        <v>0</v>
      </c>
      <c r="AB80" s="34">
        <f t="shared" si="47"/>
        <v>0</v>
      </c>
      <c r="AC80" s="34">
        <f t="shared" si="47"/>
        <v>0</v>
      </c>
      <c r="AD80" s="34">
        <f t="shared" si="47"/>
        <v>0</v>
      </c>
      <c r="AE80" s="34">
        <f t="shared" si="47"/>
        <v>41.674031836540742</v>
      </c>
      <c r="AF80" s="34">
        <f t="shared" si="50"/>
        <v>41.894641297663156</v>
      </c>
      <c r="AG80" s="34">
        <f t="shared" si="50"/>
        <v>40.999174089395048</v>
      </c>
      <c r="AH80" s="34">
        <f t="shared" si="50"/>
        <v>39.39925371807891</v>
      </c>
      <c r="AI80" s="35">
        <f t="shared" si="51"/>
        <v>13.663925078473154</v>
      </c>
      <c r="AJ80" s="34">
        <f>+IFERROR(VLOOKUP($C80,'[27]Kitsap Regulated - Price Out'!$C$61:$AG$83,31,FALSE),0)</f>
        <v>25.643344160207775</v>
      </c>
      <c r="AN80" s="4">
        <v>1.5</v>
      </c>
      <c r="AO80" s="4">
        <v>1</v>
      </c>
      <c r="AP80" s="35">
        <f t="shared" si="52"/>
        <v>39.39925371807891</v>
      </c>
      <c r="AQ80" s="35"/>
      <c r="AR80" s="36">
        <f>+IFERROR(VLOOKUP($C80,'[27]Kitsap Regulated - Price Out'!$C$61:$S$83,17,FALSE),0)</f>
        <v>23277.52</v>
      </c>
      <c r="AS80" s="36">
        <f t="shared" si="53"/>
        <v>37106.160000000003</v>
      </c>
      <c r="AT80" s="37">
        <f t="shared" si="54"/>
        <v>89.782795391520892</v>
      </c>
      <c r="AU80" s="38">
        <f t="shared" si="55"/>
        <v>42349.398137470955</v>
      </c>
      <c r="AV80" s="38">
        <f t="shared" si="56"/>
        <v>5243.2381374709512</v>
      </c>
      <c r="AW80" s="39">
        <f t="shared" si="57"/>
        <v>6.6557322303645583E-2</v>
      </c>
      <c r="BA80" s="247">
        <f t="shared" si="62"/>
        <v>90.11</v>
      </c>
      <c r="BB80" s="35">
        <f t="shared" si="63"/>
        <v>42503.736373170468</v>
      </c>
      <c r="BC80" s="35">
        <f t="shared" si="64"/>
        <v>154.33823569951346</v>
      </c>
      <c r="BD80" s="248">
        <f t="shared" si="61"/>
        <v>3.6444021045707875E-3</v>
      </c>
    </row>
    <row r="81" spans="1:56" s="4" customFormat="1" ht="12">
      <c r="A81" s="4" t="str">
        <f t="shared" si="48"/>
        <v>MASON CO-REGULATEDCommercial - RearloadR2YDEM</v>
      </c>
      <c r="B81" s="4">
        <f t="shared" si="45"/>
        <v>1</v>
      </c>
      <c r="C81" s="31" t="s">
        <v>96</v>
      </c>
      <c r="D81" s="31" t="str">
        <f>VLOOKUP(C81,'[13]RM Revenue'!J:K,2,FALSE)</f>
        <v>2 YD 1X EOW</v>
      </c>
      <c r="E81" s="32">
        <f>VLOOKUP(A81,'[13]Service Codes 01-2019'!$A$2:$H$803,8,FALSE)</f>
        <v>54.97</v>
      </c>
      <c r="F81" s="32">
        <f>VLOOKUP(A81,'[13]Service Codes'!$A$2:$H$803,8,FALSE)</f>
        <v>55.75</v>
      </c>
      <c r="G81" s="32">
        <f>25.76*2.17</f>
        <v>55.8992</v>
      </c>
      <c r="H81" s="33"/>
      <c r="I81" s="34">
        <v>6220.77</v>
      </c>
      <c r="J81" s="34">
        <v>6262.58</v>
      </c>
      <c r="K81" s="34">
        <v>6494.89</v>
      </c>
      <c r="L81" s="34">
        <v>6597.12</v>
      </c>
      <c r="M81" s="34">
        <v>7182.48</v>
      </c>
      <c r="N81" s="34">
        <v>7275.45</v>
      </c>
      <c r="O81" s="34">
        <v>7135</v>
      </c>
      <c r="P81" s="34">
        <v>7256.8</v>
      </c>
      <c r="Q81" s="34">
        <v>7331.14</v>
      </c>
      <c r="R81" s="34">
        <v>7246.36</v>
      </c>
      <c r="S81" s="34">
        <v>7910</v>
      </c>
      <c r="T81" s="34">
        <v>8150.49</v>
      </c>
      <c r="U81" s="34">
        <f t="shared" si="49"/>
        <v>85063.08</v>
      </c>
      <c r="V81" s="34"/>
      <c r="W81" s="34">
        <f t="shared" si="46"/>
        <v>113.16663634709843</v>
      </c>
      <c r="X81" s="34">
        <f t="shared" si="47"/>
        <v>112.33327354260089</v>
      </c>
      <c r="Y81" s="34">
        <f t="shared" si="47"/>
        <v>116.50026905829597</v>
      </c>
      <c r="Z81" s="34">
        <f t="shared" si="47"/>
        <v>118.33399103139013</v>
      </c>
      <c r="AA81" s="34">
        <f t="shared" si="47"/>
        <v>128.83372197309416</v>
      </c>
      <c r="AB81" s="34">
        <f t="shared" si="47"/>
        <v>130.50134529147982</v>
      </c>
      <c r="AC81" s="34">
        <f t="shared" si="47"/>
        <v>127.98206278026906</v>
      </c>
      <c r="AD81" s="34">
        <f t="shared" si="47"/>
        <v>130.16681614349775</v>
      </c>
      <c r="AE81" s="34">
        <f t="shared" si="47"/>
        <v>131.50026905829597</v>
      </c>
      <c r="AF81" s="34">
        <f t="shared" si="50"/>
        <v>129.6326244382746</v>
      </c>
      <c r="AG81" s="34">
        <f t="shared" si="50"/>
        <v>141.50470847525546</v>
      </c>
      <c r="AH81" s="34">
        <f t="shared" si="50"/>
        <v>145.8069167358388</v>
      </c>
      <c r="AI81" s="35">
        <f t="shared" si="51"/>
        <v>127.1885529062826</v>
      </c>
      <c r="AJ81" s="34">
        <f>+IFERROR(VLOOKUP($C81,'[27]Kitsap Regulated - Price Out'!$C$61:$AG$83,31,FALSE),0)</f>
        <v>0</v>
      </c>
      <c r="AN81" s="4">
        <v>2</v>
      </c>
      <c r="AO81" s="4">
        <v>1</v>
      </c>
      <c r="AP81" s="35">
        <f t="shared" si="52"/>
        <v>145.8069167358388</v>
      </c>
      <c r="AQ81" s="35"/>
      <c r="AR81" s="36">
        <f>+IFERROR(VLOOKUP($C81,'[27]Kitsap Regulated - Price Out'!$C$61:$S$83,17,FALSE),0)</f>
        <v>0</v>
      </c>
      <c r="AS81" s="36">
        <f t="shared" si="53"/>
        <v>85063.08</v>
      </c>
      <c r="AT81" s="37">
        <f t="shared" si="54"/>
        <v>59.470142634283995</v>
      </c>
      <c r="AU81" s="38">
        <f t="shared" si="55"/>
        <v>90767.056593417627</v>
      </c>
      <c r="AV81" s="38">
        <f t="shared" si="56"/>
        <v>5703.9765934176248</v>
      </c>
      <c r="AW81" s="39">
        <f t="shared" si="57"/>
        <v>6.6729015861596325E-2</v>
      </c>
      <c r="BA81" s="247">
        <f t="shared" si="62"/>
        <v>59.68</v>
      </c>
      <c r="BB81" s="35">
        <f t="shared" si="63"/>
        <v>91087.354049363348</v>
      </c>
      <c r="BC81" s="35">
        <f t="shared" si="64"/>
        <v>320.29745594572159</v>
      </c>
      <c r="BD81" s="248">
        <f t="shared" si="61"/>
        <v>3.5287853100763153E-3</v>
      </c>
    </row>
    <row r="82" spans="1:56" s="4" customFormat="1" ht="12">
      <c r="A82" s="4" t="str">
        <f t="shared" si="48"/>
        <v>MASON CO-REGULATEDCommercial - RearloadR2YDWK</v>
      </c>
      <c r="B82" s="4">
        <f t="shared" si="45"/>
        <v>1</v>
      </c>
      <c r="C82" s="31" t="s">
        <v>97</v>
      </c>
      <c r="D82" s="31" t="str">
        <f>VLOOKUP(C82,'[13]RM Revenue'!J:K,2,FALSE)</f>
        <v>2 YD 1X WEEKLY</v>
      </c>
      <c r="E82" s="32">
        <v>109.68</v>
      </c>
      <c r="F82" s="32">
        <v>111.24</v>
      </c>
      <c r="G82" s="32">
        <f>25.76*4.33</f>
        <v>111.5408</v>
      </c>
      <c r="H82" s="33"/>
      <c r="I82" s="34">
        <v>0</v>
      </c>
      <c r="J82" s="34">
        <v>0</v>
      </c>
      <c r="K82" s="34">
        <v>0</v>
      </c>
      <c r="L82" s="34">
        <v>0</v>
      </c>
      <c r="M82" s="34">
        <v>0</v>
      </c>
      <c r="N82" s="34">
        <v>0</v>
      </c>
      <c r="O82" s="34">
        <v>0</v>
      </c>
      <c r="P82" s="34">
        <v>0</v>
      </c>
      <c r="Q82" s="34">
        <v>19852.89</v>
      </c>
      <c r="R82" s="34">
        <v>20791.740000000002</v>
      </c>
      <c r="S82" s="34">
        <v>20082.359999999997</v>
      </c>
      <c r="T82" s="34">
        <v>19780.84</v>
      </c>
      <c r="U82" s="34">
        <f t="shared" si="49"/>
        <v>80507.83</v>
      </c>
      <c r="V82" s="34"/>
      <c r="W82" s="34">
        <f t="shared" si="46"/>
        <v>0</v>
      </c>
      <c r="X82" s="34">
        <f t="shared" si="47"/>
        <v>0</v>
      </c>
      <c r="Y82" s="34">
        <f t="shared" si="47"/>
        <v>0</v>
      </c>
      <c r="Z82" s="34">
        <f t="shared" si="47"/>
        <v>0</v>
      </c>
      <c r="AA82" s="34">
        <f t="shared" si="47"/>
        <v>0</v>
      </c>
      <c r="AB82" s="34">
        <f t="shared" si="47"/>
        <v>0</v>
      </c>
      <c r="AC82" s="34">
        <f t="shared" si="47"/>
        <v>0</v>
      </c>
      <c r="AD82" s="34">
        <f t="shared" si="47"/>
        <v>0</v>
      </c>
      <c r="AE82" s="34">
        <f t="shared" si="47"/>
        <v>178.46898597626753</v>
      </c>
      <c r="AF82" s="34">
        <f t="shared" si="50"/>
        <v>186.40479537532454</v>
      </c>
      <c r="AG82" s="34">
        <f t="shared" si="50"/>
        <v>180.0449700916615</v>
      </c>
      <c r="AH82" s="34">
        <f t="shared" si="50"/>
        <v>177.34174400757391</v>
      </c>
      <c r="AI82" s="35">
        <f t="shared" si="51"/>
        <v>60.188374620902287</v>
      </c>
      <c r="AJ82" s="34">
        <f>+IFERROR(VLOOKUP($C82,'[27]Kitsap Regulated - Price Out'!$C$61:$AG$83,31,FALSE),0)</f>
        <v>127.2271321165686</v>
      </c>
      <c r="AN82" s="4">
        <v>2</v>
      </c>
      <c r="AO82" s="4">
        <v>1</v>
      </c>
      <c r="AP82" s="35">
        <f t="shared" si="52"/>
        <v>177.34174400757391</v>
      </c>
      <c r="AQ82" s="35"/>
      <c r="AR82" s="36">
        <f>+IFERROR(VLOOKUP($C82,'[27]Kitsap Regulated - Price Out'!$C$61:$S$83,17,FALSE),0)</f>
        <v>151121.1</v>
      </c>
      <c r="AS82" s="36">
        <f t="shared" si="53"/>
        <v>231628.93</v>
      </c>
      <c r="AT82" s="37">
        <f t="shared" si="54"/>
        <v>118.66622931172797</v>
      </c>
      <c r="AU82" s="38">
        <f t="shared" si="55"/>
        <v>266878.69798898906</v>
      </c>
      <c r="AV82" s="38">
        <f t="shared" si="56"/>
        <v>35249.767988989071</v>
      </c>
      <c r="AW82" s="39">
        <f t="shared" si="57"/>
        <v>6.6758623801941572E-2</v>
      </c>
      <c r="BA82" s="247">
        <f t="shared" si="62"/>
        <v>119.09</v>
      </c>
      <c r="BB82" s="35">
        <f t="shared" si="63"/>
        <v>267831.75236838486</v>
      </c>
      <c r="BC82" s="35">
        <f t="shared" si="64"/>
        <v>953.05437939579133</v>
      </c>
      <c r="BD82" s="248">
        <f t="shared" si="61"/>
        <v>3.5711144672745322E-3</v>
      </c>
    </row>
    <row r="83" spans="1:56" s="4" customFormat="1" ht="12">
      <c r="A83" s="4" t="str">
        <f t="shared" si="48"/>
        <v>MASON CO-REGULATEDCommercial - RearloadR2YDWM</v>
      </c>
      <c r="B83" s="4">
        <f t="shared" si="45"/>
        <v>1</v>
      </c>
      <c r="C83" s="31" t="s">
        <v>98</v>
      </c>
      <c r="D83" s="31" t="str">
        <f>VLOOKUP(C83,'[13]RM Revenue'!J:K,2,FALSE)</f>
        <v>2 YD 1X WEEKLY</v>
      </c>
      <c r="E83" s="32">
        <f>VLOOKUP(A83,'[13]Service Codes 01-2019'!$A$2:$H$803,8,FALSE)</f>
        <v>109.68</v>
      </c>
      <c r="F83" s="32">
        <f>VLOOKUP(A83,'[13]Service Codes'!$A$2:$H$803,8,FALSE)</f>
        <v>111.24</v>
      </c>
      <c r="G83" s="32">
        <f>25.76*4.33</f>
        <v>111.5408</v>
      </c>
      <c r="H83" s="33"/>
      <c r="I83" s="34">
        <v>29580.7</v>
      </c>
      <c r="J83" s="34">
        <v>29656.58</v>
      </c>
      <c r="K83" s="34">
        <v>29311.74</v>
      </c>
      <c r="L83" s="34">
        <v>28772.23</v>
      </c>
      <c r="M83" s="34">
        <v>27149.95</v>
      </c>
      <c r="N83" s="34">
        <v>28940.51</v>
      </c>
      <c r="O83" s="34">
        <v>32003.759999999998</v>
      </c>
      <c r="P83" s="34">
        <v>36141.949999999997</v>
      </c>
      <c r="Q83" s="34">
        <v>36709.199999999997</v>
      </c>
      <c r="R83" s="34">
        <v>36252.69</v>
      </c>
      <c r="S83" s="34">
        <v>32759.35</v>
      </c>
      <c r="T83" s="34">
        <v>32828.32</v>
      </c>
      <c r="U83" s="34">
        <f t="shared" si="49"/>
        <v>380106.98000000004</v>
      </c>
      <c r="V83" s="34"/>
      <c r="W83" s="34">
        <f t="shared" si="46"/>
        <v>269.70003646973009</v>
      </c>
      <c r="X83" s="34">
        <f t="shared" si="47"/>
        <v>266.59996404171164</v>
      </c>
      <c r="Y83" s="34">
        <f t="shared" si="47"/>
        <v>263.5</v>
      </c>
      <c r="Z83" s="34">
        <f t="shared" si="47"/>
        <v>258.65003595828841</v>
      </c>
      <c r="AA83" s="34">
        <f t="shared" si="47"/>
        <v>244.06643293779217</v>
      </c>
      <c r="AB83" s="34">
        <f t="shared" si="47"/>
        <v>260.16280115066525</v>
      </c>
      <c r="AC83" s="34">
        <f t="shared" si="47"/>
        <v>287.70010787486518</v>
      </c>
      <c r="AD83" s="34">
        <f t="shared" si="47"/>
        <v>324.90066522833513</v>
      </c>
      <c r="AE83" s="34">
        <f t="shared" si="47"/>
        <v>330</v>
      </c>
      <c r="AF83" s="34">
        <f t="shared" si="50"/>
        <v>325.01730308550771</v>
      </c>
      <c r="AG83" s="34">
        <f t="shared" si="50"/>
        <v>293.69835970335515</v>
      </c>
      <c r="AH83" s="34">
        <f t="shared" si="50"/>
        <v>294.31669846370119</v>
      </c>
      <c r="AI83" s="35">
        <f t="shared" si="51"/>
        <v>284.85936707616264</v>
      </c>
      <c r="AJ83" s="34">
        <f>+IFERROR(VLOOKUP($C83,'[27]Kitsap Regulated - Price Out'!$C$61:$AG$83,31,FALSE),0)</f>
        <v>0</v>
      </c>
      <c r="AN83" s="4">
        <v>2</v>
      </c>
      <c r="AO83" s="4">
        <v>1</v>
      </c>
      <c r="AP83" s="35">
        <f t="shared" si="52"/>
        <v>294.31669846370119</v>
      </c>
      <c r="AQ83" s="35"/>
      <c r="AR83" s="36">
        <f>+IFERROR(VLOOKUP($C83,'[27]Kitsap Regulated - Price Out'!$C$61:$S$83,17,FALSE),0)</f>
        <v>0</v>
      </c>
      <c r="AS83" s="36">
        <f t="shared" si="53"/>
        <v>380106.98000000004</v>
      </c>
      <c r="AT83" s="37">
        <f t="shared" si="54"/>
        <v>118.66622931172797</v>
      </c>
      <c r="AU83" s="38">
        <f t="shared" si="55"/>
        <v>405638.24370064336</v>
      </c>
      <c r="AV83" s="38">
        <f t="shared" si="56"/>
        <v>25531.263700643321</v>
      </c>
      <c r="AW83" s="39">
        <f t="shared" si="57"/>
        <v>6.6758623801941572E-2</v>
      </c>
      <c r="BA83" s="247">
        <f t="shared" si="62"/>
        <v>119.09</v>
      </c>
      <c r="BB83" s="35">
        <f t="shared" si="63"/>
        <v>407086.82430120249</v>
      </c>
      <c r="BC83" s="35">
        <f t="shared" si="64"/>
        <v>1448.5806005591294</v>
      </c>
      <c r="BD83" s="248">
        <f t="shared" si="61"/>
        <v>3.5711144672745322E-3</v>
      </c>
    </row>
    <row r="84" spans="1:56" s="4" customFormat="1" ht="12">
      <c r="A84" s="4" t="str">
        <f t="shared" si="48"/>
        <v>MASON CO-REGULATEDCommercial - RearloadR2YDEK</v>
      </c>
      <c r="B84" s="4">
        <f t="shared" si="45"/>
        <v>1</v>
      </c>
      <c r="C84" s="31" t="s">
        <v>99</v>
      </c>
      <c r="D84" s="31" t="str">
        <f>VLOOKUP(C84,'[13]RM Revenue'!J:K,2,FALSE)</f>
        <v>2 YD 1X EOW</v>
      </c>
      <c r="E84" s="32">
        <v>54.97</v>
      </c>
      <c r="F84" s="32">
        <v>55.75</v>
      </c>
      <c r="G84" s="32">
        <f>25.76*2.17</f>
        <v>55.8992</v>
      </c>
      <c r="H84" s="33"/>
      <c r="I84" s="34">
        <v>0</v>
      </c>
      <c r="J84" s="34">
        <v>0</v>
      </c>
      <c r="K84" s="34">
        <v>0</v>
      </c>
      <c r="L84" s="34">
        <v>0</v>
      </c>
      <c r="M84" s="34">
        <v>0</v>
      </c>
      <c r="N84" s="34">
        <v>0</v>
      </c>
      <c r="O84" s="34">
        <v>0</v>
      </c>
      <c r="P84" s="34">
        <v>0</v>
      </c>
      <c r="Q84" s="34">
        <v>3171.61</v>
      </c>
      <c r="R84" s="34">
        <v>3233.5</v>
      </c>
      <c r="S84" s="34">
        <v>3157.83</v>
      </c>
      <c r="T84" s="34">
        <v>2795</v>
      </c>
      <c r="U84" s="34">
        <f t="shared" si="49"/>
        <v>12357.94</v>
      </c>
      <c r="V84" s="34"/>
      <c r="W84" s="34">
        <f t="shared" si="46"/>
        <v>0</v>
      </c>
      <c r="X84" s="34">
        <f t="shared" si="47"/>
        <v>0</v>
      </c>
      <c r="Y84" s="34">
        <f t="shared" si="47"/>
        <v>0</v>
      </c>
      <c r="Z84" s="34">
        <f t="shared" si="47"/>
        <v>0</v>
      </c>
      <c r="AA84" s="34">
        <f t="shared" si="47"/>
        <v>0</v>
      </c>
      <c r="AB84" s="34">
        <f t="shared" si="47"/>
        <v>0</v>
      </c>
      <c r="AC84" s="34">
        <f t="shared" si="47"/>
        <v>0</v>
      </c>
      <c r="AD84" s="34">
        <f t="shared" si="47"/>
        <v>0</v>
      </c>
      <c r="AE84" s="34">
        <f t="shared" si="47"/>
        <v>56.889865470852023</v>
      </c>
      <c r="AF84" s="34">
        <f t="shared" si="50"/>
        <v>57.845192775567448</v>
      </c>
      <c r="AG84" s="34">
        <f t="shared" si="50"/>
        <v>56.49150613962275</v>
      </c>
      <c r="AH84" s="34">
        <f t="shared" si="50"/>
        <v>50.00071557374703</v>
      </c>
      <c r="AI84" s="35">
        <f t="shared" si="51"/>
        <v>18.43560666331577</v>
      </c>
      <c r="AJ84" s="34">
        <f>+IFERROR(VLOOKUP($C84,'[27]Kitsap Regulated - Price Out'!$C$61:$AG$83,31,FALSE),0)</f>
        <v>40.929191646743085</v>
      </c>
      <c r="AN84" s="4">
        <v>2</v>
      </c>
      <c r="AO84" s="4">
        <v>1</v>
      </c>
      <c r="AP84" s="35">
        <f t="shared" si="52"/>
        <v>50.00071557374703</v>
      </c>
      <c r="AQ84" s="35"/>
      <c r="AR84" s="36">
        <f>+IFERROR(VLOOKUP($C84,'[27]Kitsap Regulated - Price Out'!$C$61:$S$83,17,FALSE),0)</f>
        <v>24364.1</v>
      </c>
      <c r="AS84" s="36">
        <f t="shared" si="53"/>
        <v>36722.04</v>
      </c>
      <c r="AT84" s="37">
        <f t="shared" si="54"/>
        <v>59.470142634283995</v>
      </c>
      <c r="AU84" s="38">
        <f t="shared" si="55"/>
        <v>42365.196275456423</v>
      </c>
      <c r="AV84" s="38">
        <f t="shared" si="56"/>
        <v>5643.156275456422</v>
      </c>
      <c r="AW84" s="39">
        <f t="shared" si="57"/>
        <v>6.6729015861596325E-2</v>
      </c>
      <c r="BA84" s="247">
        <f t="shared" si="62"/>
        <v>59.68</v>
      </c>
      <c r="BB84" s="35">
        <f t="shared" si="63"/>
        <v>42514.693957731753</v>
      </c>
      <c r="BC84" s="35">
        <f t="shared" si="64"/>
        <v>149.49768227533059</v>
      </c>
      <c r="BD84" s="248">
        <f t="shared" si="61"/>
        <v>3.5287853100763153E-3</v>
      </c>
    </row>
    <row r="85" spans="1:56" s="4" customFormat="1" ht="12">
      <c r="A85" s="4" t="str">
        <f t="shared" si="48"/>
        <v>MASON CO-REGULATEDCommercial - RearloadR1YDRENTM</v>
      </c>
      <c r="B85" s="4">
        <f t="shared" si="45"/>
        <v>1</v>
      </c>
      <c r="C85" s="31" t="s">
        <v>100</v>
      </c>
      <c r="D85" s="31" t="str">
        <f>VLOOKUP(C85,'[13]RM Revenue'!J:K,2,FALSE)</f>
        <v>1YD CONTAINER RENT-MTHLY</v>
      </c>
      <c r="E85" s="32">
        <f>VLOOKUP(A85,'[13]Service Codes 01-2019'!$A$2:$H$803,8,FALSE)</f>
        <v>8.4700000000000006</v>
      </c>
      <c r="F85" s="32">
        <f>VLOOKUP(A85,'[13]Service Codes'!$A$2:$H$803,8,FALSE)</f>
        <v>8.4700000000000006</v>
      </c>
      <c r="G85" s="32">
        <v>8.4700000000000006</v>
      </c>
      <c r="H85" s="33"/>
      <c r="I85" s="34">
        <v>186.34</v>
      </c>
      <c r="J85" s="34">
        <v>186.34</v>
      </c>
      <c r="K85" s="34">
        <v>186.34</v>
      </c>
      <c r="L85" s="34">
        <v>186.34</v>
      </c>
      <c r="M85" s="34">
        <v>186.34</v>
      </c>
      <c r="N85" s="34">
        <v>186.34</v>
      </c>
      <c r="O85" s="34">
        <v>186.34</v>
      </c>
      <c r="P85" s="34">
        <v>179.85</v>
      </c>
      <c r="Q85" s="34">
        <v>227.84</v>
      </c>
      <c r="R85" s="34">
        <v>220.22</v>
      </c>
      <c r="S85" s="34">
        <v>220.22</v>
      </c>
      <c r="T85" s="34">
        <v>220.22</v>
      </c>
      <c r="U85" s="34">
        <f t="shared" si="49"/>
        <v>2372.7299999999996</v>
      </c>
      <c r="V85" s="34"/>
      <c r="W85" s="34">
        <f t="shared" si="46"/>
        <v>22</v>
      </c>
      <c r="X85" s="34">
        <f t="shared" si="47"/>
        <v>22</v>
      </c>
      <c r="Y85" s="34">
        <f t="shared" si="47"/>
        <v>22</v>
      </c>
      <c r="Z85" s="34">
        <f t="shared" si="47"/>
        <v>22</v>
      </c>
      <c r="AA85" s="34">
        <f t="shared" si="47"/>
        <v>22</v>
      </c>
      <c r="AB85" s="34">
        <f t="shared" si="47"/>
        <v>22</v>
      </c>
      <c r="AC85" s="34">
        <f t="shared" si="47"/>
        <v>22</v>
      </c>
      <c r="AD85" s="34">
        <f t="shared" si="47"/>
        <v>21.233766233766232</v>
      </c>
      <c r="AE85" s="34">
        <f t="shared" si="47"/>
        <v>26.899645808736715</v>
      </c>
      <c r="AF85" s="34">
        <f t="shared" si="50"/>
        <v>25.999999999999996</v>
      </c>
      <c r="AG85" s="34">
        <f t="shared" si="50"/>
        <v>25.999999999999996</v>
      </c>
      <c r="AH85" s="34">
        <f t="shared" si="50"/>
        <v>25.999999999999996</v>
      </c>
      <c r="AI85" s="35">
        <f t="shared" si="51"/>
        <v>23.344451003541909</v>
      </c>
      <c r="AJ85" s="34">
        <f>+IFERROR(VLOOKUP($C85,'[27]Kitsap Regulated - Price Out'!$C$61:$AG$83,31,FALSE),0)</f>
        <v>3.8388429752066116</v>
      </c>
      <c r="AR85" s="36">
        <f>+IFERROR(VLOOKUP($C85,'[27]Kitsap Regulated - Price Out'!$C$61:$S$83,17,FALSE),0)</f>
        <v>390.18</v>
      </c>
      <c r="AS85" s="36">
        <f t="shared" si="53"/>
        <v>2762.9099999999994</v>
      </c>
      <c r="AT85" s="37">
        <f t="shared" si="54"/>
        <v>9.0110790156636487</v>
      </c>
      <c r="AU85" s="38">
        <f t="shared" si="55"/>
        <v>2939.4097193822017</v>
      </c>
      <c r="AV85" s="38">
        <f t="shared" si="56"/>
        <v>176.49971938220233</v>
      </c>
      <c r="AW85" s="39">
        <f t="shared" si="57"/>
        <v>6.3881820031127273E-2</v>
      </c>
      <c r="BA85" s="247">
        <f t="shared" si="62"/>
        <v>9.0399999999999991</v>
      </c>
      <c r="BB85" s="35">
        <f t="shared" si="63"/>
        <v>2948.843730814639</v>
      </c>
      <c r="BC85" s="35">
        <f t="shared" si="64"/>
        <v>9.4340114324372735</v>
      </c>
      <c r="BD85" s="248">
        <f t="shared" si="61"/>
        <v>3.2094918140300548E-3</v>
      </c>
    </row>
    <row r="86" spans="1:56" s="4" customFormat="1" ht="12">
      <c r="A86" s="4" t="str">
        <f t="shared" si="48"/>
        <v>MASON CO-REGULATEDCommercial - RearloadR1.5YDRENTM</v>
      </c>
      <c r="B86" s="4">
        <f t="shared" si="45"/>
        <v>1</v>
      </c>
      <c r="C86" s="31" t="s">
        <v>101</v>
      </c>
      <c r="D86" s="31" t="str">
        <f>VLOOKUP(C86,'[13]RM Revenue'!J:K,2,FALSE)</f>
        <v>1.5YD CONTAINER RENT-MTH</v>
      </c>
      <c r="E86" s="32">
        <f>VLOOKUP(A86,'[13]Service Codes 01-2019'!$A$2:$H$803,8,FALSE)</f>
        <v>9.5399999999999991</v>
      </c>
      <c r="F86" s="32">
        <f>VLOOKUP(A86,'[13]Service Codes'!$A$2:$H$803,8,FALSE)</f>
        <v>9.5399999999999991</v>
      </c>
      <c r="G86" s="32">
        <v>9.5399999999999991</v>
      </c>
      <c r="H86" s="33"/>
      <c r="I86" s="34">
        <v>2406.94</v>
      </c>
      <c r="J86" s="34">
        <v>2407.5700000000002</v>
      </c>
      <c r="K86" s="34">
        <v>2419.34</v>
      </c>
      <c r="L86" s="34">
        <v>2418.27</v>
      </c>
      <c r="M86" s="34">
        <v>2420.9299999999998</v>
      </c>
      <c r="N86" s="34">
        <v>2347.3000000000002</v>
      </c>
      <c r="O86" s="34">
        <v>2359.2399999999998</v>
      </c>
      <c r="P86" s="34">
        <v>2381.17</v>
      </c>
      <c r="Q86" s="34">
        <v>3393.06</v>
      </c>
      <c r="R86" s="34">
        <v>3415.64</v>
      </c>
      <c r="S86" s="34">
        <v>3467.79</v>
      </c>
      <c r="T86" s="34">
        <v>3453.1600000000003</v>
      </c>
      <c r="U86" s="34">
        <f t="shared" si="49"/>
        <v>32890.410000000003</v>
      </c>
      <c r="V86" s="34"/>
      <c r="W86" s="34">
        <f t="shared" si="46"/>
        <v>252.29979035639417</v>
      </c>
      <c r="X86" s="34">
        <f t="shared" si="47"/>
        <v>252.36582809224322</v>
      </c>
      <c r="Y86" s="34">
        <f t="shared" si="47"/>
        <v>253.59958071278831</v>
      </c>
      <c r="Z86" s="34">
        <f t="shared" si="47"/>
        <v>253.48742138364781</v>
      </c>
      <c r="AA86" s="34">
        <f t="shared" si="47"/>
        <v>253.76624737945494</v>
      </c>
      <c r="AB86" s="34">
        <f t="shared" si="47"/>
        <v>246.04821802935015</v>
      </c>
      <c r="AC86" s="34">
        <f t="shared" si="47"/>
        <v>247.29979035639414</v>
      </c>
      <c r="AD86" s="34">
        <f t="shared" si="47"/>
        <v>249.59853249475893</v>
      </c>
      <c r="AE86" s="34">
        <f t="shared" si="47"/>
        <v>355.66666666666669</v>
      </c>
      <c r="AF86" s="34">
        <f t="shared" si="50"/>
        <v>358.0335429769392</v>
      </c>
      <c r="AG86" s="34">
        <f t="shared" si="50"/>
        <v>363.50000000000006</v>
      </c>
      <c r="AH86" s="34">
        <f t="shared" si="50"/>
        <v>361.96645702306085</v>
      </c>
      <c r="AI86" s="35">
        <f t="shared" si="51"/>
        <v>287.30267295597486</v>
      </c>
      <c r="AJ86" s="34">
        <f>+IFERROR(VLOOKUP($C86,'[27]Kitsap Regulated - Price Out'!$C$61:$AG$83,31,FALSE),0)</f>
        <v>71.15670859538784</v>
      </c>
      <c r="AR86" s="36">
        <f>+IFERROR(VLOOKUP($C86,'[27]Kitsap Regulated - Price Out'!$C$61:$S$83,17,FALSE),0)</f>
        <v>8146.02</v>
      </c>
      <c r="AS86" s="36">
        <f t="shared" si="53"/>
        <v>41036.430000000008</v>
      </c>
      <c r="AT86" s="37">
        <f t="shared" si="54"/>
        <v>10.149432563096953</v>
      </c>
      <c r="AU86" s="38">
        <f t="shared" si="55"/>
        <v>43657.911835979947</v>
      </c>
      <c r="AV86" s="38">
        <f t="shared" si="56"/>
        <v>2621.4818359799392</v>
      </c>
      <c r="AW86" s="39">
        <f t="shared" si="57"/>
        <v>6.3881820031127245E-2</v>
      </c>
      <c r="BA86" s="247">
        <f t="shared" si="62"/>
        <v>10.19</v>
      </c>
      <c r="BB86" s="35">
        <f t="shared" si="63"/>
        <v>43832.413176100628</v>
      </c>
      <c r="BC86" s="35">
        <f t="shared" si="64"/>
        <v>174.50134012068156</v>
      </c>
      <c r="BD86" s="248">
        <f t="shared" si="61"/>
        <v>3.9970152667005709E-3</v>
      </c>
    </row>
    <row r="87" spans="1:56" s="4" customFormat="1" ht="12">
      <c r="A87" s="4" t="str">
        <f t="shared" si="48"/>
        <v>MASON CO-REGULATEDCommercial - RearloadR2YDRENTM</v>
      </c>
      <c r="B87" s="4">
        <f t="shared" si="45"/>
        <v>1</v>
      </c>
      <c r="C87" s="31" t="s">
        <v>102</v>
      </c>
      <c r="D87" s="31" t="str">
        <f>VLOOKUP(C87,'[13]RM Revenue'!J:K,2,FALSE)</f>
        <v>2YD CONTAINER RENT-MTHLY</v>
      </c>
      <c r="E87" s="32">
        <f>VLOOKUP(A87,'[13]Service Codes 01-2019'!$A$2:$H$803,8,FALSE)</f>
        <v>13.77</v>
      </c>
      <c r="F87" s="32">
        <f>VLOOKUP(A87,'[13]Service Codes'!$A$2:$H$803,8,FALSE)</f>
        <v>13.77</v>
      </c>
      <c r="G87" s="32">
        <v>13.77</v>
      </c>
      <c r="H87" s="33"/>
      <c r="I87" s="34">
        <v>4690.97</v>
      </c>
      <c r="J87" s="34">
        <v>4668.49</v>
      </c>
      <c r="K87" s="34">
        <v>4677.2</v>
      </c>
      <c r="L87" s="34">
        <v>4695.3999999999996</v>
      </c>
      <c r="M87" s="34">
        <v>4708.43</v>
      </c>
      <c r="N87" s="34">
        <v>4845.78</v>
      </c>
      <c r="O87" s="34">
        <v>5040.5600000000004</v>
      </c>
      <c r="P87" s="34">
        <v>5403.8099999999995</v>
      </c>
      <c r="Q87" s="34">
        <v>8032.1</v>
      </c>
      <c r="R87" s="34">
        <v>8121.1</v>
      </c>
      <c r="S87" s="34">
        <v>7916.19</v>
      </c>
      <c r="T87" s="34">
        <v>7821.38</v>
      </c>
      <c r="U87" s="34">
        <f t="shared" si="49"/>
        <v>70621.409999999989</v>
      </c>
      <c r="V87" s="34"/>
      <c r="W87" s="34">
        <f t="shared" si="46"/>
        <v>340.6659404502542</v>
      </c>
      <c r="X87" s="34">
        <f t="shared" si="47"/>
        <v>339.03340595497457</v>
      </c>
      <c r="Y87" s="34">
        <f t="shared" si="47"/>
        <v>339.6659404502542</v>
      </c>
      <c r="Z87" s="34">
        <f t="shared" si="47"/>
        <v>340.98765432098764</v>
      </c>
      <c r="AA87" s="34">
        <f t="shared" si="47"/>
        <v>341.93391430646335</v>
      </c>
      <c r="AB87" s="34">
        <f t="shared" si="47"/>
        <v>351.90849673202615</v>
      </c>
      <c r="AC87" s="34">
        <f t="shared" si="47"/>
        <v>366.05374001452435</v>
      </c>
      <c r="AD87" s="34">
        <f t="shared" si="47"/>
        <v>392.43355119825708</v>
      </c>
      <c r="AE87" s="34">
        <f t="shared" si="47"/>
        <v>583.30428467683373</v>
      </c>
      <c r="AF87" s="34">
        <f t="shared" si="50"/>
        <v>589.76761074800299</v>
      </c>
      <c r="AG87" s="34">
        <f t="shared" si="50"/>
        <v>574.88671023965139</v>
      </c>
      <c r="AH87" s="34">
        <f t="shared" si="50"/>
        <v>568.00145243282498</v>
      </c>
      <c r="AI87" s="35">
        <f t="shared" si="51"/>
        <v>427.38689179375461</v>
      </c>
      <c r="AJ87" s="34">
        <f>+IFERROR(VLOOKUP($C87,'[27]Kitsap Regulated - Price Out'!$C$61:$AG$83,31,FALSE),0)</f>
        <v>134.2892156862745</v>
      </c>
      <c r="AR87" s="36">
        <f>+IFERROR(VLOOKUP($C87,'[27]Kitsap Regulated - Price Out'!$C$61:$S$83,17,FALSE),0)</f>
        <v>22189.950000000004</v>
      </c>
      <c r="AS87" s="36">
        <f t="shared" si="53"/>
        <v>92811.359999999986</v>
      </c>
      <c r="AT87" s="37">
        <f t="shared" si="54"/>
        <v>14.649652661828622</v>
      </c>
      <c r="AU87" s="38">
        <f t="shared" si="55"/>
        <v>98740.318596364174</v>
      </c>
      <c r="AV87" s="38">
        <f t="shared" si="56"/>
        <v>5928.9585963641875</v>
      </c>
      <c r="AW87" s="39">
        <f t="shared" si="57"/>
        <v>6.3881820031127245E-2</v>
      </c>
      <c r="BA87" s="247">
        <f t="shared" si="62"/>
        <v>14.7</v>
      </c>
      <c r="BB87" s="35">
        <f t="shared" si="63"/>
        <v>99079.665359477134</v>
      </c>
      <c r="BC87" s="35">
        <f t="shared" si="64"/>
        <v>339.34676311296062</v>
      </c>
      <c r="BD87" s="248">
        <f t="shared" si="61"/>
        <v>3.4367598559222738E-3</v>
      </c>
    </row>
    <row r="88" spans="1:56" s="4" customFormat="1" ht="12">
      <c r="A88" s="4" t="str">
        <f t="shared" si="48"/>
        <v>MASON CO-REGULATEDCommercial - RearloadR2YDRENTT</v>
      </c>
      <c r="B88" s="4">
        <f t="shared" si="45"/>
        <v>1</v>
      </c>
      <c r="C88" s="31" t="s">
        <v>103</v>
      </c>
      <c r="D88" s="31" t="str">
        <f>VLOOKUP(C88,'[13]RM Revenue'!J:K,2,FALSE)</f>
        <v>2YD TEMP CONTAINER RENT</v>
      </c>
      <c r="E88" s="32">
        <f>VLOOKUP(A88,'[13]Service Codes 01-2019'!$A$2:$H$803,8,FALSE)</f>
        <v>20.63</v>
      </c>
      <c r="F88" s="32">
        <f>VLOOKUP(A88,'[13]Service Codes'!$A$2:$H$803,8,FALSE)</f>
        <v>20.63</v>
      </c>
      <c r="G88" s="32">
        <v>20.63</v>
      </c>
      <c r="H88" s="33"/>
      <c r="I88" s="34">
        <v>48.83</v>
      </c>
      <c r="J88" s="34">
        <v>0</v>
      </c>
      <c r="K88" s="34">
        <v>11.69</v>
      </c>
      <c r="L88" s="34">
        <v>19.940000000000001</v>
      </c>
      <c r="M88" s="34">
        <v>46.08</v>
      </c>
      <c r="N88" s="34">
        <v>47.91</v>
      </c>
      <c r="O88" s="34">
        <v>22.7</v>
      </c>
      <c r="P88" s="34">
        <v>79.78</v>
      </c>
      <c r="Q88" s="34">
        <v>35.76</v>
      </c>
      <c r="R88" s="34">
        <v>25.48</v>
      </c>
      <c r="S88" s="34">
        <v>26.37</v>
      </c>
      <c r="T88" s="34">
        <v>0</v>
      </c>
      <c r="U88" s="34">
        <f t="shared" si="49"/>
        <v>364.53999999999996</v>
      </c>
      <c r="V88" s="34"/>
      <c r="W88" s="34">
        <f t="shared" si="46"/>
        <v>2.3669413475521086</v>
      </c>
      <c r="X88" s="34">
        <f t="shared" si="47"/>
        <v>0</v>
      </c>
      <c r="Y88" s="34">
        <f t="shared" si="47"/>
        <v>0.566650508967523</v>
      </c>
      <c r="Z88" s="34">
        <f t="shared" si="47"/>
        <v>0.96655356277266125</v>
      </c>
      <c r="AA88" s="34">
        <f t="shared" si="47"/>
        <v>2.2336403296170624</v>
      </c>
      <c r="AB88" s="34">
        <f t="shared" si="47"/>
        <v>2.3223460979156569</v>
      </c>
      <c r="AC88" s="34">
        <f t="shared" si="47"/>
        <v>1.1003393116820166</v>
      </c>
      <c r="AD88" s="34">
        <f t="shared" si="47"/>
        <v>3.8671837130392634</v>
      </c>
      <c r="AE88" s="34">
        <f t="shared" si="47"/>
        <v>1.733397964129908</v>
      </c>
      <c r="AF88" s="34">
        <f t="shared" si="50"/>
        <v>1.2350945225399903</v>
      </c>
      <c r="AG88" s="34">
        <f t="shared" si="50"/>
        <v>1.2782355792535145</v>
      </c>
      <c r="AH88" s="34">
        <f t="shared" si="50"/>
        <v>0</v>
      </c>
      <c r="AI88" s="35">
        <f t="shared" si="51"/>
        <v>1.4725319114558089</v>
      </c>
      <c r="AJ88" s="34">
        <f>+IFERROR(VLOOKUP($C88,'[27]Kitsap Regulated - Price Out'!$C$61:$AG$83,31,FALSE),0)</f>
        <v>0.14214735821619004</v>
      </c>
      <c r="AR88" s="36">
        <f>+IFERROR(VLOOKUP($C88,'[27]Kitsap Regulated - Price Out'!$C$61:$S$83,17,FALSE),0)</f>
        <v>35.19</v>
      </c>
      <c r="AS88" s="36">
        <f t="shared" si="53"/>
        <v>399.72999999999996</v>
      </c>
      <c r="AT88" s="37">
        <f t="shared" si="54"/>
        <v>21.947881947242156</v>
      </c>
      <c r="AU88" s="38">
        <f t="shared" si="55"/>
        <v>425.26547992104258</v>
      </c>
      <c r="AV88" s="38">
        <f t="shared" si="56"/>
        <v>25.535479921042622</v>
      </c>
      <c r="AW88" s="39">
        <f t="shared" si="57"/>
        <v>6.3881820031127315E-2</v>
      </c>
      <c r="BA88" s="247">
        <f t="shared" si="62"/>
        <v>22.03</v>
      </c>
      <c r="BB88" s="35">
        <f t="shared" si="63"/>
        <v>426.85661173048965</v>
      </c>
      <c r="BC88" s="35">
        <f t="shared" si="64"/>
        <v>1.591131809447063</v>
      </c>
      <c r="BD88" s="248">
        <f t="shared" si="61"/>
        <v>3.7415023898542538E-3</v>
      </c>
    </row>
    <row r="89" spans="1:56" s="4" customFormat="1" ht="12">
      <c r="A89" s="4" t="str">
        <f t="shared" si="48"/>
        <v>MASON CO-REGULATEDCommercial - RearloadCDELC</v>
      </c>
      <c r="B89" s="4">
        <f t="shared" si="45"/>
        <v>1</v>
      </c>
      <c r="C89" s="31" t="s">
        <v>104</v>
      </c>
      <c r="D89" s="31" t="str">
        <f>VLOOKUP(C89,'[13]RM Revenue'!J:K,2,FALSE)</f>
        <v>CONTAINER DELIVERY CHARGE</v>
      </c>
      <c r="E89" s="32">
        <f>VLOOKUP(A89,'[13]Service Codes 01-2019'!$A$2:$H$803,8,FALSE)</f>
        <v>27</v>
      </c>
      <c r="F89" s="32">
        <f>VLOOKUP(A89,'[13]Service Codes'!$A$2:$H$803,8,FALSE)</f>
        <v>27</v>
      </c>
      <c r="G89" s="32">
        <v>27.07</v>
      </c>
      <c r="H89" s="33"/>
      <c r="I89" s="34">
        <v>243</v>
      </c>
      <c r="J89" s="34">
        <v>81</v>
      </c>
      <c r="K89" s="34">
        <v>135</v>
      </c>
      <c r="L89" s="34">
        <v>243</v>
      </c>
      <c r="M89" s="34">
        <v>351</v>
      </c>
      <c r="N89" s="34">
        <v>594</v>
      </c>
      <c r="O89" s="34">
        <v>891</v>
      </c>
      <c r="P89" s="34">
        <v>567</v>
      </c>
      <c r="Q89" s="34">
        <v>432</v>
      </c>
      <c r="R89" s="34">
        <v>622.61</v>
      </c>
      <c r="S89" s="34">
        <v>487.26</v>
      </c>
      <c r="T89" s="34">
        <v>243.63</v>
      </c>
      <c r="U89" s="34">
        <f t="shared" si="49"/>
        <v>4890.5</v>
      </c>
      <c r="V89" s="34"/>
      <c r="W89" s="34">
        <f t="shared" si="46"/>
        <v>9</v>
      </c>
      <c r="X89" s="34">
        <f t="shared" si="47"/>
        <v>3</v>
      </c>
      <c r="Y89" s="34">
        <f t="shared" si="47"/>
        <v>5</v>
      </c>
      <c r="Z89" s="34">
        <f t="shared" si="47"/>
        <v>9</v>
      </c>
      <c r="AA89" s="34">
        <f t="shared" si="47"/>
        <v>13</v>
      </c>
      <c r="AB89" s="34">
        <f t="shared" si="47"/>
        <v>22</v>
      </c>
      <c r="AC89" s="34">
        <f t="shared" si="47"/>
        <v>33</v>
      </c>
      <c r="AD89" s="34">
        <f t="shared" si="47"/>
        <v>21</v>
      </c>
      <c r="AE89" s="34">
        <f t="shared" si="47"/>
        <v>16</v>
      </c>
      <c r="AF89" s="34">
        <f t="shared" ref="AF89:AH102" si="65">IFERROR(R89/$G89,0)</f>
        <v>23</v>
      </c>
      <c r="AG89" s="34">
        <f t="shared" si="65"/>
        <v>18</v>
      </c>
      <c r="AH89" s="34">
        <f t="shared" si="65"/>
        <v>9</v>
      </c>
      <c r="AI89" s="35">
        <f t="shared" si="51"/>
        <v>15.083333333333334</v>
      </c>
      <c r="AJ89" s="34">
        <f>+IFERROR(VLOOKUP($C89,'[27]Kitsap Regulated - Price Out'!$C$61:$AG$83,31,FALSE),0)</f>
        <v>2.9166666666666665</v>
      </c>
      <c r="AR89" s="36">
        <f>+IFERROR(VLOOKUP($C89,'[27]Kitsap Regulated - Price Out'!$C$61:$S$83,17,FALSE),0)</f>
        <v>945</v>
      </c>
      <c r="AS89" s="36">
        <f t="shared" si="53"/>
        <v>5835.5</v>
      </c>
      <c r="AT89" s="37">
        <f t="shared" si="54"/>
        <v>28.799280868242615</v>
      </c>
      <c r="AU89" s="38">
        <f t="shared" si="55"/>
        <v>6220.644667540405</v>
      </c>
      <c r="AV89" s="38">
        <f t="shared" si="56"/>
        <v>385.14466754040495</v>
      </c>
      <c r="AW89" s="39">
        <f t="shared" si="57"/>
        <v>6.6640032157133891E-2</v>
      </c>
      <c r="BA89" s="247">
        <f t="shared" si="62"/>
        <v>28.9</v>
      </c>
      <c r="BB89" s="35">
        <f t="shared" si="63"/>
        <v>6242.4</v>
      </c>
      <c r="BC89" s="35">
        <f t="shared" si="64"/>
        <v>21.755332459594683</v>
      </c>
      <c r="BD89" s="248">
        <f t="shared" si="61"/>
        <v>3.4972794014606072E-3</v>
      </c>
    </row>
    <row r="90" spans="1:56" s="4" customFormat="1" ht="12">
      <c r="A90" s="4" t="str">
        <f t="shared" si="48"/>
        <v>MASON CO-REGULATEDCommercial - RearloadCOMCAN</v>
      </c>
      <c r="B90" s="4">
        <f t="shared" si="45"/>
        <v>1</v>
      </c>
      <c r="C90" s="31" t="s">
        <v>105</v>
      </c>
      <c r="D90" s="31" t="str">
        <f>VLOOKUP(C90,'[13]RM Revenue'!J:K,2,FALSE)</f>
        <v>COMMERCIAL CAN EXTRA</v>
      </c>
      <c r="E90" s="32">
        <f>VLOOKUP(A90,'[13]Service Codes 01-2019'!$A$2:$H$803,8,FALSE)</f>
        <v>4.72</v>
      </c>
      <c r="F90" s="32">
        <f>VLOOKUP(A90,'[13]Service Codes'!$A$2:$H$803,8,FALSE)</f>
        <v>4.75</v>
      </c>
      <c r="G90" s="32">
        <v>4.76</v>
      </c>
      <c r="H90" s="33"/>
      <c r="I90" s="34">
        <v>188.8</v>
      </c>
      <c r="J90" s="34">
        <v>152.4</v>
      </c>
      <c r="K90" s="34">
        <v>66.5</v>
      </c>
      <c r="L90" s="34">
        <v>104.5</v>
      </c>
      <c r="M90" s="34">
        <v>0</v>
      </c>
      <c r="N90" s="34">
        <v>61.75</v>
      </c>
      <c r="O90" s="34">
        <v>209</v>
      </c>
      <c r="P90" s="34">
        <v>869.25</v>
      </c>
      <c r="Q90" s="34">
        <v>430.75</v>
      </c>
      <c r="R90" s="34">
        <v>285.60000000000002</v>
      </c>
      <c r="S90" s="34">
        <v>742.56</v>
      </c>
      <c r="T90" s="34">
        <v>537.88</v>
      </c>
      <c r="U90" s="34">
        <f t="shared" si="49"/>
        <v>3648.99</v>
      </c>
      <c r="V90" s="34"/>
      <c r="W90" s="34">
        <f t="shared" si="46"/>
        <v>40.000000000000007</v>
      </c>
      <c r="X90" s="34">
        <f t="shared" si="47"/>
        <v>32.084210526315793</v>
      </c>
      <c r="Y90" s="34">
        <f t="shared" si="47"/>
        <v>14</v>
      </c>
      <c r="Z90" s="34">
        <f t="shared" si="47"/>
        <v>22</v>
      </c>
      <c r="AA90" s="34">
        <f t="shared" si="47"/>
        <v>0</v>
      </c>
      <c r="AB90" s="34">
        <f t="shared" si="47"/>
        <v>13</v>
      </c>
      <c r="AC90" s="34">
        <f t="shared" si="47"/>
        <v>44</v>
      </c>
      <c r="AD90" s="34">
        <f t="shared" si="47"/>
        <v>183</v>
      </c>
      <c r="AE90" s="34">
        <f t="shared" si="47"/>
        <v>90.684210526315795</v>
      </c>
      <c r="AF90" s="34">
        <f t="shared" si="65"/>
        <v>60.000000000000007</v>
      </c>
      <c r="AG90" s="34">
        <f t="shared" si="65"/>
        <v>156</v>
      </c>
      <c r="AH90" s="34">
        <f t="shared" si="65"/>
        <v>113</v>
      </c>
      <c r="AI90" s="35">
        <f t="shared" si="51"/>
        <v>63.980701754385962</v>
      </c>
      <c r="AJ90" s="34">
        <f>+IFERROR(VLOOKUP($C90,'[27]Kitsap Regulated - Price Out'!$C$61:$AG$83,31,FALSE),0)</f>
        <v>24.666666666666668</v>
      </c>
      <c r="AR90" s="36">
        <f>+IFERROR(VLOOKUP($C90,'[27]Kitsap Regulated - Price Out'!$C$61:$S$83,17,FALSE),0)</f>
        <v>1332</v>
      </c>
      <c r="AS90" s="36">
        <f t="shared" si="53"/>
        <v>4980.99</v>
      </c>
      <c r="AT90" s="37">
        <f t="shared" si="54"/>
        <v>5.0640774633481653</v>
      </c>
      <c r="AU90" s="38">
        <f t="shared" si="55"/>
        <v>5387.0056872740934</v>
      </c>
      <c r="AV90" s="38">
        <f t="shared" si="56"/>
        <v>406.01568727409358</v>
      </c>
      <c r="AW90" s="39">
        <f t="shared" si="57"/>
        <v>6.6121571231192708E-2</v>
      </c>
      <c r="BA90" s="247">
        <f t="shared" si="62"/>
        <v>5.08</v>
      </c>
      <c r="BB90" s="35">
        <f t="shared" si="63"/>
        <v>5403.9435789473691</v>
      </c>
      <c r="BC90" s="35">
        <f t="shared" si="64"/>
        <v>16.937891673275772</v>
      </c>
      <c r="BD90" s="248">
        <f t="shared" si="61"/>
        <v>3.1442126956145325E-3</v>
      </c>
    </row>
    <row r="91" spans="1:56" s="4" customFormat="1" ht="12">
      <c r="A91" s="4" t="str">
        <f t="shared" si="48"/>
        <v>MASON CO-REGULATEDCommercial - RearloadR2YDRENTTM</v>
      </c>
      <c r="B91" s="4">
        <f t="shared" si="45"/>
        <v>1</v>
      </c>
      <c r="C91" s="31" t="s">
        <v>106</v>
      </c>
      <c r="D91" s="31" t="str">
        <f>VLOOKUP(C91,'[13]RM Revenue'!J:K,2,FALSE)</f>
        <v>2 YD TEMP CONT RENT MONTH</v>
      </c>
      <c r="E91" s="32">
        <f>VLOOKUP(A91,'[13]Service Codes 01-2019'!$A$2:$H$803,8,FALSE)</f>
        <v>20.63</v>
      </c>
      <c r="F91" s="32">
        <f>VLOOKUP(A91,'[13]Service Codes'!$A$2:$H$803,8,FALSE)</f>
        <v>20.63</v>
      </c>
      <c r="G91" s="32">
        <v>20.63</v>
      </c>
      <c r="H91" s="33"/>
      <c r="I91" s="34">
        <v>55.01</v>
      </c>
      <c r="J91" s="34">
        <v>62.58</v>
      </c>
      <c r="K91" s="34">
        <v>46.78</v>
      </c>
      <c r="L91" s="34">
        <v>50.2</v>
      </c>
      <c r="M91" s="34">
        <v>82.52</v>
      </c>
      <c r="N91" s="34">
        <v>170.36</v>
      </c>
      <c r="O91" s="34">
        <v>188.42</v>
      </c>
      <c r="P91" s="34">
        <v>204.92</v>
      </c>
      <c r="Q91" s="34">
        <v>239.31</v>
      </c>
      <c r="R91" s="34">
        <v>273</v>
      </c>
      <c r="S91" s="34">
        <v>219.36</v>
      </c>
      <c r="T91" s="34">
        <v>186.48000000000002</v>
      </c>
      <c r="U91" s="34">
        <f t="shared" si="49"/>
        <v>1778.94</v>
      </c>
      <c r="V91" s="34"/>
      <c r="W91" s="34">
        <f t="shared" si="46"/>
        <v>2.6665050896752303</v>
      </c>
      <c r="X91" s="34">
        <f t="shared" si="47"/>
        <v>3.0334464372273389</v>
      </c>
      <c r="Y91" s="34">
        <f t="shared" si="47"/>
        <v>2.2675714978187109</v>
      </c>
      <c r="Z91" s="34">
        <f t="shared" si="47"/>
        <v>2.4333494910324771</v>
      </c>
      <c r="AA91" s="34">
        <f t="shared" si="47"/>
        <v>4</v>
      </c>
      <c r="AB91" s="34">
        <f t="shared" si="47"/>
        <v>8.2578768783325263</v>
      </c>
      <c r="AC91" s="34">
        <f t="shared" si="47"/>
        <v>9.1333010179350467</v>
      </c>
      <c r="AD91" s="34">
        <f t="shared" si="47"/>
        <v>9.9331071255453214</v>
      </c>
      <c r="AE91" s="34">
        <f t="shared" si="47"/>
        <v>11.600096946194862</v>
      </c>
      <c r="AF91" s="34">
        <f t="shared" si="65"/>
        <v>13.233155598642753</v>
      </c>
      <c r="AG91" s="34">
        <f t="shared" si="65"/>
        <v>10.633058652447893</v>
      </c>
      <c r="AH91" s="34">
        <f t="shared" si="65"/>
        <v>9.039263208919051</v>
      </c>
      <c r="AI91" s="35">
        <f t="shared" si="51"/>
        <v>7.1858943286476</v>
      </c>
      <c r="AJ91" s="34">
        <f>+IFERROR(VLOOKUP($C91,'[27]Kitsap Regulated - Price Out'!$C$61:$AG$83,31,FALSE),0)</f>
        <v>1.4583535304572628</v>
      </c>
      <c r="AR91" s="36">
        <f>+IFERROR(VLOOKUP($C91,'[27]Kitsap Regulated - Price Out'!$C$61:$S$83,17,FALSE),0)</f>
        <v>361.03</v>
      </c>
      <c r="AS91" s="36">
        <f t="shared" si="53"/>
        <v>2139.9700000000003</v>
      </c>
      <c r="AT91" s="37">
        <f t="shared" si="54"/>
        <v>21.947881947242156</v>
      </c>
      <c r="AU91" s="38">
        <f t="shared" si="55"/>
        <v>2276.6751784120111</v>
      </c>
      <c r="AV91" s="38">
        <f t="shared" si="56"/>
        <v>136.70517841201081</v>
      </c>
      <c r="AW91" s="39">
        <f t="shared" si="57"/>
        <v>6.3881820031127315E-2</v>
      </c>
      <c r="BA91" s="247">
        <f t="shared" si="62"/>
        <v>22.03</v>
      </c>
      <c r="BB91" s="35">
        <f t="shared" si="63"/>
        <v>2285.1933640329617</v>
      </c>
      <c r="BC91" s="35">
        <f t="shared" si="64"/>
        <v>8.5181856209505895</v>
      </c>
      <c r="BD91" s="248">
        <f t="shared" si="61"/>
        <v>3.7415023898542538E-3</v>
      </c>
    </row>
    <row r="92" spans="1:56" s="4" customFormat="1" ht="12">
      <c r="A92" s="4" t="str">
        <f t="shared" si="48"/>
        <v>MASON CO-REGULATEDCommercial - RearloadR1.5YDRENTT</v>
      </c>
      <c r="B92" s="4">
        <f t="shared" si="45"/>
        <v>1</v>
      </c>
      <c r="C92" s="31" t="s">
        <v>107</v>
      </c>
      <c r="D92" s="31" t="str">
        <f>VLOOKUP(C92,'[13]RM Revenue'!J:K,2,FALSE)</f>
        <v>1.5YD TEMP CONTAINER RENT</v>
      </c>
      <c r="E92" s="32">
        <f>VLOOKUP(A92,'[13]Service Codes 01-2019'!$A$2:$H$803,8,FALSE)</f>
        <v>15.77</v>
      </c>
      <c r="F92" s="32">
        <f>VLOOKUP(A92,'[13]Service Codes'!$A$2:$H$803,8,FALSE)</f>
        <v>15.77</v>
      </c>
      <c r="G92" s="32">
        <v>15.77</v>
      </c>
      <c r="H92" s="33"/>
      <c r="I92" s="34">
        <v>13.68</v>
      </c>
      <c r="J92" s="34">
        <v>0</v>
      </c>
      <c r="K92" s="34">
        <v>0</v>
      </c>
      <c r="L92" s="34">
        <v>0</v>
      </c>
      <c r="M92" s="34">
        <v>0</v>
      </c>
      <c r="N92" s="34">
        <v>0</v>
      </c>
      <c r="O92" s="34">
        <v>10.51</v>
      </c>
      <c r="P92" s="34">
        <v>0</v>
      </c>
      <c r="Q92" s="34">
        <v>15.77</v>
      </c>
      <c r="R92" s="34">
        <v>15.77</v>
      </c>
      <c r="S92" s="34">
        <v>15.77</v>
      </c>
      <c r="T92" s="34">
        <v>15.77</v>
      </c>
      <c r="U92" s="34">
        <f t="shared" si="49"/>
        <v>87.269999999999982</v>
      </c>
      <c r="V92" s="34"/>
      <c r="W92" s="34">
        <f t="shared" si="46"/>
        <v>0.86746987951807231</v>
      </c>
      <c r="X92" s="34">
        <f t="shared" si="47"/>
        <v>0</v>
      </c>
      <c r="Y92" s="34">
        <f t="shared" si="47"/>
        <v>0</v>
      </c>
      <c r="Z92" s="34">
        <f t="shared" si="47"/>
        <v>0</v>
      </c>
      <c r="AA92" s="34">
        <f t="shared" si="47"/>
        <v>0</v>
      </c>
      <c r="AB92" s="34">
        <f t="shared" si="47"/>
        <v>0</v>
      </c>
      <c r="AC92" s="34">
        <f t="shared" si="47"/>
        <v>0.66645529486366517</v>
      </c>
      <c r="AD92" s="34">
        <f t="shared" si="47"/>
        <v>0</v>
      </c>
      <c r="AE92" s="34">
        <f t="shared" si="47"/>
        <v>1</v>
      </c>
      <c r="AF92" s="34">
        <f t="shared" si="65"/>
        <v>1</v>
      </c>
      <c r="AG92" s="34">
        <f t="shared" si="65"/>
        <v>1</v>
      </c>
      <c r="AH92" s="34">
        <f t="shared" si="65"/>
        <v>1</v>
      </c>
      <c r="AI92" s="35">
        <f t="shared" si="51"/>
        <v>0.4611604311984781</v>
      </c>
      <c r="AJ92" s="34">
        <f>+IFERROR(VLOOKUP($C92,'[27]Kitsap Regulated - Price Out'!$C$61:$AG$83,31,FALSE),0)</f>
        <v>0.78535193405199744</v>
      </c>
      <c r="AR92" s="36">
        <f>+IFERROR(VLOOKUP($C92,'[27]Kitsap Regulated - Price Out'!$C$61:$S$83,17,FALSE),0)</f>
        <v>148.62</v>
      </c>
      <c r="AS92" s="36">
        <f t="shared" si="53"/>
        <v>235.89</v>
      </c>
      <c r="AT92" s="37">
        <f t="shared" si="54"/>
        <v>16.777416301890877</v>
      </c>
      <c r="AU92" s="38">
        <f t="shared" si="55"/>
        <v>250.95908252714258</v>
      </c>
      <c r="AV92" s="38">
        <f t="shared" si="56"/>
        <v>15.069082527142598</v>
      </c>
      <c r="AW92" s="39">
        <f t="shared" si="57"/>
        <v>6.3881820031127315E-2</v>
      </c>
      <c r="BA92" s="247">
        <f t="shared" si="62"/>
        <v>16.84</v>
      </c>
      <c r="BB92" s="35">
        <f t="shared" si="63"/>
        <v>251.8952187698161</v>
      </c>
      <c r="BC92" s="35">
        <f t="shared" si="64"/>
        <v>0.9361362426735127</v>
      </c>
      <c r="BD92" s="248">
        <f t="shared" si="61"/>
        <v>3.7302345595411584E-3</v>
      </c>
    </row>
    <row r="93" spans="1:56" s="4" customFormat="1" ht="12">
      <c r="A93" s="4" t="str">
        <f t="shared" si="48"/>
        <v>MASON CO-REGULATEDCommercial - RearloadROLLOUTOC</v>
      </c>
      <c r="B93" s="4">
        <f t="shared" si="45"/>
        <v>1</v>
      </c>
      <c r="C93" s="31" t="s">
        <v>108</v>
      </c>
      <c r="D93" s="31" t="str">
        <f>VLOOKUP(C93,'[13]RM Revenue'!J:K,2,FALSE)</f>
        <v>ROLL OUT</v>
      </c>
      <c r="E93" s="32">
        <f>VLOOKUP(A93,'[13]Service Codes 01-2019'!$A$2:$H$803,8,FALSE)</f>
        <v>3.6</v>
      </c>
      <c r="F93" s="32">
        <f>VLOOKUP(A93,'[13]Service Codes'!$A$2:$H$803,8,FALSE)</f>
        <v>3.6</v>
      </c>
      <c r="G93" s="32">
        <v>3.61</v>
      </c>
      <c r="H93" s="33"/>
      <c r="I93" s="34">
        <v>565.20000000000005</v>
      </c>
      <c r="J93" s="34">
        <v>723.6</v>
      </c>
      <c r="K93" s="34">
        <v>1036.8</v>
      </c>
      <c r="L93" s="34">
        <v>799.2</v>
      </c>
      <c r="M93" s="34">
        <v>453.6</v>
      </c>
      <c r="N93" s="34">
        <v>561.6</v>
      </c>
      <c r="O93" s="34">
        <v>514.79999999999995</v>
      </c>
      <c r="P93" s="34">
        <v>568.79999999999995</v>
      </c>
      <c r="Q93" s="34">
        <v>1209.5999999999999</v>
      </c>
      <c r="R93" s="34">
        <v>1046.9000000000001</v>
      </c>
      <c r="S93" s="34">
        <v>1108.27</v>
      </c>
      <c r="T93" s="34">
        <v>1108.27</v>
      </c>
      <c r="U93" s="34">
        <f t="shared" si="49"/>
        <v>9696.6400000000012</v>
      </c>
      <c r="V93" s="34"/>
      <c r="W93" s="34">
        <f t="shared" si="46"/>
        <v>157</v>
      </c>
      <c r="X93" s="34">
        <f t="shared" si="47"/>
        <v>201</v>
      </c>
      <c r="Y93" s="34">
        <f t="shared" si="47"/>
        <v>288</v>
      </c>
      <c r="Z93" s="34">
        <f t="shared" si="47"/>
        <v>222</v>
      </c>
      <c r="AA93" s="34">
        <f t="shared" si="47"/>
        <v>126</v>
      </c>
      <c r="AB93" s="34">
        <f t="shared" si="47"/>
        <v>156</v>
      </c>
      <c r="AC93" s="34">
        <f t="shared" si="47"/>
        <v>142.99999999999997</v>
      </c>
      <c r="AD93" s="34">
        <f t="shared" si="47"/>
        <v>157.99999999999997</v>
      </c>
      <c r="AE93" s="34">
        <f t="shared" si="47"/>
        <v>335.99999999999994</v>
      </c>
      <c r="AF93" s="34">
        <f t="shared" si="65"/>
        <v>290.00000000000006</v>
      </c>
      <c r="AG93" s="34">
        <f t="shared" si="65"/>
        <v>307</v>
      </c>
      <c r="AH93" s="34">
        <f t="shared" si="65"/>
        <v>307</v>
      </c>
      <c r="AI93" s="35">
        <f t="shared" si="51"/>
        <v>224.25</v>
      </c>
      <c r="AJ93" s="34">
        <f>+IFERROR(VLOOKUP($C93,'[27]Kitsap Regulated - Price Out'!$C$61:$AG$83,31,FALSE),0)</f>
        <v>127.75740740740741</v>
      </c>
      <c r="AR93" s="36">
        <f>+IFERROR(VLOOKUP($C93,'[27]Kitsap Regulated - Price Out'!$C$61:$S$83,17,FALSE),0)</f>
        <v>5519.12</v>
      </c>
      <c r="AS93" s="36">
        <f t="shared" si="53"/>
        <v>15215.760000000002</v>
      </c>
      <c r="AT93" s="37">
        <f t="shared" si="54"/>
        <v>3.8406133703123695</v>
      </c>
      <c r="AU93" s="38">
        <f t="shared" si="55"/>
        <v>16223.092264054589</v>
      </c>
      <c r="AV93" s="38">
        <f t="shared" si="56"/>
        <v>1007.3322640545866</v>
      </c>
      <c r="AW93" s="39">
        <f t="shared" si="57"/>
        <v>6.6837047308991496E-2</v>
      </c>
      <c r="BA93" s="247">
        <f t="shared" si="62"/>
        <v>3.85</v>
      </c>
      <c r="BB93" s="35">
        <f t="shared" si="63"/>
        <v>16262.742222222223</v>
      </c>
      <c r="BC93" s="35">
        <f t="shared" si="64"/>
        <v>39.649958167634395</v>
      </c>
      <c r="BD93" s="248">
        <f t="shared" si="61"/>
        <v>2.4440444227446811E-3</v>
      </c>
    </row>
    <row r="94" spans="1:56" s="4" customFormat="1" ht="12">
      <c r="A94" s="4" t="str">
        <f t="shared" si="48"/>
        <v>MASON CO-REGULATEDCommercial - RearloadR1.5YDPU</v>
      </c>
      <c r="B94" s="4">
        <f t="shared" si="45"/>
        <v>1</v>
      </c>
      <c r="C94" s="31" t="s">
        <v>109</v>
      </c>
      <c r="D94" s="31" t="str">
        <f>VLOOKUP(C94,'[13]RM Revenue'!J:K,2,FALSE)</f>
        <v>1.5YD CONTAINER PICKUP</v>
      </c>
      <c r="E94" s="32">
        <f>VLOOKUP(A94,'[13]Service Codes 01-2019'!$A$2:$H$803,8,FALSE)</f>
        <v>19.170000000000002</v>
      </c>
      <c r="F94" s="32">
        <f>VLOOKUP(A94,'[13]Service Codes'!$A$2:$H$803,8,FALSE)</f>
        <v>19.440000000000001</v>
      </c>
      <c r="G94" s="32">
        <v>19.489999999999998</v>
      </c>
      <c r="H94" s="33"/>
      <c r="I94" s="34">
        <v>38.340000000000003</v>
      </c>
      <c r="J94" s="34">
        <v>38.880000000000003</v>
      </c>
      <c r="K94" s="34">
        <v>58.32</v>
      </c>
      <c r="L94" s="34">
        <v>77.760000000000005</v>
      </c>
      <c r="M94" s="34">
        <v>77.760000000000005</v>
      </c>
      <c r="N94" s="34">
        <v>136.08000000000001</v>
      </c>
      <c r="O94" s="34">
        <v>194.4</v>
      </c>
      <c r="P94" s="34">
        <v>330.48</v>
      </c>
      <c r="Q94" s="34">
        <v>406.27</v>
      </c>
      <c r="R94" s="34">
        <v>272.86</v>
      </c>
      <c r="S94" s="34">
        <v>272.86</v>
      </c>
      <c r="T94" s="34">
        <v>116.94</v>
      </c>
      <c r="U94" s="34">
        <f t="shared" si="49"/>
        <v>2020.9500000000003</v>
      </c>
      <c r="V94" s="34"/>
      <c r="W94" s="34">
        <f t="shared" si="46"/>
        <v>2</v>
      </c>
      <c r="X94" s="34">
        <f t="shared" si="47"/>
        <v>2</v>
      </c>
      <c r="Y94" s="34">
        <f t="shared" si="47"/>
        <v>3</v>
      </c>
      <c r="Z94" s="34">
        <f t="shared" si="47"/>
        <v>4</v>
      </c>
      <c r="AA94" s="34">
        <f t="shared" si="47"/>
        <v>4</v>
      </c>
      <c r="AB94" s="34">
        <f t="shared" si="47"/>
        <v>7</v>
      </c>
      <c r="AC94" s="34">
        <f t="shared" si="47"/>
        <v>10</v>
      </c>
      <c r="AD94" s="34">
        <f t="shared" si="47"/>
        <v>17</v>
      </c>
      <c r="AE94" s="34">
        <f t="shared" si="47"/>
        <v>20.898662551440328</v>
      </c>
      <c r="AF94" s="34">
        <f t="shared" si="65"/>
        <v>14.000000000000002</v>
      </c>
      <c r="AG94" s="34">
        <f t="shared" si="65"/>
        <v>14.000000000000002</v>
      </c>
      <c r="AH94" s="34">
        <f t="shared" si="65"/>
        <v>6</v>
      </c>
      <c r="AI94" s="35">
        <f t="shared" si="51"/>
        <v>8.6582218792866943</v>
      </c>
      <c r="AJ94" s="34">
        <f>+IFERROR(VLOOKUP($C94,'[27]Kitsap Regulated - Price Out'!$C$61:$AG$83,31,FALSE),0)</f>
        <v>0.91666666666666663</v>
      </c>
      <c r="AR94" s="36">
        <f>+IFERROR(VLOOKUP($C94,'[27]Kitsap Regulated - Price Out'!$C$61:$S$83,17,FALSE),0)</f>
        <v>192.17</v>
      </c>
      <c r="AS94" s="36">
        <f t="shared" si="53"/>
        <v>2213.1200000000003</v>
      </c>
      <c r="AT94" s="37">
        <f t="shared" si="54"/>
        <v>20.735056672406671</v>
      </c>
      <c r="AU94" s="38">
        <f t="shared" si="55"/>
        <v>2382.4302795878452</v>
      </c>
      <c r="AV94" s="38">
        <f t="shared" si="56"/>
        <v>169.31027958784489</v>
      </c>
      <c r="AW94" s="39">
        <f t="shared" si="57"/>
        <v>6.6618141584705221E-2</v>
      </c>
      <c r="BA94" s="247">
        <f t="shared" si="62"/>
        <v>20.81</v>
      </c>
      <c r="BB94" s="35">
        <f t="shared" si="63"/>
        <v>2391.0411676954727</v>
      </c>
      <c r="BC94" s="35">
        <f t="shared" si="64"/>
        <v>8.6108881076274884</v>
      </c>
      <c r="BD94" s="248">
        <f t="shared" si="61"/>
        <v>3.6143295278791864E-3</v>
      </c>
    </row>
    <row r="95" spans="1:56" s="4" customFormat="1" ht="12">
      <c r="A95" s="4" t="str">
        <f t="shared" si="48"/>
        <v>MASON CO-REGULATEDCommercial - RearloadR2YDPU</v>
      </c>
      <c r="B95" s="4">
        <f t="shared" si="45"/>
        <v>1</v>
      </c>
      <c r="C95" s="31" t="s">
        <v>110</v>
      </c>
      <c r="D95" s="31" t="str">
        <f>VLOOKUP(C95,'[13]RM Revenue'!J:K,2,FALSE)</f>
        <v>2YD CONTAINER PICKUP</v>
      </c>
      <c r="E95" s="32">
        <f>VLOOKUP(A95,'[13]Service Codes 01-2019'!$A$2:$H$803,8,FALSE)</f>
        <v>25.33</v>
      </c>
      <c r="F95" s="32">
        <f>VLOOKUP(A95,'[13]Service Codes'!$A$2:$H$803,8,FALSE)</f>
        <v>25.69</v>
      </c>
      <c r="G95" s="32">
        <v>25.76</v>
      </c>
      <c r="H95" s="33"/>
      <c r="I95" s="34">
        <v>101.32</v>
      </c>
      <c r="J95" s="34">
        <v>128.44999999999999</v>
      </c>
      <c r="K95" s="34">
        <v>154.13999999999999</v>
      </c>
      <c r="L95" s="34">
        <v>154.13999999999999</v>
      </c>
      <c r="M95" s="34">
        <v>77.069999999999993</v>
      </c>
      <c r="N95" s="34">
        <v>256.89999999999998</v>
      </c>
      <c r="O95" s="34">
        <v>436.73</v>
      </c>
      <c r="P95" s="34">
        <v>282.58999999999997</v>
      </c>
      <c r="Q95" s="34">
        <v>539.49</v>
      </c>
      <c r="R95" s="34">
        <v>334.91</v>
      </c>
      <c r="S95" s="34">
        <v>412.16</v>
      </c>
      <c r="T95" s="34">
        <v>618.24</v>
      </c>
      <c r="U95" s="34">
        <f t="shared" si="49"/>
        <v>3496.1399999999994</v>
      </c>
      <c r="V95" s="34"/>
      <c r="W95" s="34">
        <f t="shared" si="46"/>
        <v>4</v>
      </c>
      <c r="X95" s="34">
        <f t="shared" si="47"/>
        <v>4.9999999999999991</v>
      </c>
      <c r="Y95" s="34">
        <f t="shared" si="47"/>
        <v>5.9999999999999991</v>
      </c>
      <c r="Z95" s="34">
        <f t="shared" si="47"/>
        <v>5.9999999999999991</v>
      </c>
      <c r="AA95" s="34">
        <f t="shared" si="47"/>
        <v>2.9999999999999996</v>
      </c>
      <c r="AB95" s="34">
        <f t="shared" si="47"/>
        <v>9.9999999999999982</v>
      </c>
      <c r="AC95" s="34">
        <f t="shared" si="47"/>
        <v>17</v>
      </c>
      <c r="AD95" s="34">
        <f t="shared" si="47"/>
        <v>10.999999999999998</v>
      </c>
      <c r="AE95" s="34">
        <f t="shared" si="47"/>
        <v>21</v>
      </c>
      <c r="AF95" s="34">
        <f t="shared" si="65"/>
        <v>13.001164596273291</v>
      </c>
      <c r="AG95" s="34">
        <f t="shared" si="65"/>
        <v>16</v>
      </c>
      <c r="AH95" s="34">
        <f t="shared" si="65"/>
        <v>24</v>
      </c>
      <c r="AI95" s="35">
        <f t="shared" si="51"/>
        <v>11.333430383022774</v>
      </c>
      <c r="AJ95" s="34">
        <f>+IFERROR(VLOOKUP($C95,'[27]Kitsap Regulated - Price Out'!$C$61:$AG$83,31,FALSE),0)</f>
        <v>3.1875546806649169</v>
      </c>
      <c r="AR95" s="36">
        <f>+IFERROR(VLOOKUP($C95,'[27]Kitsap Regulated - Price Out'!$C$61:$S$83,17,FALSE),0)</f>
        <v>874.40999999999985</v>
      </c>
      <c r="AS95" s="36">
        <f t="shared" si="53"/>
        <v>4370.5499999999993</v>
      </c>
      <c r="AT95" s="37">
        <f t="shared" si="54"/>
        <v>27.405595684001842</v>
      </c>
      <c r="AU95" s="38">
        <f t="shared" si="55"/>
        <v>4775.4749470662555</v>
      </c>
      <c r="AV95" s="38">
        <f t="shared" si="56"/>
        <v>404.92494706625621</v>
      </c>
      <c r="AW95" s="39">
        <f t="shared" si="57"/>
        <v>6.6780680576171286E-2</v>
      </c>
      <c r="BA95" s="247">
        <f t="shared" si="62"/>
        <v>27.5</v>
      </c>
      <c r="BB95" s="35">
        <f t="shared" si="63"/>
        <v>4791.9250710169381</v>
      </c>
      <c r="BC95" s="35">
        <f t="shared" si="64"/>
        <v>16.45012395068261</v>
      </c>
      <c r="BD95" s="248">
        <f t="shared" si="61"/>
        <v>3.4447095070174755E-3</v>
      </c>
    </row>
    <row r="96" spans="1:56" s="4" customFormat="1" ht="12">
      <c r="A96" s="4" t="str">
        <f t="shared" si="48"/>
        <v>MASON CO-REGULATEDCommercial - RearloadR1.5YDRENTTM</v>
      </c>
      <c r="B96" s="4">
        <f t="shared" si="45"/>
        <v>1</v>
      </c>
      <c r="C96" s="31" t="s">
        <v>111</v>
      </c>
      <c r="D96" s="31" t="str">
        <f>VLOOKUP(C96,'[13]RM Revenue'!J:K,2,FALSE)</f>
        <v>1.5 YD TEMP CONT RENT MON</v>
      </c>
      <c r="E96" s="32">
        <f>VLOOKUP(A96,'[13]Service Codes 01-2019'!$A$2:$H$803,8,FALSE)</f>
        <v>15.77</v>
      </c>
      <c r="F96" s="32">
        <f>VLOOKUP(A96,'[13]Service Codes'!$A$2:$H$803,8,FALSE)</f>
        <v>15.77</v>
      </c>
      <c r="G96" s="32">
        <v>15.77</v>
      </c>
      <c r="H96" s="33"/>
      <c r="I96" s="34">
        <v>78.849999999999994</v>
      </c>
      <c r="J96" s="34">
        <v>75.17</v>
      </c>
      <c r="K96" s="34">
        <v>47.31</v>
      </c>
      <c r="L96" s="34">
        <v>47.31</v>
      </c>
      <c r="M96" s="34">
        <v>31.54</v>
      </c>
      <c r="N96" s="34">
        <v>35.1</v>
      </c>
      <c r="O96" s="34">
        <v>42.05</v>
      </c>
      <c r="P96" s="34">
        <v>63.08</v>
      </c>
      <c r="Q96" s="34">
        <v>94.62</v>
      </c>
      <c r="R96" s="34">
        <v>100.4</v>
      </c>
      <c r="S96" s="34">
        <v>110.39</v>
      </c>
      <c r="T96" s="34">
        <v>114.07</v>
      </c>
      <c r="U96" s="34">
        <f t="shared" si="49"/>
        <v>839.88999999999987</v>
      </c>
      <c r="V96" s="34"/>
      <c r="W96" s="34">
        <f t="shared" si="46"/>
        <v>5</v>
      </c>
      <c r="X96" s="34">
        <f t="shared" si="47"/>
        <v>4.7666455294863663</v>
      </c>
      <c r="Y96" s="34">
        <f t="shared" si="47"/>
        <v>3.0000000000000004</v>
      </c>
      <c r="Z96" s="34">
        <f t="shared" si="47"/>
        <v>3.0000000000000004</v>
      </c>
      <c r="AA96" s="34">
        <f t="shared" si="47"/>
        <v>2</v>
      </c>
      <c r="AB96" s="34">
        <f t="shared" si="47"/>
        <v>2.2257450856055803</v>
      </c>
      <c r="AC96" s="34">
        <f t="shared" si="47"/>
        <v>2.6664552948636651</v>
      </c>
      <c r="AD96" s="34">
        <f t="shared" si="47"/>
        <v>4</v>
      </c>
      <c r="AE96" s="34">
        <f t="shared" si="47"/>
        <v>6.0000000000000009</v>
      </c>
      <c r="AF96" s="34">
        <f t="shared" si="65"/>
        <v>6.3665187064045661</v>
      </c>
      <c r="AG96" s="34">
        <f t="shared" si="65"/>
        <v>7</v>
      </c>
      <c r="AH96" s="34">
        <f t="shared" si="65"/>
        <v>7.2333544705136337</v>
      </c>
      <c r="AI96" s="35">
        <f t="shared" si="51"/>
        <v>4.4382265905728175</v>
      </c>
      <c r="AJ96" s="34">
        <f>+IFERROR(VLOOKUP($C96,'[27]Kitsap Regulated - Price Out'!$C$61:$AG$83,31,FALSE),0)</f>
        <v>0.68611287254280284</v>
      </c>
      <c r="AR96" s="36">
        <f>+IFERROR(VLOOKUP($C96,'[27]Kitsap Regulated - Price Out'!$C$61:$S$83,17,FALSE),0)</f>
        <v>129.83999999999997</v>
      </c>
      <c r="AS96" s="36">
        <f t="shared" si="53"/>
        <v>969.72999999999979</v>
      </c>
      <c r="AT96" s="37">
        <f t="shared" si="54"/>
        <v>16.777416301890877</v>
      </c>
      <c r="AU96" s="38">
        <f t="shared" si="55"/>
        <v>1031.6781173387851</v>
      </c>
      <c r="AV96" s="38">
        <f t="shared" si="56"/>
        <v>61.948117338785323</v>
      </c>
      <c r="AW96" s="39">
        <f t="shared" si="57"/>
        <v>6.3881820031127315E-2</v>
      </c>
      <c r="BA96" s="247">
        <f t="shared" si="62"/>
        <v>16.84</v>
      </c>
      <c r="BB96" s="35">
        <f t="shared" si="63"/>
        <v>1035.5265187064047</v>
      </c>
      <c r="BC96" s="35">
        <f t="shared" si="64"/>
        <v>3.8484013676195445</v>
      </c>
      <c r="BD96" s="248">
        <f t="shared" si="61"/>
        <v>3.7302345595411584E-3</v>
      </c>
    </row>
    <row r="97" spans="1:56" s="4" customFormat="1" ht="12">
      <c r="A97" s="4" t="str">
        <f t="shared" si="48"/>
        <v>MASON CO-REGULATEDCommercial - RearloadCTRIPCAN</v>
      </c>
      <c r="B97" s="4">
        <f t="shared" si="45"/>
        <v>1</v>
      </c>
      <c r="C97" s="31" t="s">
        <v>112</v>
      </c>
      <c r="D97" s="31" t="str">
        <f>VLOOKUP(C97,'[13]RM Revenue'!J:K,2,FALSE)</f>
        <v>RETURN TRIP CHG - CANS</v>
      </c>
      <c r="E97" s="32">
        <v>9.25</v>
      </c>
      <c r="F97" s="32">
        <v>9.25</v>
      </c>
      <c r="G97" s="32">
        <v>9.2799999999999994</v>
      </c>
      <c r="H97" s="33"/>
      <c r="I97" s="34">
        <v>0</v>
      </c>
      <c r="J97" s="34">
        <v>0</v>
      </c>
      <c r="K97" s="34">
        <v>0</v>
      </c>
      <c r="L97" s="34">
        <v>0</v>
      </c>
      <c r="M97" s="34">
        <v>18.5</v>
      </c>
      <c r="N97" s="34">
        <v>0</v>
      </c>
      <c r="O97" s="34">
        <v>0</v>
      </c>
      <c r="P97" s="34">
        <v>0</v>
      </c>
      <c r="Q97" s="34">
        <v>0</v>
      </c>
      <c r="R97" s="34">
        <v>0</v>
      </c>
      <c r="S97" s="34">
        <v>0</v>
      </c>
      <c r="T97" s="34">
        <v>0</v>
      </c>
      <c r="U97" s="34">
        <f t="shared" si="49"/>
        <v>18.5</v>
      </c>
      <c r="V97" s="34"/>
      <c r="W97" s="34">
        <f t="shared" si="46"/>
        <v>0</v>
      </c>
      <c r="X97" s="34">
        <f t="shared" si="47"/>
        <v>0</v>
      </c>
      <c r="Y97" s="34">
        <f t="shared" si="47"/>
        <v>0</v>
      </c>
      <c r="Z97" s="34">
        <f t="shared" si="47"/>
        <v>0</v>
      </c>
      <c r="AA97" s="34">
        <f t="shared" si="47"/>
        <v>2</v>
      </c>
      <c r="AB97" s="34">
        <f t="shared" si="47"/>
        <v>0</v>
      </c>
      <c r="AC97" s="34">
        <f t="shared" si="47"/>
        <v>0</v>
      </c>
      <c r="AD97" s="34">
        <f t="shared" si="47"/>
        <v>0</v>
      </c>
      <c r="AE97" s="34">
        <f t="shared" si="47"/>
        <v>0</v>
      </c>
      <c r="AF97" s="34">
        <f t="shared" si="65"/>
        <v>0</v>
      </c>
      <c r="AG97" s="34">
        <f t="shared" si="65"/>
        <v>0</v>
      </c>
      <c r="AH97" s="34">
        <f t="shared" si="65"/>
        <v>0</v>
      </c>
      <c r="AI97" s="35">
        <f t="shared" si="51"/>
        <v>0.16666666666666666</v>
      </c>
      <c r="AJ97" s="34">
        <f>+IFERROR(VLOOKUP($C97,'[27]Kitsap Regulated - Price Out'!$C$61:$AG$83,31,FALSE),0)</f>
        <v>0</v>
      </c>
      <c r="AR97" s="36">
        <f>+IFERROR(VLOOKUP($C97,'[27]Kitsap Regulated - Price Out'!$C$61:$S$83,17,FALSE),0)</f>
        <v>0</v>
      </c>
      <c r="AS97" s="36">
        <f t="shared" si="53"/>
        <v>18.5</v>
      </c>
      <c r="AT97" s="37">
        <f t="shared" si="54"/>
        <v>9.8728232898888599</v>
      </c>
      <c r="AU97" s="38">
        <f t="shared" si="55"/>
        <v>19.74564657977772</v>
      </c>
      <c r="AV97" s="38">
        <f t="shared" si="56"/>
        <v>1.2456465797777199</v>
      </c>
      <c r="AW97" s="39">
        <f t="shared" si="57"/>
        <v>6.7332247555552421E-2</v>
      </c>
      <c r="BA97" s="247">
        <f t="shared" si="62"/>
        <v>9.91</v>
      </c>
      <c r="BB97" s="35">
        <f t="shared" si="63"/>
        <v>19.82</v>
      </c>
      <c r="BC97" s="35">
        <f t="shared" si="64"/>
        <v>7.435342022228042E-2</v>
      </c>
      <c r="BD97" s="248">
        <f t="shared" si="61"/>
        <v>3.7655601664839194E-3</v>
      </c>
    </row>
    <row r="98" spans="1:56" s="4" customFormat="1" ht="12">
      <c r="A98" s="4" t="str">
        <f t="shared" si="48"/>
        <v>MASON CO-REGULATEDCommercial - RearloadCTRIP</v>
      </c>
      <c r="B98" s="4">
        <f t="shared" si="45"/>
        <v>1</v>
      </c>
      <c r="C98" s="31" t="s">
        <v>113</v>
      </c>
      <c r="D98" s="31" t="str">
        <f>VLOOKUP(C98,'[13]RM Revenue'!J:K,2,FALSE)</f>
        <v>RETURN TRIP CHARGE - CONT</v>
      </c>
      <c r="E98" s="32">
        <f>VLOOKUP(A98,'[13]Service Codes 01-2019'!$A$2:$H$803,8,FALSE)</f>
        <v>17.39</v>
      </c>
      <c r="F98" s="32">
        <f>VLOOKUP(A98,'[13]Service Codes'!$A$2:$H$803,8,FALSE)</f>
        <v>17.39</v>
      </c>
      <c r="G98" s="32">
        <v>17.440000000000001</v>
      </c>
      <c r="H98" s="33"/>
      <c r="I98" s="34">
        <v>0</v>
      </c>
      <c r="J98" s="34">
        <v>0</v>
      </c>
      <c r="K98" s="34">
        <v>0</v>
      </c>
      <c r="L98" s="34">
        <v>0</v>
      </c>
      <c r="M98" s="34">
        <v>0</v>
      </c>
      <c r="N98" s="34">
        <v>0</v>
      </c>
      <c r="O98" s="34">
        <v>0</v>
      </c>
      <c r="P98" s="34">
        <v>0</v>
      </c>
      <c r="Q98" s="34">
        <v>0</v>
      </c>
      <c r="R98" s="34">
        <v>0</v>
      </c>
      <c r="S98" s="34">
        <v>17.440000000000001</v>
      </c>
      <c r="T98" s="34">
        <v>0</v>
      </c>
      <c r="U98" s="34">
        <f t="shared" si="49"/>
        <v>17.440000000000001</v>
      </c>
      <c r="V98" s="34"/>
      <c r="W98" s="34">
        <f t="shared" si="46"/>
        <v>0</v>
      </c>
      <c r="X98" s="34">
        <f t="shared" si="47"/>
        <v>0</v>
      </c>
      <c r="Y98" s="34">
        <f t="shared" si="47"/>
        <v>0</v>
      </c>
      <c r="Z98" s="34">
        <f t="shared" si="47"/>
        <v>0</v>
      </c>
      <c r="AA98" s="34">
        <f t="shared" si="47"/>
        <v>0</v>
      </c>
      <c r="AB98" s="34">
        <f t="shared" si="47"/>
        <v>0</v>
      </c>
      <c r="AC98" s="34">
        <f t="shared" si="47"/>
        <v>0</v>
      </c>
      <c r="AD98" s="34">
        <f t="shared" si="47"/>
        <v>0</v>
      </c>
      <c r="AE98" s="34">
        <f t="shared" si="47"/>
        <v>0</v>
      </c>
      <c r="AF98" s="34">
        <f t="shared" si="65"/>
        <v>0</v>
      </c>
      <c r="AG98" s="34">
        <f t="shared" si="65"/>
        <v>1</v>
      </c>
      <c r="AH98" s="34">
        <f t="shared" si="65"/>
        <v>0</v>
      </c>
      <c r="AI98" s="35">
        <f t="shared" si="51"/>
        <v>8.3333333333333329E-2</v>
      </c>
      <c r="AJ98" s="34">
        <f>+IFERROR(VLOOKUP($C98,'[27]Kitsap Regulated - Price Out'!$C$61:$AG$83,31,FALSE),0)</f>
        <v>0</v>
      </c>
      <c r="AR98" s="36">
        <f>+IFERROR(VLOOKUP($C98,'[27]Kitsap Regulated - Price Out'!$C$61:$S$83,17,FALSE),0)</f>
        <v>0</v>
      </c>
      <c r="AS98" s="36">
        <f t="shared" si="53"/>
        <v>17.440000000000001</v>
      </c>
      <c r="AT98" s="37">
        <f t="shared" si="54"/>
        <v>18.554098941342861</v>
      </c>
      <c r="AU98" s="38">
        <f t="shared" si="55"/>
        <v>18.554098941342861</v>
      </c>
      <c r="AV98" s="38">
        <f t="shared" si="56"/>
        <v>1.1140989413428599</v>
      </c>
      <c r="AW98" s="39">
        <f t="shared" si="57"/>
        <v>6.6940709680440511E-2</v>
      </c>
      <c r="BA98" s="247">
        <f t="shared" si="62"/>
        <v>18.62</v>
      </c>
      <c r="BB98" s="35">
        <f t="shared" si="63"/>
        <v>18.62</v>
      </c>
      <c r="BC98" s="35">
        <f t="shared" si="64"/>
        <v>6.5901058657139799E-2</v>
      </c>
      <c r="BD98" s="248">
        <f t="shared" si="61"/>
        <v>3.5518328788414978E-3</v>
      </c>
    </row>
    <row r="99" spans="1:56" s="61" customFormat="1" ht="12">
      <c r="A99" s="61" t="str">
        <f t="shared" si="48"/>
        <v>MASON CO-REGULATEDCommercial - RearloadCEXYD</v>
      </c>
      <c r="B99" s="61">
        <f t="shared" si="45"/>
        <v>1</v>
      </c>
      <c r="C99" s="62" t="s">
        <v>114</v>
      </c>
      <c r="D99" s="62" t="str">
        <f>VLOOKUP(C99,'[13]RM Revenue'!J:K,2,FALSE)</f>
        <v>CMML EXTRA YARDAGE</v>
      </c>
      <c r="E99" s="63">
        <f>VLOOKUP(A99,'[13]Service Codes 01-2019'!$A$2:$H$803,8,FALSE)</f>
        <v>15.98</v>
      </c>
      <c r="F99" s="63">
        <f>VLOOKUP(A99,'[13]Service Codes'!$A$2:$H$803,8,FALSE)</f>
        <v>16.12</v>
      </c>
      <c r="G99" s="63">
        <v>16.16</v>
      </c>
      <c r="H99" s="64"/>
      <c r="I99" s="65">
        <v>1165.3699999999999</v>
      </c>
      <c r="J99" s="65">
        <v>761.24</v>
      </c>
      <c r="K99" s="65">
        <v>2015</v>
      </c>
      <c r="L99" s="65">
        <v>967.2</v>
      </c>
      <c r="M99" s="65">
        <v>467.48</v>
      </c>
      <c r="N99" s="65">
        <v>677.04</v>
      </c>
      <c r="O99" s="65">
        <v>677.04</v>
      </c>
      <c r="P99" s="65">
        <v>1628.12</v>
      </c>
      <c r="Q99" s="65">
        <v>4701.18</v>
      </c>
      <c r="R99" s="65">
        <v>4444</v>
      </c>
      <c r="S99" s="65">
        <v>5656</v>
      </c>
      <c r="T99" s="65">
        <v>5138.88</v>
      </c>
      <c r="U99" s="65">
        <f t="shared" si="49"/>
        <v>28298.55</v>
      </c>
      <c r="V99" s="65"/>
      <c r="W99" s="65">
        <f t="shared" si="46"/>
        <v>72.926783479349183</v>
      </c>
      <c r="X99" s="65">
        <f t="shared" si="47"/>
        <v>47.223325062034739</v>
      </c>
      <c r="Y99" s="65">
        <f t="shared" si="47"/>
        <v>124.99999999999999</v>
      </c>
      <c r="Z99" s="65">
        <f t="shared" si="47"/>
        <v>60</v>
      </c>
      <c r="AA99" s="65">
        <f t="shared" si="47"/>
        <v>29</v>
      </c>
      <c r="AB99" s="65">
        <f t="shared" si="47"/>
        <v>41.999999999999993</v>
      </c>
      <c r="AC99" s="65">
        <f t="shared" si="47"/>
        <v>41.999999999999993</v>
      </c>
      <c r="AD99" s="65">
        <f t="shared" si="47"/>
        <v>100.99999999999999</v>
      </c>
      <c r="AE99" s="65">
        <f t="shared" si="47"/>
        <v>291.63647642679899</v>
      </c>
      <c r="AF99" s="34">
        <f t="shared" si="65"/>
        <v>275</v>
      </c>
      <c r="AG99" s="34">
        <f t="shared" si="65"/>
        <v>350</v>
      </c>
      <c r="AH99" s="34">
        <f t="shared" si="65"/>
        <v>318</v>
      </c>
      <c r="AI99" s="35">
        <f t="shared" si="51"/>
        <v>146.14888208068191</v>
      </c>
      <c r="AJ99" s="34">
        <f>+IFERROR(VLOOKUP($C99,'[27]Kitsap Regulated - Price Out'!$C$61:$AG$83,31,FALSE),0)</f>
        <v>48.004051316677923</v>
      </c>
      <c r="AR99" s="36">
        <f>+IFERROR(VLOOKUP($C99,'[27]Kitsap Regulated - Price Out'!$C$61:$S$83,17,FALSE),0)</f>
        <v>8531.2800000000007</v>
      </c>
      <c r="AS99" s="36">
        <f t="shared" si="53"/>
        <v>36829.83</v>
      </c>
      <c r="AT99" s="37">
        <f t="shared" si="54"/>
        <v>17.192330211703016</v>
      </c>
      <c r="AU99" s="38">
        <f t="shared" si="55"/>
        <v>40055.296110458316</v>
      </c>
      <c r="AV99" s="38">
        <f t="shared" si="56"/>
        <v>3225.4661104583138</v>
      </c>
      <c r="AW99" s="39">
        <f t="shared" si="57"/>
        <v>6.6521725291750308E-2</v>
      </c>
      <c r="BA99" s="247">
        <f t="shared" si="62"/>
        <v>17.25</v>
      </c>
      <c r="BB99" s="35">
        <f t="shared" si="63"/>
        <v>40189.657213253486</v>
      </c>
      <c r="BC99" s="35">
        <f t="shared" si="64"/>
        <v>134.36110279517015</v>
      </c>
      <c r="BD99" s="248">
        <f t="shared" si="61"/>
        <v>3.3543904512564212E-3</v>
      </c>
    </row>
    <row r="100" spans="1:56" s="4" customFormat="1" ht="14.25" customHeight="1">
      <c r="A100" s="4" t="str">
        <f t="shared" si="48"/>
        <v>MASON CO-REGULATEDCommercial - RearloadCLSECOL</v>
      </c>
      <c r="B100" s="4">
        <f t="shared" si="45"/>
        <v>1</v>
      </c>
      <c r="C100" s="31" t="s">
        <v>115</v>
      </c>
      <c r="D100" s="31" t="str">
        <f>VLOOKUP(C100,'[13]RM Revenue'!J:K,2,FALSE)</f>
        <v>LOOSE MATERIAL-COLLECTOR</v>
      </c>
      <c r="E100" s="32">
        <f>VLOOKUP(A100,'[13]Service Codes 01-2019'!$A$2:$H$803,8,FALSE)</f>
        <v>27.78</v>
      </c>
      <c r="F100" s="32">
        <f>VLOOKUP(A100,'[13]Service Codes'!$A$2:$H$803,8,FALSE)</f>
        <v>27.92</v>
      </c>
      <c r="G100" s="32">
        <v>28</v>
      </c>
      <c r="H100" s="33"/>
      <c r="I100" s="34">
        <v>31.52</v>
      </c>
      <c r="J100" s="34">
        <v>0</v>
      </c>
      <c r="K100" s="34">
        <v>0</v>
      </c>
      <c r="L100" s="34">
        <v>0</v>
      </c>
      <c r="M100" s="34">
        <v>0</v>
      </c>
      <c r="N100" s="34">
        <v>111.68</v>
      </c>
      <c r="O100" s="34">
        <v>0</v>
      </c>
      <c r="P100" s="34">
        <v>0</v>
      </c>
      <c r="Q100" s="34">
        <v>0</v>
      </c>
      <c r="R100" s="34">
        <v>0</v>
      </c>
      <c r="S100" s="34">
        <v>0</v>
      </c>
      <c r="T100" s="34">
        <v>0</v>
      </c>
      <c r="U100" s="51">
        <f t="shared" si="49"/>
        <v>143.20000000000002</v>
      </c>
      <c r="V100" s="51"/>
      <c r="W100" s="51">
        <f t="shared" si="46"/>
        <v>1.1346292296616269</v>
      </c>
      <c r="X100" s="51">
        <f t="shared" si="47"/>
        <v>0</v>
      </c>
      <c r="Y100" s="51">
        <f t="shared" si="47"/>
        <v>0</v>
      </c>
      <c r="Z100" s="51">
        <f t="shared" si="47"/>
        <v>0</v>
      </c>
      <c r="AA100" s="51">
        <f t="shared" si="47"/>
        <v>0</v>
      </c>
      <c r="AB100" s="51">
        <f t="shared" si="47"/>
        <v>4</v>
      </c>
      <c r="AC100" s="51">
        <f t="shared" si="47"/>
        <v>0</v>
      </c>
      <c r="AD100" s="51">
        <f t="shared" si="47"/>
        <v>0</v>
      </c>
      <c r="AE100" s="51">
        <f t="shared" si="47"/>
        <v>0</v>
      </c>
      <c r="AF100" s="34">
        <f t="shared" si="65"/>
        <v>0</v>
      </c>
      <c r="AG100" s="34">
        <f t="shared" si="65"/>
        <v>0</v>
      </c>
      <c r="AH100" s="34">
        <f t="shared" si="65"/>
        <v>0</v>
      </c>
      <c r="AI100" s="35">
        <f t="shared" si="51"/>
        <v>0.42788576913846893</v>
      </c>
      <c r="AJ100" s="34">
        <f>+IFERROR(VLOOKUP($C100,'[27]Kitsap Regulated - Price Out'!$C$61:$AG$83,31,FALSE),0)</f>
        <v>0.10289939300012917</v>
      </c>
      <c r="AK100" s="5"/>
      <c r="AL100" s="5"/>
      <c r="AM100" s="5"/>
      <c r="AN100" s="5"/>
      <c r="AO100" s="5"/>
      <c r="AP100" s="5"/>
      <c r="AQ100" s="5"/>
      <c r="AR100" s="36">
        <f>+IFERROR(VLOOKUP($C100,'[27]Kitsap Regulated - Price Out'!$C$61:$S$83,17,FALSE),0)</f>
        <v>31.87</v>
      </c>
      <c r="AS100" s="36">
        <f t="shared" si="53"/>
        <v>175.07000000000002</v>
      </c>
      <c r="AT100" s="37">
        <f t="shared" si="54"/>
        <v>29.788690960871563</v>
      </c>
      <c r="AU100" s="38">
        <f t="shared" si="55"/>
        <v>189.73674193875365</v>
      </c>
      <c r="AV100" s="38">
        <f t="shared" si="56"/>
        <v>14.666741938753631</v>
      </c>
      <c r="AW100" s="39">
        <f t="shared" si="57"/>
        <v>6.6930192008293726E-2</v>
      </c>
      <c r="BA100" s="247">
        <f t="shared" si="62"/>
        <v>29.9</v>
      </c>
      <c r="BB100" s="35">
        <f t="shared" si="63"/>
        <v>190.44571617532898</v>
      </c>
      <c r="BC100" s="35">
        <f t="shared" si="64"/>
        <v>0.70897423657532954</v>
      </c>
      <c r="BD100" s="248">
        <f t="shared" si="61"/>
        <v>3.7366206952378022E-3</v>
      </c>
    </row>
    <row r="101" spans="1:56" s="4" customFormat="1" ht="14.25" customHeight="1">
      <c r="A101" s="4" t="str">
        <f t="shared" si="48"/>
        <v>MASON CO-REGULATEDCommercial - RearloadCLSE1COL</v>
      </c>
      <c r="B101" s="4">
        <f t="shared" si="45"/>
        <v>1</v>
      </c>
      <c r="C101" s="31" t="s">
        <v>116</v>
      </c>
      <c r="D101" s="31" t="str">
        <f>VLOOKUP(C101,'[13]RM Revenue'!J:K,2,FALSE)</f>
        <v>ADDT'L LOOSE-COLLECTOR</v>
      </c>
      <c r="E101" s="32">
        <f>VLOOKUP(A101,'[13]Service Codes 01-2019'!$A$2:$H$803,8,FALSE)</f>
        <v>27.78</v>
      </c>
      <c r="F101" s="32">
        <f>VLOOKUP(A101,'[13]Service Codes'!$A$2:$H$803,8,FALSE)</f>
        <v>27.92</v>
      </c>
      <c r="G101" s="32">
        <v>28</v>
      </c>
      <c r="H101" s="33"/>
      <c r="I101" s="34">
        <v>250.02</v>
      </c>
      <c r="J101" s="34">
        <v>0</v>
      </c>
      <c r="K101" s="34">
        <v>0</v>
      </c>
      <c r="L101" s="34">
        <v>0</v>
      </c>
      <c r="M101" s="34">
        <v>0</v>
      </c>
      <c r="N101" s="34">
        <v>0</v>
      </c>
      <c r="O101" s="34">
        <v>0</v>
      </c>
      <c r="P101" s="34">
        <v>0</v>
      </c>
      <c r="Q101" s="34">
        <v>0</v>
      </c>
      <c r="R101" s="34">
        <v>0</v>
      </c>
      <c r="S101" s="34">
        <v>0</v>
      </c>
      <c r="T101" s="34">
        <v>0</v>
      </c>
      <c r="U101" s="51">
        <f t="shared" si="49"/>
        <v>250.02</v>
      </c>
      <c r="V101" s="51"/>
      <c r="W101" s="51">
        <f t="shared" si="46"/>
        <v>9</v>
      </c>
      <c r="X101" s="51">
        <f t="shared" si="47"/>
        <v>0</v>
      </c>
      <c r="Y101" s="51">
        <f t="shared" si="47"/>
        <v>0</v>
      </c>
      <c r="Z101" s="51">
        <f t="shared" si="47"/>
        <v>0</v>
      </c>
      <c r="AA101" s="51">
        <f t="shared" si="47"/>
        <v>0</v>
      </c>
      <c r="AB101" s="51">
        <f t="shared" si="47"/>
        <v>0</v>
      </c>
      <c r="AC101" s="51">
        <f t="shared" si="47"/>
        <v>0</v>
      </c>
      <c r="AD101" s="51">
        <f t="shared" si="47"/>
        <v>0</v>
      </c>
      <c r="AE101" s="51">
        <f t="shared" si="47"/>
        <v>0</v>
      </c>
      <c r="AF101" s="34">
        <f t="shared" si="65"/>
        <v>0</v>
      </c>
      <c r="AG101" s="34">
        <f t="shared" si="65"/>
        <v>0</v>
      </c>
      <c r="AH101" s="34">
        <f t="shared" si="65"/>
        <v>0</v>
      </c>
      <c r="AI101" s="35">
        <f t="shared" si="51"/>
        <v>0.75</v>
      </c>
      <c r="AJ101" s="34">
        <f>+IFERROR(VLOOKUP($C101,'[27]Kitsap Regulated - Price Out'!$C$61:$AG$83,31,FALSE),0)</f>
        <v>0</v>
      </c>
      <c r="AK101" s="41" t="s">
        <v>117</v>
      </c>
      <c r="AL101" s="42">
        <f>+SUM(AP73:AP84)</f>
        <v>1065.3435109565987</v>
      </c>
      <c r="AM101" s="5"/>
      <c r="AN101" s="5"/>
      <c r="AO101" s="5"/>
      <c r="AP101" s="5"/>
      <c r="AQ101" s="5"/>
      <c r="AR101" s="36">
        <f>+IFERROR(VLOOKUP($C101,'[27]Kitsap Regulated - Price Out'!$C$61:$S$83,17,FALSE),0)</f>
        <v>0</v>
      </c>
      <c r="AS101" s="36">
        <f t="shared" si="53"/>
        <v>250.02</v>
      </c>
      <c r="AT101" s="37">
        <f t="shared" si="54"/>
        <v>29.788690960871563</v>
      </c>
      <c r="AU101" s="38">
        <f t="shared" si="55"/>
        <v>268.09821864784408</v>
      </c>
      <c r="AV101" s="38">
        <f t="shared" si="56"/>
        <v>18.078218647844068</v>
      </c>
      <c r="AW101" s="39">
        <f t="shared" si="57"/>
        <v>6.6930192008293726E-2</v>
      </c>
      <c r="BA101" s="247">
        <f t="shared" si="62"/>
        <v>29.9</v>
      </c>
      <c r="BB101" s="35">
        <f t="shared" si="63"/>
        <v>269.09999999999997</v>
      </c>
      <c r="BC101" s="35">
        <f t="shared" si="64"/>
        <v>1.0017813521558878</v>
      </c>
      <c r="BD101" s="248">
        <f t="shared" si="61"/>
        <v>3.7366206952378022E-3</v>
      </c>
    </row>
    <row r="102" spans="1:56" s="4" customFormat="1" ht="12">
      <c r="A102" s="4" t="str">
        <f t="shared" si="48"/>
        <v>MASON CO-REGULATEDCommercial - RearloadUNLOCKREF</v>
      </c>
      <c r="B102" s="4">
        <f t="shared" si="45"/>
        <v>1</v>
      </c>
      <c r="C102" s="31" t="s">
        <v>118</v>
      </c>
      <c r="D102" s="31" t="str">
        <f>VLOOKUP(C102,'[13]RM Revenue'!J:K,2,FALSE)</f>
        <v>UNLOCK / UNLATCH REFUSE</v>
      </c>
      <c r="E102" s="32">
        <f>VLOOKUP(A102,'[13]Service Codes 01-2019'!$A$2:$H$803,8,FALSE)</f>
        <v>2.5299999999999998</v>
      </c>
      <c r="F102" s="32">
        <f>VLOOKUP(A102,'[13]Service Codes'!$A$2:$H$803,8,FALSE)</f>
        <v>2.5299999999999998</v>
      </c>
      <c r="G102" s="32">
        <v>2.54</v>
      </c>
      <c r="H102" s="33"/>
      <c r="I102" s="34">
        <v>240.36</v>
      </c>
      <c r="J102" s="34">
        <v>303.60000000000002</v>
      </c>
      <c r="K102" s="34">
        <v>442.75</v>
      </c>
      <c r="L102" s="34">
        <v>364.34000000000003</v>
      </c>
      <c r="M102" s="34">
        <v>280.83000000000004</v>
      </c>
      <c r="N102" s="34">
        <v>283.36</v>
      </c>
      <c r="O102" s="34">
        <v>327.53999999999996</v>
      </c>
      <c r="P102" s="34">
        <v>316.25</v>
      </c>
      <c r="Q102" s="34">
        <v>579.38</v>
      </c>
      <c r="R102" s="34">
        <v>609.6</v>
      </c>
      <c r="S102" s="34">
        <v>602</v>
      </c>
      <c r="T102" s="34">
        <v>604.52</v>
      </c>
      <c r="U102" s="51">
        <f t="shared" si="49"/>
        <v>4954.5300000000007</v>
      </c>
      <c r="V102" s="51"/>
      <c r="W102" s="51">
        <f t="shared" si="46"/>
        <v>95.003952569169968</v>
      </c>
      <c r="X102" s="51">
        <f t="shared" si="47"/>
        <v>120.00000000000001</v>
      </c>
      <c r="Y102" s="51">
        <f t="shared" si="47"/>
        <v>175</v>
      </c>
      <c r="Z102" s="51">
        <f t="shared" si="47"/>
        <v>144.00790513833994</v>
      </c>
      <c r="AA102" s="51">
        <f t="shared" si="47"/>
        <v>111.00000000000003</v>
      </c>
      <c r="AB102" s="51">
        <f t="shared" si="47"/>
        <v>112.00000000000001</v>
      </c>
      <c r="AC102" s="51">
        <f t="shared" si="47"/>
        <v>129.46245059288538</v>
      </c>
      <c r="AD102" s="51">
        <f t="shared" si="47"/>
        <v>125.00000000000001</v>
      </c>
      <c r="AE102" s="51">
        <f t="shared" si="47"/>
        <v>229.00395256916997</v>
      </c>
      <c r="AF102" s="34">
        <f t="shared" si="65"/>
        <v>240</v>
      </c>
      <c r="AG102" s="34">
        <f t="shared" si="65"/>
        <v>237.00787401574803</v>
      </c>
      <c r="AH102" s="34">
        <f t="shared" si="65"/>
        <v>238</v>
      </c>
      <c r="AI102" s="35">
        <f t="shared" si="51"/>
        <v>162.95717790710944</v>
      </c>
      <c r="AJ102" s="34">
        <f>+IFERROR(VLOOKUP($C102,'[27]Kitsap Regulated - Price Out'!$C$61:$AG$83,31,FALSE),0)</f>
        <v>77.75</v>
      </c>
      <c r="AK102" s="41" t="s">
        <v>119</v>
      </c>
      <c r="AL102" s="41">
        <v>0</v>
      </c>
      <c r="AM102" s="5"/>
      <c r="AN102" s="5"/>
      <c r="AO102" s="5"/>
      <c r="AP102" s="5"/>
      <c r="AQ102" s="5"/>
      <c r="AR102" s="36">
        <f>+IFERROR(VLOOKUP($C102,'[27]Kitsap Regulated - Price Out'!$C$61:$S$83,17,FALSE),0)</f>
        <v>2360.4900000000002</v>
      </c>
      <c r="AS102" s="36">
        <f t="shared" si="53"/>
        <v>7315.02</v>
      </c>
      <c r="AT102" s="37">
        <f t="shared" si="54"/>
        <v>2.7022598228790633</v>
      </c>
      <c r="AU102" s="38">
        <f t="shared" si="55"/>
        <v>7805.4400312438174</v>
      </c>
      <c r="AV102" s="38">
        <f t="shared" si="56"/>
        <v>490.42003124381699</v>
      </c>
      <c r="AW102" s="39">
        <f t="shared" si="57"/>
        <v>6.808688651346384E-2</v>
      </c>
      <c r="BA102" s="247">
        <f t="shared" si="62"/>
        <v>2.71</v>
      </c>
      <c r="BB102" s="35">
        <f t="shared" si="63"/>
        <v>7827.7974255391982</v>
      </c>
      <c r="BC102" s="35">
        <f t="shared" si="64"/>
        <v>22.3573942953808</v>
      </c>
      <c r="BD102" s="248">
        <f t="shared" si="61"/>
        <v>2.8643349005167324E-3</v>
      </c>
    </row>
    <row r="103" spans="1:56" s="4" customFormat="1" ht="12">
      <c r="C103" s="31"/>
      <c r="D103" s="31"/>
      <c r="E103" s="32"/>
      <c r="F103" s="32"/>
      <c r="G103" s="32"/>
      <c r="H103" s="33"/>
      <c r="I103" s="34"/>
      <c r="J103" s="34"/>
      <c r="K103" s="34"/>
      <c r="L103" s="34"/>
      <c r="M103" s="34"/>
      <c r="N103" s="34"/>
      <c r="O103" s="34"/>
      <c r="P103" s="34"/>
      <c r="Q103" s="34"/>
      <c r="R103" s="34"/>
      <c r="S103" s="34"/>
      <c r="T103" s="34"/>
      <c r="U103" s="51"/>
      <c r="V103" s="51"/>
      <c r="W103" s="51"/>
      <c r="X103" s="51"/>
      <c r="Y103" s="51"/>
      <c r="Z103" s="51"/>
      <c r="AA103" s="51"/>
      <c r="AB103" s="51"/>
      <c r="AC103" s="51"/>
      <c r="AD103" s="51"/>
      <c r="AE103" s="51"/>
      <c r="AF103" s="51"/>
      <c r="AG103" s="51"/>
      <c r="AH103" s="51"/>
      <c r="AJ103" s="34"/>
      <c r="AK103" s="5"/>
      <c r="AL103" s="5"/>
      <c r="AM103" s="5"/>
      <c r="AN103" s="5"/>
      <c r="AO103" s="5"/>
      <c r="AP103" s="5"/>
      <c r="AQ103" s="5"/>
      <c r="AR103" s="35"/>
      <c r="AS103" s="35"/>
      <c r="AT103" s="32"/>
      <c r="AU103" s="66"/>
      <c r="AV103" s="66"/>
      <c r="AW103" s="39"/>
      <c r="BB103" s="44"/>
      <c r="BC103" s="44"/>
    </row>
    <row r="104" spans="1:56" s="4" customFormat="1" ht="12">
      <c r="B104" s="4">
        <f>COUNTIF(C:C,C104)</f>
        <v>0</v>
      </c>
      <c r="C104" s="44"/>
      <c r="D104" s="45" t="s">
        <v>120</v>
      </c>
      <c r="E104" s="33"/>
      <c r="F104" s="33"/>
      <c r="G104" s="33"/>
      <c r="H104" s="33"/>
      <c r="I104" s="46">
        <f t="shared" ref="I104:U104" si="66">SUM(I72:I103)</f>
        <v>60444.579999999994</v>
      </c>
      <c r="J104" s="46">
        <f t="shared" si="66"/>
        <v>60026.87999999999</v>
      </c>
      <c r="K104" s="46">
        <f t="shared" si="66"/>
        <v>61470.419999999991</v>
      </c>
      <c r="L104" s="46">
        <f t="shared" si="66"/>
        <v>59731.659999999982</v>
      </c>
      <c r="M104" s="46">
        <f t="shared" si="66"/>
        <v>57683.960000000006</v>
      </c>
      <c r="N104" s="46">
        <f t="shared" si="66"/>
        <v>60417.94</v>
      </c>
      <c r="O104" s="46">
        <f t="shared" si="66"/>
        <v>64076.55</v>
      </c>
      <c r="P104" s="46">
        <f t="shared" si="66"/>
        <v>70391.089999999982</v>
      </c>
      <c r="Q104" s="46">
        <f t="shared" si="66"/>
        <v>108345.45000000001</v>
      </c>
      <c r="R104" s="46">
        <f t="shared" si="66"/>
        <v>108316.25000000001</v>
      </c>
      <c r="S104" s="46">
        <f t="shared" si="66"/>
        <v>106610.1</v>
      </c>
      <c r="T104" s="46">
        <f t="shared" si="66"/>
        <v>105026.85000000005</v>
      </c>
      <c r="U104" s="46">
        <f t="shared" si="66"/>
        <v>922541.7300000001</v>
      </c>
      <c r="V104" s="49">
        <f>U104-SUM(I104:T104)</f>
        <v>0</v>
      </c>
      <c r="W104" s="47">
        <f t="shared" ref="W104:AJ104" si="67">+SUM(W73:W84)</f>
        <v>663.70014651207373</v>
      </c>
      <c r="X104" s="47">
        <f t="shared" si="67"/>
        <v>658.79985406879678</v>
      </c>
      <c r="Y104" s="47">
        <f t="shared" si="67"/>
        <v>658.25032845482724</v>
      </c>
      <c r="Z104" s="47">
        <f t="shared" si="67"/>
        <v>653.500776811489</v>
      </c>
      <c r="AA104" s="47">
        <f t="shared" si="67"/>
        <v>650.23348824421964</v>
      </c>
      <c r="AB104" s="47">
        <f t="shared" si="67"/>
        <v>662.16899719318837</v>
      </c>
      <c r="AC104" s="47">
        <f t="shared" si="67"/>
        <v>686.36561080083573</v>
      </c>
      <c r="AD104" s="47">
        <f t="shared" si="67"/>
        <v>728.25102968208694</v>
      </c>
      <c r="AE104" s="47">
        <f t="shared" si="67"/>
        <v>1087.1061727307663</v>
      </c>
      <c r="AF104" s="47">
        <f t="shared" si="67"/>
        <v>1089.5560666809736</v>
      </c>
      <c r="AG104" s="47">
        <f t="shared" si="67"/>
        <v>1070.5259720670881</v>
      </c>
      <c r="AH104" s="47">
        <f t="shared" si="67"/>
        <v>1065.3435109565987</v>
      </c>
      <c r="AI104" s="47">
        <f t="shared" si="67"/>
        <v>806.15016285024524</v>
      </c>
      <c r="AJ104" s="47">
        <f t="shared" si="67"/>
        <v>244.88015456210169</v>
      </c>
      <c r="AK104" s="5"/>
      <c r="AL104" s="5"/>
      <c r="AM104" s="5"/>
      <c r="AN104" s="5"/>
      <c r="AO104" s="5"/>
      <c r="AP104" s="5"/>
      <c r="AQ104" s="5"/>
      <c r="AR104" s="46">
        <f>SUM(AR72:AR103)</f>
        <v>273418.76</v>
      </c>
      <c r="AS104" s="46">
        <f>SUM(AS72:AS103)</f>
        <v>1195960.4900000002</v>
      </c>
      <c r="AU104" s="48">
        <f>SUM(AU72:AU103)</f>
        <v>1305118.5849684628</v>
      </c>
      <c r="AV104" s="48">
        <f>SUM(AV72:AV103)</f>
        <v>109158.0949684628</v>
      </c>
      <c r="AW104" s="67">
        <f>+AV104/U104</f>
        <v>0.11832320578979423</v>
      </c>
      <c r="BB104" s="48">
        <f>SUM(BB72:BB103)</f>
        <v>1309765.7129906495</v>
      </c>
      <c r="BC104" s="48">
        <f>SUM(BC72:BC103)</f>
        <v>4647.1280221861261</v>
      </c>
    </row>
    <row r="105" spans="1:56" ht="12">
      <c r="A105" s="4"/>
      <c r="B105" s="4"/>
      <c r="C105" s="44"/>
      <c r="D105" s="44"/>
      <c r="E105" s="33"/>
      <c r="F105" s="33"/>
      <c r="G105" s="33"/>
      <c r="H105" s="33"/>
      <c r="I105" s="53"/>
      <c r="J105" s="68"/>
      <c r="K105" s="68"/>
      <c r="L105" s="69"/>
      <c r="M105" s="69"/>
      <c r="N105" s="69"/>
      <c r="O105" s="69"/>
      <c r="P105" s="69"/>
      <c r="Q105" s="69"/>
      <c r="R105" s="69"/>
      <c r="S105" s="69"/>
      <c r="T105" s="69"/>
      <c r="U105" s="69"/>
      <c r="W105" s="51"/>
      <c r="X105" s="51"/>
      <c r="Y105" s="51"/>
      <c r="Z105" s="51"/>
      <c r="AA105" s="51"/>
      <c r="AB105" s="51"/>
      <c r="AC105" s="51"/>
      <c r="AD105" s="51"/>
      <c r="AE105" s="51"/>
      <c r="AF105" s="51"/>
      <c r="AG105" s="51"/>
      <c r="AH105" s="51"/>
      <c r="AJ105" s="5"/>
      <c r="AR105" s="20">
        <f>+AR104-'[27]Kitsap Regulated - Price Out'!S84</f>
        <v>-15.989999999932479</v>
      </c>
      <c r="AS105" s="20"/>
      <c r="AU105" s="43"/>
      <c r="AV105" s="52">
        <f>+AU104-U104-AR104-AV104</f>
        <v>0</v>
      </c>
      <c r="BB105" s="48"/>
      <c r="BC105" s="48"/>
    </row>
    <row r="106" spans="1:56" ht="12">
      <c r="A106" s="4"/>
      <c r="B106" s="4"/>
      <c r="E106" s="33"/>
      <c r="F106" s="33"/>
      <c r="G106" s="33"/>
      <c r="H106" s="32"/>
      <c r="I106" s="35"/>
      <c r="J106" s="35"/>
      <c r="K106" s="35"/>
      <c r="L106" s="20"/>
      <c r="M106" s="20"/>
      <c r="N106" s="20"/>
      <c r="O106" s="20"/>
      <c r="P106" s="20"/>
      <c r="Q106" s="20"/>
      <c r="R106" s="20"/>
      <c r="S106" s="20"/>
      <c r="T106" s="20"/>
      <c r="U106" s="20"/>
      <c r="W106" s="51"/>
      <c r="X106" s="51"/>
      <c r="Y106" s="51"/>
      <c r="Z106" s="51"/>
      <c r="AA106" s="51"/>
      <c r="AB106" s="51"/>
      <c r="AC106" s="51"/>
      <c r="AD106" s="51"/>
      <c r="AE106" s="51"/>
      <c r="AF106" s="51"/>
      <c r="AG106" s="51"/>
      <c r="AH106" s="51"/>
      <c r="AJ106" s="5"/>
      <c r="AR106" s="20"/>
      <c r="AS106" s="20"/>
      <c r="AU106" s="43"/>
      <c r="AV106" s="43"/>
    </row>
    <row r="107" spans="1:56" ht="12">
      <c r="A107" s="4"/>
      <c r="B107" s="4">
        <f>COUNTIF(C:C,C107)</f>
        <v>1</v>
      </c>
      <c r="C107" s="28" t="s">
        <v>121</v>
      </c>
      <c r="D107" s="26" t="s">
        <v>121</v>
      </c>
      <c r="E107" s="33"/>
      <c r="F107" s="33"/>
      <c r="G107" s="33"/>
      <c r="H107" s="59"/>
      <c r="I107" s="60"/>
      <c r="J107" s="35"/>
      <c r="K107" s="35"/>
      <c r="L107" s="20"/>
      <c r="M107" s="20"/>
      <c r="N107" s="20"/>
      <c r="O107" s="20"/>
      <c r="P107" s="20"/>
      <c r="Q107" s="20"/>
      <c r="R107" s="20"/>
      <c r="S107" s="20"/>
      <c r="T107" s="20"/>
      <c r="U107" s="20"/>
      <c r="W107" s="51">
        <f t="shared" ref="W107:AD107" si="68">IFERROR(I107/$F107,0)</f>
        <v>0</v>
      </c>
      <c r="X107" s="51">
        <f t="shared" si="68"/>
        <v>0</v>
      </c>
      <c r="Y107" s="51">
        <f t="shared" si="68"/>
        <v>0</v>
      </c>
      <c r="Z107" s="51">
        <f t="shared" si="68"/>
        <v>0</v>
      </c>
      <c r="AA107" s="51">
        <f t="shared" si="68"/>
        <v>0</v>
      </c>
      <c r="AB107" s="51">
        <f t="shared" si="68"/>
        <v>0</v>
      </c>
      <c r="AC107" s="51">
        <f t="shared" si="68"/>
        <v>0</v>
      </c>
      <c r="AD107" s="51">
        <f t="shared" si="68"/>
        <v>0</v>
      </c>
      <c r="AE107" s="51">
        <f>IFERROR(Q107/#REF!,0)</f>
        <v>0</v>
      </c>
      <c r="AF107" s="51">
        <f>IFERROR(R107/#REF!,0)</f>
        <v>0</v>
      </c>
      <c r="AG107" s="51">
        <f>IFERROR(S107/#REF!,0)</f>
        <v>0</v>
      </c>
      <c r="AH107" s="51">
        <f>IFERROR(T107/#REF!,0)</f>
        <v>0</v>
      </c>
      <c r="AJ107" s="5"/>
      <c r="AR107" s="20"/>
      <c r="AS107" s="20"/>
      <c r="AU107" s="43"/>
      <c r="AV107" s="43"/>
    </row>
    <row r="108" spans="1:56" ht="12">
      <c r="A108" s="4"/>
      <c r="B108" s="4"/>
      <c r="C108" s="28"/>
      <c r="D108" s="28"/>
      <c r="E108" s="33"/>
      <c r="F108" s="33"/>
      <c r="G108" s="33"/>
      <c r="H108" s="59"/>
      <c r="I108" s="60"/>
      <c r="J108" s="35"/>
      <c r="K108" s="35"/>
      <c r="L108" s="20"/>
      <c r="M108" s="20"/>
      <c r="N108" s="20"/>
      <c r="O108" s="20"/>
      <c r="P108" s="20"/>
      <c r="Q108" s="20"/>
      <c r="R108" s="20"/>
      <c r="S108" s="20"/>
      <c r="T108" s="20"/>
      <c r="U108" s="20"/>
      <c r="W108" s="51"/>
      <c r="X108" s="51"/>
      <c r="Y108" s="51"/>
      <c r="Z108" s="51"/>
      <c r="AA108" s="51"/>
      <c r="AB108" s="51"/>
      <c r="AC108" s="51"/>
      <c r="AD108" s="51"/>
      <c r="AE108" s="51"/>
      <c r="AF108" s="51"/>
      <c r="AG108" s="51"/>
      <c r="AH108" s="51"/>
      <c r="AJ108" s="70"/>
      <c r="AR108" s="20"/>
      <c r="AS108" s="20"/>
      <c r="AU108" s="43"/>
      <c r="AV108" s="43"/>
    </row>
    <row r="109" spans="1:56" ht="12">
      <c r="A109" s="4"/>
      <c r="B109" s="4">
        <f t="shared" ref="B109:B133" si="69">COUNTIF(C:C,C109)</f>
        <v>1</v>
      </c>
      <c r="C109" s="54" t="s">
        <v>122</v>
      </c>
      <c r="D109" s="54" t="s">
        <v>122</v>
      </c>
      <c r="E109" s="33"/>
      <c r="F109" s="33"/>
      <c r="G109" s="33"/>
      <c r="H109" s="32"/>
      <c r="I109" s="71"/>
      <c r="J109" s="34"/>
      <c r="K109" s="34"/>
      <c r="L109" s="20"/>
      <c r="M109" s="20"/>
      <c r="N109" s="20"/>
      <c r="O109" s="20"/>
      <c r="P109" s="20"/>
      <c r="Q109" s="20"/>
      <c r="R109" s="20"/>
      <c r="S109" s="20"/>
      <c r="T109" s="20"/>
      <c r="U109" s="20"/>
      <c r="W109" s="51">
        <f t="shared" ref="W109:W133" si="70">IFERROR(I109/$E109,0)</f>
        <v>0</v>
      </c>
      <c r="X109" s="51">
        <f t="shared" ref="X109:AH133" si="71">IFERROR(J109/$F109,0)</f>
        <v>0</v>
      </c>
      <c r="Y109" s="51">
        <f t="shared" si="71"/>
        <v>0</v>
      </c>
      <c r="Z109" s="51">
        <f t="shared" si="71"/>
        <v>0</v>
      </c>
      <c r="AA109" s="51">
        <f t="shared" si="71"/>
        <v>0</v>
      </c>
      <c r="AB109" s="51">
        <f t="shared" si="71"/>
        <v>0</v>
      </c>
      <c r="AC109" s="51">
        <f t="shared" si="71"/>
        <v>0</v>
      </c>
      <c r="AD109" s="51">
        <f t="shared" si="71"/>
        <v>0</v>
      </c>
      <c r="AE109" s="51">
        <f t="shared" si="71"/>
        <v>0</v>
      </c>
      <c r="AF109" s="51">
        <f t="shared" si="71"/>
        <v>0</v>
      </c>
      <c r="AG109" s="51">
        <f t="shared" si="71"/>
        <v>0</v>
      </c>
      <c r="AH109" s="51">
        <f t="shared" si="71"/>
        <v>0</v>
      </c>
      <c r="AJ109" s="70">
        <f>+IFERROR(VLOOKUP($C109,'[27]Kitsap Regulated - Price Out'!$C$90:$AG$111,31,FALSE),0)</f>
        <v>0</v>
      </c>
      <c r="AR109" s="20"/>
      <c r="AS109" s="20"/>
      <c r="AU109" s="43"/>
      <c r="AV109" s="43"/>
    </row>
    <row r="110" spans="1:56" s="4" customFormat="1" ht="12">
      <c r="A110" s="4" t="str">
        <f t="shared" ref="A110:A133" si="72">$A$1&amp;"Rolloff"&amp;C110</f>
        <v>MASON CO-REGULATEDRolloffROHAUL10</v>
      </c>
      <c r="B110" s="4">
        <f t="shared" si="69"/>
        <v>1</v>
      </c>
      <c r="C110" s="31" t="s">
        <v>123</v>
      </c>
      <c r="D110" s="31" t="str">
        <f>VLOOKUP(C110,'[13]RM Revenue'!J:K,2,FALSE)</f>
        <v>10YD ROLL OFF HAUL</v>
      </c>
      <c r="E110" s="32">
        <f>VLOOKUP(A110,'[13]Service Codes 01-2019'!$A$2:$H$803,8,FALSE)</f>
        <v>83.93</v>
      </c>
      <c r="F110" s="32">
        <f>VLOOKUP(A110,'[13]Service Codes'!$A$2:$H$803,8,FALSE)</f>
        <v>83.93</v>
      </c>
      <c r="G110" s="32">
        <v>84.16</v>
      </c>
      <c r="H110" s="33"/>
      <c r="I110" s="34">
        <v>0</v>
      </c>
      <c r="J110" s="34">
        <v>83.93</v>
      </c>
      <c r="K110" s="34">
        <v>0</v>
      </c>
      <c r="L110" s="34">
        <v>0</v>
      </c>
      <c r="M110" s="34">
        <v>83.93</v>
      </c>
      <c r="N110" s="34">
        <v>83.93</v>
      </c>
      <c r="O110" s="34">
        <v>0</v>
      </c>
      <c r="P110" s="34">
        <v>0</v>
      </c>
      <c r="Q110" s="34">
        <v>83.93</v>
      </c>
      <c r="R110" s="34">
        <v>168.32</v>
      </c>
      <c r="S110" s="34">
        <v>0</v>
      </c>
      <c r="T110" s="34">
        <v>84.16</v>
      </c>
      <c r="U110" s="34">
        <f t="shared" ref="U110:U133" si="73">SUM(I110:T110)</f>
        <v>588.20000000000005</v>
      </c>
      <c r="V110" s="34"/>
      <c r="W110" s="34">
        <f t="shared" si="70"/>
        <v>0</v>
      </c>
      <c r="X110" s="34">
        <f t="shared" si="71"/>
        <v>1</v>
      </c>
      <c r="Y110" s="34">
        <f t="shared" si="71"/>
        <v>0</v>
      </c>
      <c r="Z110" s="34">
        <f t="shared" si="71"/>
        <v>0</v>
      </c>
      <c r="AA110" s="34">
        <f t="shared" si="71"/>
        <v>1</v>
      </c>
      <c r="AB110" s="34">
        <f t="shared" si="71"/>
        <v>1</v>
      </c>
      <c r="AC110" s="34">
        <f t="shared" si="71"/>
        <v>0</v>
      </c>
      <c r="AD110" s="34">
        <f t="shared" si="71"/>
        <v>0</v>
      </c>
      <c r="AE110" s="34">
        <f t="shared" si="71"/>
        <v>1</v>
      </c>
      <c r="AF110" s="34">
        <f t="shared" ref="AF110:AH125" si="74">IFERROR(R110/$G110,0)</f>
        <v>2</v>
      </c>
      <c r="AG110" s="34">
        <f t="shared" si="74"/>
        <v>0</v>
      </c>
      <c r="AH110" s="34">
        <f t="shared" si="74"/>
        <v>1</v>
      </c>
      <c r="AI110" s="35">
        <f t="shared" ref="AI110:AI133" si="75">AVERAGE(W110:AH110)</f>
        <v>0.58333333333333337</v>
      </c>
      <c r="AJ110" s="34">
        <f>+IFERROR(VLOOKUP($C110,'[27]Kitsap Regulated - Price Out'!$C$90:$AG$111,31,FALSE),0)</f>
        <v>0.58333333333333337</v>
      </c>
      <c r="AR110" s="36">
        <f>+IFERROR(VLOOKUP($C110,'[27]Kitsap Regulated - Price Out'!$C$90:$S$112,17,FALSE),0)</f>
        <v>587.51</v>
      </c>
      <c r="AS110" s="36">
        <f t="shared" ref="AS110:AS133" si="76">U110+AR110</f>
        <v>1175.71</v>
      </c>
      <c r="AT110" s="37">
        <f t="shared" ref="AT110:AT133" si="77">+IFERROR($G110*(1+$AW$1),0)</f>
        <v>89.536293973819667</v>
      </c>
      <c r="AU110" s="38">
        <f t="shared" ref="AU110:AU133" si="78">+$AT110*(AI110+AJ110)*12</f>
        <v>1253.5081156334754</v>
      </c>
      <c r="AV110" s="38">
        <f t="shared" ref="AV110:AV133" si="79">AU110-AS110</f>
        <v>77.79811563347539</v>
      </c>
      <c r="AW110" s="39">
        <f t="shared" ref="AW110:AW133" si="80">+IFERROR((AT110-F110)/F110,0)</f>
        <v>6.6797259309182178E-2</v>
      </c>
      <c r="AX110" s="72"/>
      <c r="BA110" s="247">
        <f t="shared" ref="BA110:BA133" si="81">ROUND(AT110*(1+$BC$4),2)</f>
        <v>89.86</v>
      </c>
      <c r="BB110" s="35">
        <f t="shared" ref="BB110:BB133" si="82">BA110*(AI110+AJ110)*12</f>
        <v>1258.04</v>
      </c>
      <c r="BC110" s="35">
        <f t="shared" ref="BC110:BC133" si="83">BB110-AU110</f>
        <v>4.5318843665245367</v>
      </c>
      <c r="BD110" s="248">
        <f t="shared" ref="BD110:BD133" si="84">(BA110-AT110)/AT110</f>
        <v>3.6153610096368691E-3</v>
      </c>
    </row>
    <row r="111" spans="1:56" s="4" customFormat="1" ht="12">
      <c r="A111" s="4" t="str">
        <f t="shared" si="72"/>
        <v>MASON CO-REGULATEDRolloffROHAUL20</v>
      </c>
      <c r="B111" s="4">
        <f t="shared" si="69"/>
        <v>1</v>
      </c>
      <c r="C111" s="31" t="s">
        <v>124</v>
      </c>
      <c r="D111" s="31" t="str">
        <f>VLOOKUP(C111,'[13]RM Revenue'!J:K,2,FALSE)</f>
        <v>20YD ROLL OFF-HAUL</v>
      </c>
      <c r="E111" s="32">
        <f>VLOOKUP(A111,'[13]Service Codes 01-2019'!$A$2:$H$803,8,FALSE)</f>
        <v>97.48</v>
      </c>
      <c r="F111" s="32">
        <f>VLOOKUP(A111,'[13]Service Codes'!$A$2:$H$803,8,FALSE)</f>
        <v>97.48</v>
      </c>
      <c r="G111" s="32">
        <v>97.75</v>
      </c>
      <c r="H111" s="33"/>
      <c r="I111" s="34">
        <v>4191.6400000000003</v>
      </c>
      <c r="J111" s="34">
        <v>3509.28</v>
      </c>
      <c r="K111" s="34">
        <v>3314.32</v>
      </c>
      <c r="L111" s="34">
        <v>4094.16</v>
      </c>
      <c r="M111" s="34">
        <v>3733.46</v>
      </c>
      <c r="N111" s="34">
        <v>3996.68</v>
      </c>
      <c r="O111" s="34">
        <v>3996.68</v>
      </c>
      <c r="P111" s="34">
        <v>4776.5200000000004</v>
      </c>
      <c r="Q111" s="34">
        <v>4581.5600000000004</v>
      </c>
      <c r="R111" s="34">
        <v>4495.42</v>
      </c>
      <c r="S111" s="34">
        <v>4789.75</v>
      </c>
      <c r="T111" s="34">
        <v>5083</v>
      </c>
      <c r="U111" s="34">
        <f t="shared" si="73"/>
        <v>50562.47</v>
      </c>
      <c r="V111" s="34"/>
      <c r="W111" s="34">
        <f t="shared" si="70"/>
        <v>43</v>
      </c>
      <c r="X111" s="34">
        <f t="shared" si="71"/>
        <v>36</v>
      </c>
      <c r="Y111" s="34">
        <f t="shared" si="71"/>
        <v>34</v>
      </c>
      <c r="Z111" s="34">
        <f t="shared" si="71"/>
        <v>42</v>
      </c>
      <c r="AA111" s="34">
        <f t="shared" si="71"/>
        <v>38.299753795650389</v>
      </c>
      <c r="AB111" s="34">
        <f t="shared" si="71"/>
        <v>41</v>
      </c>
      <c r="AC111" s="34">
        <f t="shared" si="71"/>
        <v>41</v>
      </c>
      <c r="AD111" s="34">
        <f t="shared" si="71"/>
        <v>49</v>
      </c>
      <c r="AE111" s="34">
        <f t="shared" si="71"/>
        <v>47</v>
      </c>
      <c r="AF111" s="34">
        <f t="shared" si="74"/>
        <v>45.988951406649619</v>
      </c>
      <c r="AG111" s="34">
        <f t="shared" si="74"/>
        <v>49</v>
      </c>
      <c r="AH111" s="34">
        <f t="shared" si="74"/>
        <v>52</v>
      </c>
      <c r="AI111" s="35">
        <f t="shared" si="75"/>
        <v>43.190725433524996</v>
      </c>
      <c r="AJ111" s="34">
        <f>+IFERROR(VLOOKUP($C111,'[27]Kitsap Regulated - Price Out'!$C$90:$AG$111,31,FALSE),0)</f>
        <v>4.083333333333333</v>
      </c>
      <c r="AR111" s="36">
        <f>+IFERROR(VLOOKUP($C111,'[27]Kitsap Regulated - Price Out'!$C$90:$S$112,17,FALSE),0)</f>
        <v>4776.5200000000004</v>
      </c>
      <c r="AS111" s="36">
        <f t="shared" si="76"/>
        <v>55338.990000000005</v>
      </c>
      <c r="AT111" s="37">
        <f t="shared" si="77"/>
        <v>103.99444790804269</v>
      </c>
      <c r="AU111" s="38">
        <f t="shared" si="78"/>
        <v>58994.875701981568</v>
      </c>
      <c r="AV111" s="38">
        <f t="shared" si="79"/>
        <v>3655.8857019815623</v>
      </c>
      <c r="AW111" s="39">
        <f t="shared" si="80"/>
        <v>6.68285587612093E-2</v>
      </c>
      <c r="BA111" s="247">
        <f t="shared" si="81"/>
        <v>104.37</v>
      </c>
      <c r="BB111" s="35">
        <f t="shared" si="82"/>
        <v>59207.922161964059</v>
      </c>
      <c r="BC111" s="35">
        <f t="shared" si="83"/>
        <v>213.0464599824918</v>
      </c>
      <c r="BD111" s="248">
        <f t="shared" si="84"/>
        <v>3.6112705967668575E-3</v>
      </c>
    </row>
    <row r="112" spans="1:56" s="4" customFormat="1" ht="12">
      <c r="A112" s="4" t="str">
        <f t="shared" si="72"/>
        <v>MASON CO-REGULATEDRolloffROHAUL30</v>
      </c>
      <c r="B112" s="4">
        <f t="shared" si="69"/>
        <v>1</v>
      </c>
      <c r="C112" s="31" t="s">
        <v>125</v>
      </c>
      <c r="D112" s="31" t="str">
        <f>VLOOKUP(C112,'[13]RM Revenue'!J:K,2,FALSE)</f>
        <v>30YD ROLL OFF-HAUL</v>
      </c>
      <c r="E112" s="32">
        <v>126.4</v>
      </c>
      <c r="F112" s="32">
        <v>126.4</v>
      </c>
      <c r="G112" s="32">
        <v>126.74</v>
      </c>
      <c r="H112" s="33"/>
      <c r="I112" s="34">
        <v>126.4</v>
      </c>
      <c r="J112" s="34">
        <v>252.8</v>
      </c>
      <c r="K112" s="34">
        <v>252.8</v>
      </c>
      <c r="L112" s="34">
        <v>200.2</v>
      </c>
      <c r="M112" s="34">
        <v>252.8</v>
      </c>
      <c r="N112" s="34">
        <v>252.8</v>
      </c>
      <c r="O112" s="34">
        <v>252.8</v>
      </c>
      <c r="P112" s="34">
        <v>126.4</v>
      </c>
      <c r="Q112" s="34">
        <v>252.8</v>
      </c>
      <c r="R112" s="34">
        <v>380.22</v>
      </c>
      <c r="S112" s="34">
        <v>380.22</v>
      </c>
      <c r="T112" s="34">
        <v>253.48</v>
      </c>
      <c r="U112" s="34">
        <f t="shared" si="73"/>
        <v>2983.72</v>
      </c>
      <c r="V112" s="34"/>
      <c r="W112" s="34">
        <f t="shared" si="70"/>
        <v>1</v>
      </c>
      <c r="X112" s="34">
        <f t="shared" si="71"/>
        <v>2</v>
      </c>
      <c r="Y112" s="34">
        <f t="shared" si="71"/>
        <v>2</v>
      </c>
      <c r="Z112" s="34">
        <f t="shared" si="71"/>
        <v>1.5838607594936707</v>
      </c>
      <c r="AA112" s="34">
        <f t="shared" si="71"/>
        <v>2</v>
      </c>
      <c r="AB112" s="34">
        <f t="shared" si="71"/>
        <v>2</v>
      </c>
      <c r="AC112" s="34">
        <f t="shared" si="71"/>
        <v>2</v>
      </c>
      <c r="AD112" s="34">
        <f t="shared" si="71"/>
        <v>1</v>
      </c>
      <c r="AE112" s="34">
        <f t="shared" si="71"/>
        <v>2</v>
      </c>
      <c r="AF112" s="34">
        <f t="shared" si="74"/>
        <v>3.0000000000000004</v>
      </c>
      <c r="AG112" s="34">
        <f t="shared" si="74"/>
        <v>3.0000000000000004</v>
      </c>
      <c r="AH112" s="34">
        <f t="shared" si="74"/>
        <v>2</v>
      </c>
      <c r="AI112" s="35">
        <f t="shared" si="75"/>
        <v>1.9653217299578059</v>
      </c>
      <c r="AJ112" s="34">
        <f>+IFERROR(VLOOKUP($C112,'[27]Kitsap Regulated - Price Out'!$C$90:$AG$111,31,FALSE),0)</f>
        <v>0.33333333333333331</v>
      </c>
      <c r="AR112" s="36">
        <f>+IFERROR(VLOOKUP($C112,'[27]Kitsap Regulated - Price Out'!$C$90:$S$112,17,FALSE),0)</f>
        <v>505.6</v>
      </c>
      <c r="AS112" s="36">
        <f t="shared" si="76"/>
        <v>3489.3199999999997</v>
      </c>
      <c r="AT112" s="37">
        <f t="shared" si="77"/>
        <v>134.83638187074507</v>
      </c>
      <c r="AU112" s="38">
        <f t="shared" si="78"/>
        <v>3719.3079828365489</v>
      </c>
      <c r="AV112" s="38">
        <f t="shared" si="79"/>
        <v>229.98798283654924</v>
      </c>
      <c r="AW112" s="39">
        <f t="shared" si="80"/>
        <v>6.6743527458426155E-2</v>
      </c>
      <c r="BA112" s="247">
        <f t="shared" si="81"/>
        <v>135.32</v>
      </c>
      <c r="BB112" s="35">
        <f t="shared" si="82"/>
        <v>3732.6480379746836</v>
      </c>
      <c r="BC112" s="35">
        <f t="shared" si="83"/>
        <v>13.34005513813463</v>
      </c>
      <c r="BD112" s="248">
        <f t="shared" si="84"/>
        <v>3.5867035479973087E-3</v>
      </c>
    </row>
    <row r="113" spans="1:56" s="4" customFormat="1" ht="12">
      <c r="A113" s="4" t="str">
        <f t="shared" si="72"/>
        <v>MASON CO-REGULATEDRolloffROHAUL40</v>
      </c>
      <c r="B113" s="4">
        <f t="shared" si="69"/>
        <v>1</v>
      </c>
      <c r="C113" s="31" t="s">
        <v>126</v>
      </c>
      <c r="D113" s="31" t="str">
        <f>VLOOKUP(C113,'[13]RM Revenue'!J:K,2,FALSE)</f>
        <v>40YD ROLL OFF-HAUL</v>
      </c>
      <c r="E113" s="32">
        <f>VLOOKUP(A113,'[13]Service Codes 01-2019'!$A$2:$H$803,8,FALSE)</f>
        <v>165.74</v>
      </c>
      <c r="F113" s="32">
        <f>VLOOKUP(A113,'[13]Service Codes'!$A$2:$H$803,8,FALSE)</f>
        <v>165.74</v>
      </c>
      <c r="G113" s="32">
        <v>166.19</v>
      </c>
      <c r="H113" s="33"/>
      <c r="I113" s="34">
        <v>1491.66</v>
      </c>
      <c r="J113" s="34">
        <v>1325.92</v>
      </c>
      <c r="K113" s="34">
        <v>994.44</v>
      </c>
      <c r="L113" s="34">
        <v>1160.18</v>
      </c>
      <c r="M113" s="34">
        <v>1491.66</v>
      </c>
      <c r="N113" s="34">
        <v>1657.4</v>
      </c>
      <c r="O113" s="34">
        <v>1657.4</v>
      </c>
      <c r="P113" s="34">
        <v>1823.14</v>
      </c>
      <c r="Q113" s="34">
        <v>994.44</v>
      </c>
      <c r="R113" s="34">
        <v>997.14</v>
      </c>
      <c r="S113" s="34">
        <v>1495.71</v>
      </c>
      <c r="T113" s="34">
        <v>1495.71</v>
      </c>
      <c r="U113" s="34">
        <f t="shared" si="73"/>
        <v>16584.8</v>
      </c>
      <c r="V113" s="34"/>
      <c r="W113" s="34">
        <f t="shared" si="70"/>
        <v>9</v>
      </c>
      <c r="X113" s="34">
        <f t="shared" si="71"/>
        <v>8</v>
      </c>
      <c r="Y113" s="34">
        <f t="shared" si="71"/>
        <v>6</v>
      </c>
      <c r="Z113" s="34">
        <f t="shared" si="71"/>
        <v>7</v>
      </c>
      <c r="AA113" s="34">
        <f t="shared" si="71"/>
        <v>9</v>
      </c>
      <c r="AB113" s="34">
        <f t="shared" si="71"/>
        <v>10</v>
      </c>
      <c r="AC113" s="34">
        <f t="shared" si="71"/>
        <v>10</v>
      </c>
      <c r="AD113" s="34">
        <f t="shared" si="71"/>
        <v>11</v>
      </c>
      <c r="AE113" s="34">
        <f t="shared" si="71"/>
        <v>6</v>
      </c>
      <c r="AF113" s="34">
        <f t="shared" si="74"/>
        <v>6</v>
      </c>
      <c r="AG113" s="34">
        <f t="shared" si="74"/>
        <v>9</v>
      </c>
      <c r="AH113" s="34">
        <f t="shared" si="74"/>
        <v>9</v>
      </c>
      <c r="AI113" s="35">
        <f t="shared" si="75"/>
        <v>8.3333333333333339</v>
      </c>
      <c r="AJ113" s="34">
        <f>+IFERROR(VLOOKUP($C113,'[27]Kitsap Regulated - Price Out'!$C$90:$AG$111,31,FALSE),0)</f>
        <v>0.58333333333333337</v>
      </c>
      <c r="AR113" s="36">
        <f>+IFERROR(VLOOKUP($C113,'[27]Kitsap Regulated - Price Out'!$C$90:$S$112,17,FALSE),0)</f>
        <v>1160.18</v>
      </c>
      <c r="AS113" s="36">
        <f t="shared" si="76"/>
        <v>17744.98</v>
      </c>
      <c r="AT113" s="37">
        <f t="shared" si="77"/>
        <v>176.80651967097305</v>
      </c>
      <c r="AU113" s="38">
        <f t="shared" si="78"/>
        <v>18918.297604794119</v>
      </c>
      <c r="AV113" s="38">
        <f t="shared" si="79"/>
        <v>1173.3176047941197</v>
      </c>
      <c r="AW113" s="39">
        <f t="shared" si="80"/>
        <v>6.6770361234300926E-2</v>
      </c>
      <c r="BA113" s="247">
        <f t="shared" si="81"/>
        <v>177.44</v>
      </c>
      <c r="BB113" s="35">
        <f t="shared" si="82"/>
        <v>18986.080000000002</v>
      </c>
      <c r="BC113" s="35">
        <f t="shared" si="83"/>
        <v>67.782395205882494</v>
      </c>
      <c r="BD113" s="248">
        <f t="shared" si="84"/>
        <v>3.5829014122659227E-3</v>
      </c>
    </row>
    <row r="114" spans="1:56" s="4" customFormat="1" ht="12">
      <c r="A114" s="4" t="str">
        <f t="shared" si="72"/>
        <v>MASON CO-REGULATEDRolloffROHAUL10T</v>
      </c>
      <c r="B114" s="4">
        <f t="shared" si="69"/>
        <v>1</v>
      </c>
      <c r="C114" s="31" t="s">
        <v>127</v>
      </c>
      <c r="D114" s="31" t="str">
        <f>VLOOKUP(C114,'[13]RM Revenue'!J:K,2,FALSE)</f>
        <v>ROHAUL10T</v>
      </c>
      <c r="E114" s="32">
        <f>VLOOKUP(A114,'[13]Service Codes 01-2019'!$A$2:$H$803,8,FALSE)</f>
        <v>83.93</v>
      </c>
      <c r="F114" s="32">
        <f>VLOOKUP(A114,'[13]Service Codes'!$A$2:$H$803,8,FALSE)</f>
        <v>83.93</v>
      </c>
      <c r="G114" s="32">
        <v>84.16</v>
      </c>
      <c r="H114" s="33"/>
      <c r="I114" s="34">
        <v>335.72</v>
      </c>
      <c r="J114" s="34">
        <v>335.72</v>
      </c>
      <c r="K114" s="34">
        <v>419.65</v>
      </c>
      <c r="L114" s="34">
        <v>335.72</v>
      </c>
      <c r="M114" s="34">
        <v>503.58</v>
      </c>
      <c r="N114" s="34">
        <v>251.79</v>
      </c>
      <c r="O114" s="34">
        <v>419.65</v>
      </c>
      <c r="P114" s="34">
        <v>419.65</v>
      </c>
      <c r="Q114" s="34">
        <v>587.51</v>
      </c>
      <c r="R114" s="34">
        <v>589.12</v>
      </c>
      <c r="S114" s="34">
        <v>757.43999999999994</v>
      </c>
      <c r="T114" s="34">
        <v>252.48</v>
      </c>
      <c r="U114" s="34">
        <f t="shared" si="73"/>
        <v>5208.03</v>
      </c>
      <c r="V114" s="34"/>
      <c r="W114" s="34">
        <f t="shared" si="70"/>
        <v>4</v>
      </c>
      <c r="X114" s="34">
        <f t="shared" si="71"/>
        <v>4</v>
      </c>
      <c r="Y114" s="34">
        <f t="shared" si="71"/>
        <v>4.9999999999999991</v>
      </c>
      <c r="Z114" s="34">
        <f t="shared" si="71"/>
        <v>4</v>
      </c>
      <c r="AA114" s="34">
        <f t="shared" si="71"/>
        <v>5.9999999999999991</v>
      </c>
      <c r="AB114" s="34">
        <f t="shared" si="71"/>
        <v>2.9999999999999996</v>
      </c>
      <c r="AC114" s="34">
        <f t="shared" si="71"/>
        <v>4.9999999999999991</v>
      </c>
      <c r="AD114" s="34">
        <f t="shared" si="71"/>
        <v>4.9999999999999991</v>
      </c>
      <c r="AE114" s="34">
        <f t="shared" si="71"/>
        <v>6.9999999999999991</v>
      </c>
      <c r="AF114" s="34">
        <f t="shared" si="74"/>
        <v>7</v>
      </c>
      <c r="AG114" s="34">
        <f t="shared" si="74"/>
        <v>9</v>
      </c>
      <c r="AH114" s="34">
        <f t="shared" si="74"/>
        <v>3</v>
      </c>
      <c r="AI114" s="35">
        <f t="shared" si="75"/>
        <v>5.166666666666667</v>
      </c>
      <c r="AJ114" s="34">
        <f>+IFERROR(VLOOKUP($C114,'[27]Kitsap Regulated - Price Out'!$C$90:$AG$111,31,FALSE),0)</f>
        <v>1.3333333333333333</v>
      </c>
      <c r="AR114" s="36">
        <f>+IFERROR(VLOOKUP($C114,'[27]Kitsap Regulated - Price Out'!$C$90:$S$112,17,FALSE),0)</f>
        <v>1342.8800000000003</v>
      </c>
      <c r="AS114" s="36">
        <f t="shared" si="76"/>
        <v>6550.91</v>
      </c>
      <c r="AT114" s="37">
        <f t="shared" si="77"/>
        <v>89.536293973819667</v>
      </c>
      <c r="AU114" s="38">
        <f t="shared" si="78"/>
        <v>6983.8309299579341</v>
      </c>
      <c r="AV114" s="38">
        <f t="shared" si="79"/>
        <v>432.92092995793428</v>
      </c>
      <c r="AW114" s="39">
        <f t="shared" si="80"/>
        <v>6.6797259309182178E-2</v>
      </c>
      <c r="BA114" s="247">
        <f t="shared" si="81"/>
        <v>89.86</v>
      </c>
      <c r="BB114" s="35">
        <f t="shared" si="82"/>
        <v>7009.08</v>
      </c>
      <c r="BC114" s="35">
        <f t="shared" si="83"/>
        <v>25.249070042065796</v>
      </c>
      <c r="BD114" s="248">
        <f t="shared" si="84"/>
        <v>3.6153610096368691E-3</v>
      </c>
    </row>
    <row r="115" spans="1:56" s="4" customFormat="1" ht="12">
      <c r="A115" s="4" t="str">
        <f t="shared" si="72"/>
        <v>MASON CO-REGULATEDRolloffROHAUL20T</v>
      </c>
      <c r="B115" s="4">
        <f t="shared" si="69"/>
        <v>1</v>
      </c>
      <c r="C115" s="31" t="s">
        <v>128</v>
      </c>
      <c r="D115" s="31" t="str">
        <f>VLOOKUP(C115,'[13]RM Revenue'!J:K,2,FALSE)</f>
        <v>20YD ROLL OFF TEMP HAUL</v>
      </c>
      <c r="E115" s="32">
        <f>VLOOKUP(A115,'[13]Service Codes 01-2019'!$A$2:$H$803,8,FALSE)</f>
        <v>97.48</v>
      </c>
      <c r="F115" s="32">
        <f>VLOOKUP(A115,'[13]Service Codes'!$A$2:$H$803,8,FALSE)</f>
        <v>97.48</v>
      </c>
      <c r="G115" s="32">
        <v>97.75</v>
      </c>
      <c r="H115" s="33"/>
      <c r="I115" s="34">
        <v>2534.48</v>
      </c>
      <c r="J115" s="34">
        <v>2729.44</v>
      </c>
      <c r="K115" s="34">
        <v>2924.4</v>
      </c>
      <c r="L115" s="34">
        <v>3314.32</v>
      </c>
      <c r="M115" s="34">
        <v>5068.96</v>
      </c>
      <c r="N115" s="34">
        <v>4094.16</v>
      </c>
      <c r="O115" s="34">
        <v>3899.2</v>
      </c>
      <c r="P115" s="34">
        <v>5068.96</v>
      </c>
      <c r="Q115" s="34">
        <v>6141.24</v>
      </c>
      <c r="R115" s="34">
        <v>6743.67</v>
      </c>
      <c r="S115" s="34">
        <v>7624.5</v>
      </c>
      <c r="T115" s="34">
        <v>4887.5</v>
      </c>
      <c r="U115" s="34">
        <f t="shared" si="73"/>
        <v>55030.829999999994</v>
      </c>
      <c r="V115" s="34"/>
      <c r="W115" s="34">
        <f t="shared" si="70"/>
        <v>26</v>
      </c>
      <c r="X115" s="34">
        <f t="shared" si="71"/>
        <v>28</v>
      </c>
      <c r="Y115" s="34">
        <f t="shared" si="71"/>
        <v>30</v>
      </c>
      <c r="Z115" s="34">
        <f t="shared" si="71"/>
        <v>34</v>
      </c>
      <c r="AA115" s="34">
        <f t="shared" si="71"/>
        <v>52</v>
      </c>
      <c r="AB115" s="34">
        <f t="shared" si="71"/>
        <v>42</v>
      </c>
      <c r="AC115" s="34">
        <f t="shared" si="71"/>
        <v>40</v>
      </c>
      <c r="AD115" s="34">
        <f t="shared" si="71"/>
        <v>52</v>
      </c>
      <c r="AE115" s="34">
        <f t="shared" si="71"/>
        <v>62.999999999999993</v>
      </c>
      <c r="AF115" s="34">
        <f t="shared" si="74"/>
        <v>68.988951406649619</v>
      </c>
      <c r="AG115" s="34">
        <f t="shared" si="74"/>
        <v>78</v>
      </c>
      <c r="AH115" s="34">
        <f t="shared" si="74"/>
        <v>50</v>
      </c>
      <c r="AI115" s="35">
        <f t="shared" si="75"/>
        <v>46.999079283887475</v>
      </c>
      <c r="AJ115" s="34">
        <f>+IFERROR(VLOOKUP($C115,'[27]Kitsap Regulated - Price Out'!$C$90:$AG$111,31,FALSE),0)</f>
        <v>9.1666666666666661</v>
      </c>
      <c r="AR115" s="36">
        <f>+IFERROR(VLOOKUP($C115,'[27]Kitsap Regulated - Price Out'!$C$90:$S$112,17,FALSE),0)</f>
        <v>10722.8</v>
      </c>
      <c r="AS115" s="36">
        <f t="shared" si="76"/>
        <v>65753.62999999999</v>
      </c>
      <c r="AT115" s="37">
        <f t="shared" si="77"/>
        <v>103.99444790804269</v>
      </c>
      <c r="AU115" s="38">
        <f t="shared" si="78"/>
        <v>70091.10889765514</v>
      </c>
      <c r="AV115" s="38">
        <f t="shared" si="79"/>
        <v>4337.4788976551499</v>
      </c>
      <c r="AW115" s="39">
        <f t="shared" si="80"/>
        <v>6.68285587612093E-2</v>
      </c>
      <c r="BA115" s="247">
        <f t="shared" si="81"/>
        <v>104.37</v>
      </c>
      <c r="BB115" s="35">
        <f t="shared" si="82"/>
        <v>70344.226858312031</v>
      </c>
      <c r="BC115" s="35">
        <f t="shared" si="83"/>
        <v>253.11796065689123</v>
      </c>
      <c r="BD115" s="248">
        <f t="shared" si="84"/>
        <v>3.6112705967668575E-3</v>
      </c>
    </row>
    <row r="116" spans="1:56" s="4" customFormat="1" ht="12">
      <c r="A116" s="4" t="str">
        <f t="shared" si="72"/>
        <v>MASON CO-REGULATEDRolloffROHAUL40T</v>
      </c>
      <c r="B116" s="4">
        <f t="shared" si="69"/>
        <v>1</v>
      </c>
      <c r="C116" s="31" t="s">
        <v>129</v>
      </c>
      <c r="D116" s="31" t="str">
        <f>VLOOKUP(C116,'[13]RM Revenue'!J:K,2,FALSE)</f>
        <v>40YD ROLL OFF TEMP HAUL</v>
      </c>
      <c r="E116" s="32">
        <f>VLOOKUP(A116,'[13]Service Codes 01-2019'!$A$2:$H$803,8,FALSE)</f>
        <v>165.74</v>
      </c>
      <c r="F116" s="32">
        <f>VLOOKUP(A116,'[13]Service Codes'!$A$2:$H$803,8,FALSE)</f>
        <v>165.74</v>
      </c>
      <c r="G116" s="32">
        <v>166.19</v>
      </c>
      <c r="H116" s="33"/>
      <c r="I116" s="34">
        <v>828.7</v>
      </c>
      <c r="J116" s="34">
        <v>1491.66</v>
      </c>
      <c r="K116" s="34">
        <v>1823.14</v>
      </c>
      <c r="L116" s="34">
        <v>3295.88</v>
      </c>
      <c r="M116" s="34">
        <v>2983.32</v>
      </c>
      <c r="N116" s="34">
        <v>4143.5</v>
      </c>
      <c r="O116" s="34">
        <v>1823.14</v>
      </c>
      <c r="P116" s="34">
        <v>3480.54</v>
      </c>
      <c r="Q116" s="34">
        <v>3149.06</v>
      </c>
      <c r="R116" s="34">
        <v>4154.75</v>
      </c>
      <c r="S116" s="34">
        <v>6315.22</v>
      </c>
      <c r="T116" s="34">
        <v>2160.4699999999998</v>
      </c>
      <c r="U116" s="34">
        <f t="shared" si="73"/>
        <v>35649.380000000005</v>
      </c>
      <c r="V116" s="34"/>
      <c r="W116" s="34">
        <f t="shared" si="70"/>
        <v>5</v>
      </c>
      <c r="X116" s="34">
        <f t="shared" si="71"/>
        <v>9</v>
      </c>
      <c r="Y116" s="34">
        <f t="shared" si="71"/>
        <v>11</v>
      </c>
      <c r="Z116" s="34">
        <f t="shared" si="71"/>
        <v>19.885845299867263</v>
      </c>
      <c r="AA116" s="34">
        <f t="shared" si="71"/>
        <v>18</v>
      </c>
      <c r="AB116" s="34">
        <f t="shared" si="71"/>
        <v>25</v>
      </c>
      <c r="AC116" s="34">
        <f t="shared" si="71"/>
        <v>11</v>
      </c>
      <c r="AD116" s="34">
        <f t="shared" si="71"/>
        <v>21</v>
      </c>
      <c r="AE116" s="34">
        <f t="shared" si="71"/>
        <v>19</v>
      </c>
      <c r="AF116" s="34">
        <f t="shared" si="74"/>
        <v>25</v>
      </c>
      <c r="AG116" s="34">
        <f t="shared" si="74"/>
        <v>38</v>
      </c>
      <c r="AH116" s="34">
        <f t="shared" si="74"/>
        <v>12.999999999999998</v>
      </c>
      <c r="AI116" s="35">
        <f t="shared" si="75"/>
        <v>17.907153774988938</v>
      </c>
      <c r="AJ116" s="34">
        <f>+IFERROR(VLOOKUP($C116,'[27]Kitsap Regulated - Price Out'!$C$90:$AG$111,31,FALSE),0)</f>
        <v>2.4168929246611159</v>
      </c>
      <c r="AR116" s="36">
        <f>+IFERROR(VLOOKUP($C116,'[27]Kitsap Regulated - Price Out'!$C$90:$S$112,17,FALSE),0)</f>
        <v>4806.9099999999989</v>
      </c>
      <c r="AS116" s="36">
        <f t="shared" si="76"/>
        <v>40456.29</v>
      </c>
      <c r="AT116" s="37">
        <f t="shared" si="77"/>
        <v>176.80651967097305</v>
      </c>
      <c r="AU116" s="38">
        <f t="shared" si="78"/>
        <v>43121.087551145421</v>
      </c>
      <c r="AV116" s="38">
        <f t="shared" si="79"/>
        <v>2664.7975511454206</v>
      </c>
      <c r="AW116" s="39">
        <f t="shared" si="80"/>
        <v>6.6770361234300926E-2</v>
      </c>
      <c r="BA116" s="247">
        <f t="shared" si="81"/>
        <v>177.44</v>
      </c>
      <c r="BB116" s="35">
        <f t="shared" si="82"/>
        <v>43275.586156630867</v>
      </c>
      <c r="BC116" s="35">
        <f t="shared" si="83"/>
        <v>154.4986054854453</v>
      </c>
      <c r="BD116" s="248">
        <f t="shared" si="84"/>
        <v>3.5829014122659227E-3</v>
      </c>
    </row>
    <row r="117" spans="1:56" s="4" customFormat="1" ht="12">
      <c r="A117" s="4" t="str">
        <f t="shared" si="72"/>
        <v>MASON CO-REGULATEDRolloffCPHAUL10</v>
      </c>
      <c r="B117" s="4">
        <f t="shared" si="69"/>
        <v>1</v>
      </c>
      <c r="C117" s="31" t="s">
        <v>130</v>
      </c>
      <c r="D117" s="31" t="str">
        <f>VLOOKUP(C117,'[13]RM Revenue'!J:K,2,FALSE)</f>
        <v>10YD COMPACTOR-HAUL</v>
      </c>
      <c r="E117" s="32">
        <f>VLOOKUP(A117,'[13]Service Codes 01-2019'!$A$2:$H$803,8,FALSE)</f>
        <v>126.71</v>
      </c>
      <c r="F117" s="32">
        <f>VLOOKUP(A117,'[13]Service Codes'!$A$2:$H$803,8,FALSE)</f>
        <v>126.71</v>
      </c>
      <c r="G117" s="32">
        <v>127.06</v>
      </c>
      <c r="H117" s="33"/>
      <c r="I117" s="34">
        <v>126.71</v>
      </c>
      <c r="J117" s="34">
        <v>253.42</v>
      </c>
      <c r="K117" s="34">
        <v>126.71</v>
      </c>
      <c r="L117" s="34">
        <v>253.42</v>
      </c>
      <c r="M117" s="34">
        <v>126.71</v>
      </c>
      <c r="N117" s="34">
        <v>126.71</v>
      </c>
      <c r="O117" s="34">
        <v>126.71</v>
      </c>
      <c r="P117" s="34">
        <v>253.42</v>
      </c>
      <c r="Q117" s="34">
        <v>126.71</v>
      </c>
      <c r="R117" s="34">
        <v>127.06</v>
      </c>
      <c r="S117" s="34">
        <v>254.12</v>
      </c>
      <c r="T117" s="34">
        <v>127.06</v>
      </c>
      <c r="U117" s="34">
        <f t="shared" si="73"/>
        <v>2028.7600000000002</v>
      </c>
      <c r="V117" s="34"/>
      <c r="W117" s="34">
        <f t="shared" si="70"/>
        <v>1</v>
      </c>
      <c r="X117" s="34">
        <f t="shared" si="71"/>
        <v>2</v>
      </c>
      <c r="Y117" s="34">
        <f t="shared" si="71"/>
        <v>1</v>
      </c>
      <c r="Z117" s="34">
        <f t="shared" si="71"/>
        <v>2</v>
      </c>
      <c r="AA117" s="34">
        <f t="shared" si="71"/>
        <v>1</v>
      </c>
      <c r="AB117" s="34">
        <f t="shared" si="71"/>
        <v>1</v>
      </c>
      <c r="AC117" s="34">
        <f t="shared" si="71"/>
        <v>1</v>
      </c>
      <c r="AD117" s="34">
        <f t="shared" si="71"/>
        <v>2</v>
      </c>
      <c r="AE117" s="34">
        <f t="shared" si="71"/>
        <v>1</v>
      </c>
      <c r="AF117" s="34">
        <f t="shared" si="74"/>
        <v>1</v>
      </c>
      <c r="AG117" s="34">
        <f t="shared" si="74"/>
        <v>2</v>
      </c>
      <c r="AH117" s="34">
        <f t="shared" si="74"/>
        <v>1</v>
      </c>
      <c r="AI117" s="35">
        <f t="shared" si="75"/>
        <v>1.3333333333333333</v>
      </c>
      <c r="AJ117" s="34">
        <f>+IFERROR(VLOOKUP($C117,'[27]Kitsap Regulated - Price Out'!$C$90:$AG$111,31,FALSE),0)</f>
        <v>0</v>
      </c>
      <c r="AR117" s="36">
        <f>+IFERROR(VLOOKUP($C117,'[27]Kitsap Regulated - Price Out'!$C$90:$S$112,17,FALSE),0)</f>
        <v>0</v>
      </c>
      <c r="AS117" s="36">
        <f t="shared" si="76"/>
        <v>2028.7600000000002</v>
      </c>
      <c r="AT117" s="37">
        <f t="shared" si="77"/>
        <v>135.17682405315503</v>
      </c>
      <c r="AU117" s="38">
        <f t="shared" si="78"/>
        <v>2162.8291848504805</v>
      </c>
      <c r="AV117" s="38">
        <f t="shared" si="79"/>
        <v>134.06918485048027</v>
      </c>
      <c r="AW117" s="39">
        <f t="shared" si="80"/>
        <v>6.6820488147384088E-2</v>
      </c>
      <c r="BA117" s="247">
        <f t="shared" si="81"/>
        <v>135.66</v>
      </c>
      <c r="BB117" s="35">
        <f t="shared" si="82"/>
        <v>2170.56</v>
      </c>
      <c r="BC117" s="35">
        <f t="shared" si="83"/>
        <v>7.7308151495194579</v>
      </c>
      <c r="BD117" s="248">
        <f t="shared" si="84"/>
        <v>3.5743993116376872E-3</v>
      </c>
    </row>
    <row r="118" spans="1:56" s="4" customFormat="1" ht="12">
      <c r="A118" s="4" t="str">
        <f t="shared" si="72"/>
        <v>MASON CO-REGULATEDRolloffCPHAUL15</v>
      </c>
      <c r="B118" s="4">
        <f t="shared" si="69"/>
        <v>1</v>
      </c>
      <c r="C118" s="31" t="s">
        <v>131</v>
      </c>
      <c r="D118" s="31" t="str">
        <f>VLOOKUP(C118,'[13]RM Revenue'!J:K,2,FALSE)</f>
        <v>15YD COMPACTOR-HAUL</v>
      </c>
      <c r="E118" s="32">
        <f>VLOOKUP(A118,'[13]Service Codes 01-2019'!$A$2:$H$803,8,FALSE)</f>
        <v>146.16999999999999</v>
      </c>
      <c r="F118" s="32">
        <f>VLOOKUP(A118,'[13]Service Codes'!$A$2:$H$803,8,FALSE)</f>
        <v>146.16999999999999</v>
      </c>
      <c r="G118" s="32">
        <v>146.57</v>
      </c>
      <c r="H118" s="33"/>
      <c r="I118" s="34">
        <v>730.85</v>
      </c>
      <c r="J118" s="34">
        <v>584.67999999999995</v>
      </c>
      <c r="K118" s="34">
        <v>438.51</v>
      </c>
      <c r="L118" s="34">
        <v>292.33999999999997</v>
      </c>
      <c r="M118" s="34">
        <v>438.51</v>
      </c>
      <c r="N118" s="34">
        <v>438.51</v>
      </c>
      <c r="O118" s="34">
        <v>584.67999999999995</v>
      </c>
      <c r="P118" s="34">
        <v>1023.19</v>
      </c>
      <c r="Q118" s="34">
        <v>1169.3599999999999</v>
      </c>
      <c r="R118" s="34">
        <v>1025.99</v>
      </c>
      <c r="S118" s="34">
        <v>586.28</v>
      </c>
      <c r="T118" s="34">
        <v>879.42</v>
      </c>
      <c r="U118" s="34">
        <f t="shared" si="73"/>
        <v>8192.3199999999979</v>
      </c>
      <c r="V118" s="34"/>
      <c r="W118" s="34">
        <f t="shared" si="70"/>
        <v>5.0000000000000009</v>
      </c>
      <c r="X118" s="34">
        <f t="shared" si="71"/>
        <v>4</v>
      </c>
      <c r="Y118" s="34">
        <f t="shared" si="71"/>
        <v>3</v>
      </c>
      <c r="Z118" s="34">
        <f t="shared" si="71"/>
        <v>2</v>
      </c>
      <c r="AA118" s="34">
        <f t="shared" si="71"/>
        <v>3</v>
      </c>
      <c r="AB118" s="34">
        <f t="shared" si="71"/>
        <v>3</v>
      </c>
      <c r="AC118" s="34">
        <f t="shared" si="71"/>
        <v>4</v>
      </c>
      <c r="AD118" s="34">
        <f t="shared" si="71"/>
        <v>7.0000000000000009</v>
      </c>
      <c r="AE118" s="34">
        <f t="shared" si="71"/>
        <v>8</v>
      </c>
      <c r="AF118" s="34">
        <f t="shared" si="74"/>
        <v>7</v>
      </c>
      <c r="AG118" s="34">
        <f t="shared" si="74"/>
        <v>4</v>
      </c>
      <c r="AH118" s="34">
        <f t="shared" si="74"/>
        <v>6</v>
      </c>
      <c r="AI118" s="35">
        <f t="shared" si="75"/>
        <v>4.666666666666667</v>
      </c>
      <c r="AJ118" s="34">
        <f>+IFERROR(VLOOKUP($C118,'[27]Kitsap Regulated - Price Out'!$C$90:$AG$111,31,FALSE),0)</f>
        <v>1</v>
      </c>
      <c r="AR118" s="36">
        <f>+IFERROR(VLOOKUP($C118,'[27]Kitsap Regulated - Price Out'!$C$90:$S$112,17,FALSE),0)</f>
        <v>1754.0399999999997</v>
      </c>
      <c r="AS118" s="36">
        <f t="shared" si="76"/>
        <v>9946.3599999999969</v>
      </c>
      <c r="AT118" s="37">
        <f t="shared" si="77"/>
        <v>155.93315836196231</v>
      </c>
      <c r="AU118" s="38">
        <f t="shared" si="78"/>
        <v>10603.454768613437</v>
      </c>
      <c r="AV118" s="38">
        <f t="shared" si="79"/>
        <v>657.09476861344046</v>
      </c>
      <c r="AW118" s="39">
        <f t="shared" si="80"/>
        <v>6.6793174809894829E-2</v>
      </c>
      <c r="BA118" s="247">
        <f t="shared" si="81"/>
        <v>156.49</v>
      </c>
      <c r="BB118" s="35">
        <f t="shared" si="82"/>
        <v>10641.320000000002</v>
      </c>
      <c r="BC118" s="35">
        <f t="shared" si="83"/>
        <v>37.865231386564119</v>
      </c>
      <c r="BD118" s="248">
        <f t="shared" si="84"/>
        <v>3.5710277652756732E-3</v>
      </c>
    </row>
    <row r="119" spans="1:56" s="4" customFormat="1" ht="12">
      <c r="A119" s="4" t="str">
        <f t="shared" si="72"/>
        <v>MASON CO-REGULATEDRolloffCPHAUL20</v>
      </c>
      <c r="B119" s="4">
        <f t="shared" si="69"/>
        <v>1</v>
      </c>
      <c r="C119" s="31" t="s">
        <v>132</v>
      </c>
      <c r="D119" s="31" t="str">
        <f>VLOOKUP(C119,'[13]RM Revenue'!J:K,2,FALSE)</f>
        <v>20YD COMPACTOR-HAUL</v>
      </c>
      <c r="E119" s="32">
        <f>VLOOKUP(A119,'[13]Service Codes 01-2019'!$A$2:$H$803,8,FALSE)</f>
        <v>155.93</v>
      </c>
      <c r="F119" s="32">
        <f>VLOOKUP(A119,'[13]Service Codes'!$A$2:$H$803,8,FALSE)</f>
        <v>155.93</v>
      </c>
      <c r="G119" s="32">
        <v>156.35</v>
      </c>
      <c r="H119" s="33"/>
      <c r="I119" s="34">
        <v>155.93</v>
      </c>
      <c r="J119" s="34">
        <v>155.93</v>
      </c>
      <c r="K119" s="34">
        <v>0</v>
      </c>
      <c r="L119" s="34">
        <v>155.93</v>
      </c>
      <c r="M119" s="34">
        <v>0</v>
      </c>
      <c r="N119" s="34">
        <v>0</v>
      </c>
      <c r="O119" s="34">
        <v>0</v>
      </c>
      <c r="P119" s="34">
        <v>155.93</v>
      </c>
      <c r="Q119" s="34">
        <v>0</v>
      </c>
      <c r="R119" s="34">
        <v>312.27999999999997</v>
      </c>
      <c r="S119" s="34">
        <v>156.35</v>
      </c>
      <c r="T119" s="34">
        <v>312.7</v>
      </c>
      <c r="U119" s="34">
        <f t="shared" si="73"/>
        <v>1405.05</v>
      </c>
      <c r="V119" s="34"/>
      <c r="W119" s="34">
        <f t="shared" si="70"/>
        <v>1</v>
      </c>
      <c r="X119" s="34">
        <f t="shared" si="71"/>
        <v>1</v>
      </c>
      <c r="Y119" s="34">
        <f t="shared" si="71"/>
        <v>0</v>
      </c>
      <c r="Z119" s="34">
        <f t="shared" si="71"/>
        <v>1</v>
      </c>
      <c r="AA119" s="34">
        <f t="shared" si="71"/>
        <v>0</v>
      </c>
      <c r="AB119" s="34">
        <f t="shared" si="71"/>
        <v>0</v>
      </c>
      <c r="AC119" s="34">
        <f t="shared" si="71"/>
        <v>0</v>
      </c>
      <c r="AD119" s="34">
        <f t="shared" si="71"/>
        <v>1</v>
      </c>
      <c r="AE119" s="34">
        <f t="shared" si="71"/>
        <v>0</v>
      </c>
      <c r="AF119" s="34">
        <f t="shared" si="74"/>
        <v>1.9973137192196992</v>
      </c>
      <c r="AG119" s="34">
        <f t="shared" si="74"/>
        <v>1</v>
      </c>
      <c r="AH119" s="34">
        <f t="shared" si="74"/>
        <v>2</v>
      </c>
      <c r="AI119" s="35">
        <f t="shared" si="75"/>
        <v>0.74977614326830822</v>
      </c>
      <c r="AJ119" s="34">
        <f>+IFERROR(VLOOKUP($C119,'[27]Kitsap Regulated - Price Out'!$C$90:$AG$111,31,FALSE),0)</f>
        <v>2.6671155860535709</v>
      </c>
      <c r="AR119" s="36">
        <f>+IFERROR(VLOOKUP($C119,'[27]Kitsap Regulated - Price Out'!$C$90:$S$112,17,FALSE),0)</f>
        <v>4990.6000000000004</v>
      </c>
      <c r="AS119" s="36">
        <f t="shared" si="76"/>
        <v>6395.6500000000005</v>
      </c>
      <c r="AT119" s="37">
        <f t="shared" si="77"/>
        <v>166.33792256186675</v>
      </c>
      <c r="AU119" s="38">
        <f t="shared" si="78"/>
        <v>6820.304062490708</v>
      </c>
      <c r="AV119" s="38">
        <f t="shared" si="79"/>
        <v>424.65406249070747</v>
      </c>
      <c r="AW119" s="39">
        <f t="shared" si="80"/>
        <v>6.6747403077449752E-2</v>
      </c>
      <c r="BA119" s="247">
        <f t="shared" si="81"/>
        <v>166.94</v>
      </c>
      <c r="BB119" s="35">
        <f t="shared" si="82"/>
        <v>6844.9908635159336</v>
      </c>
      <c r="BC119" s="35">
        <f t="shared" si="83"/>
        <v>24.686801025225577</v>
      </c>
      <c r="BD119" s="248">
        <f t="shared" si="84"/>
        <v>3.6196041699950712E-3</v>
      </c>
    </row>
    <row r="120" spans="1:56" s="4" customFormat="1" ht="12">
      <c r="A120" s="4" t="str">
        <f t="shared" si="72"/>
        <v>MASON CO-REGULATEDRolloffCPHAUL25</v>
      </c>
      <c r="B120" s="4">
        <f t="shared" si="69"/>
        <v>1</v>
      </c>
      <c r="C120" s="31" t="s">
        <v>133</v>
      </c>
      <c r="D120" s="31" t="str">
        <f>VLOOKUP(C120,'[13]RM Revenue'!J:K,2,FALSE)</f>
        <v>25YD COMPACTOR-HAUL</v>
      </c>
      <c r="E120" s="32">
        <f>VLOOKUP(A120,'[13]Service Codes 01-2019'!$A$2:$H$803,8,FALSE)</f>
        <v>170.69</v>
      </c>
      <c r="F120" s="32">
        <f>VLOOKUP(A120,'[13]Service Codes'!$A$2:$H$803,8,FALSE)</f>
        <v>170.69</v>
      </c>
      <c r="G120" s="32">
        <v>171.16</v>
      </c>
      <c r="H120" s="33"/>
      <c r="I120" s="34">
        <v>2048.2800000000002</v>
      </c>
      <c r="J120" s="34">
        <v>1877.59</v>
      </c>
      <c r="K120" s="34">
        <v>1536.21</v>
      </c>
      <c r="L120" s="34">
        <v>1194.83</v>
      </c>
      <c r="M120" s="34">
        <v>170.69</v>
      </c>
      <c r="N120" s="34">
        <v>853.45</v>
      </c>
      <c r="O120" s="34">
        <v>1365.52</v>
      </c>
      <c r="P120" s="34">
        <v>1024.1400000000001</v>
      </c>
      <c r="Q120" s="34">
        <v>1365.52</v>
      </c>
      <c r="R120" s="34">
        <v>1882.29</v>
      </c>
      <c r="S120" s="34">
        <v>1711.6</v>
      </c>
      <c r="T120" s="34">
        <v>1711.6</v>
      </c>
      <c r="U120" s="34">
        <f t="shared" si="73"/>
        <v>16741.72</v>
      </c>
      <c r="V120" s="34"/>
      <c r="W120" s="34">
        <f t="shared" si="70"/>
        <v>12.000000000000002</v>
      </c>
      <c r="X120" s="34">
        <f t="shared" si="71"/>
        <v>11</v>
      </c>
      <c r="Y120" s="34">
        <f t="shared" si="71"/>
        <v>9</v>
      </c>
      <c r="Z120" s="34">
        <f t="shared" si="71"/>
        <v>7</v>
      </c>
      <c r="AA120" s="34">
        <f t="shared" si="71"/>
        <v>1</v>
      </c>
      <c r="AB120" s="34">
        <f t="shared" si="71"/>
        <v>5</v>
      </c>
      <c r="AC120" s="34">
        <f t="shared" si="71"/>
        <v>8</v>
      </c>
      <c r="AD120" s="34">
        <f t="shared" si="71"/>
        <v>6.0000000000000009</v>
      </c>
      <c r="AE120" s="34">
        <f t="shared" si="71"/>
        <v>8</v>
      </c>
      <c r="AF120" s="34">
        <f t="shared" si="74"/>
        <v>10.997254031315729</v>
      </c>
      <c r="AG120" s="34">
        <f t="shared" si="74"/>
        <v>10</v>
      </c>
      <c r="AH120" s="34">
        <f t="shared" si="74"/>
        <v>10</v>
      </c>
      <c r="AI120" s="35">
        <f t="shared" si="75"/>
        <v>8.1664378359429772</v>
      </c>
      <c r="AJ120" s="34">
        <f>+IFERROR(VLOOKUP($C120,'[27]Kitsap Regulated - Price Out'!$C$90:$AG$111,31,FALSE),0)</f>
        <v>2.0006883824477124</v>
      </c>
      <c r="AR120" s="36">
        <f>+IFERROR(VLOOKUP($C120,'[27]Kitsap Regulated - Price Out'!$C$90:$S$112,17,FALSE),0)</f>
        <v>4097.9700000000012</v>
      </c>
      <c r="AS120" s="36">
        <f t="shared" si="76"/>
        <v>20839.690000000002</v>
      </c>
      <c r="AT120" s="37">
        <f t="shared" si="77"/>
        <v>182.09401231652774</v>
      </c>
      <c r="AU120" s="38">
        <f t="shared" si="78"/>
        <v>22216.473682023916</v>
      </c>
      <c r="AV120" s="38">
        <f t="shared" si="79"/>
        <v>1376.7836820239136</v>
      </c>
      <c r="AW120" s="39">
        <f t="shared" si="80"/>
        <v>6.6811250316525517E-2</v>
      </c>
      <c r="BA120" s="247">
        <f t="shared" si="81"/>
        <v>182.75</v>
      </c>
      <c r="BB120" s="35">
        <f t="shared" si="82"/>
        <v>22296.507796930782</v>
      </c>
      <c r="BC120" s="35">
        <f t="shared" si="83"/>
        <v>80.034114906866307</v>
      </c>
      <c r="BD120" s="248">
        <f t="shared" si="84"/>
        <v>3.6024670725140636E-3</v>
      </c>
    </row>
    <row r="121" spans="1:56" s="4" customFormat="1" ht="12">
      <c r="A121" s="4" t="str">
        <f t="shared" si="72"/>
        <v>MASON CO-REGULATEDRolloffCPHAUL30</v>
      </c>
      <c r="B121" s="4">
        <f t="shared" si="69"/>
        <v>1</v>
      </c>
      <c r="C121" s="31" t="s">
        <v>134</v>
      </c>
      <c r="D121" s="31" t="str">
        <f>VLOOKUP(C121,'[13]RM Revenue'!J:K,2,FALSE)</f>
        <v>30YD COMPACTOR-HAUL</v>
      </c>
      <c r="E121" s="32">
        <f>VLOOKUP(A121,'[13]Service Codes 01-2019'!$A$2:$H$803,8,FALSE)</f>
        <v>194.6</v>
      </c>
      <c r="F121" s="32">
        <f>VLOOKUP(A121,'[13]Service Codes'!$A$2:$H$803,8,FALSE)</f>
        <v>194.6</v>
      </c>
      <c r="G121" s="32">
        <v>195.13</v>
      </c>
      <c r="H121" s="33"/>
      <c r="I121" s="34">
        <v>0</v>
      </c>
      <c r="J121" s="34">
        <v>0</v>
      </c>
      <c r="K121" s="34">
        <v>0</v>
      </c>
      <c r="L121" s="34">
        <v>0</v>
      </c>
      <c r="M121" s="34">
        <v>0</v>
      </c>
      <c r="N121" s="34">
        <v>0</v>
      </c>
      <c r="O121" s="34">
        <v>0</v>
      </c>
      <c r="P121" s="34">
        <v>126.4</v>
      </c>
      <c r="Q121" s="34">
        <v>0</v>
      </c>
      <c r="R121" s="34">
        <v>224.7</v>
      </c>
      <c r="S121" s="34">
        <v>195.13</v>
      </c>
      <c r="T121" s="34">
        <v>0</v>
      </c>
      <c r="U121" s="34">
        <f t="shared" si="73"/>
        <v>546.23</v>
      </c>
      <c r="V121" s="34"/>
      <c r="W121" s="34">
        <f t="shared" si="70"/>
        <v>0</v>
      </c>
      <c r="X121" s="34">
        <f t="shared" si="71"/>
        <v>0</v>
      </c>
      <c r="Y121" s="34">
        <f t="shared" si="71"/>
        <v>0</v>
      </c>
      <c r="Z121" s="34">
        <f t="shared" si="71"/>
        <v>0</v>
      </c>
      <c r="AA121" s="34">
        <f t="shared" si="71"/>
        <v>0</v>
      </c>
      <c r="AB121" s="34">
        <f t="shared" si="71"/>
        <v>0</v>
      </c>
      <c r="AC121" s="34">
        <f t="shared" si="71"/>
        <v>0</v>
      </c>
      <c r="AD121" s="34">
        <f t="shared" si="71"/>
        <v>0.64953751284686545</v>
      </c>
      <c r="AE121" s="34">
        <f t="shared" si="71"/>
        <v>0</v>
      </c>
      <c r="AF121" s="34">
        <f t="shared" si="74"/>
        <v>1.1515399989750423</v>
      </c>
      <c r="AG121" s="34">
        <f t="shared" si="74"/>
        <v>1</v>
      </c>
      <c r="AH121" s="34">
        <f t="shared" si="74"/>
        <v>0</v>
      </c>
      <c r="AI121" s="35">
        <f t="shared" si="75"/>
        <v>0.23342312598515899</v>
      </c>
      <c r="AJ121" s="34">
        <f>+IFERROR(VLOOKUP($C121,'[27]Kitsap Regulated - Price Out'!$C$90:$AG$111,31,FALSE),0)</f>
        <v>0.91689362795477913</v>
      </c>
      <c r="AR121" s="36">
        <f>+IFERROR(VLOOKUP($C121,'[27]Kitsap Regulated - Price Out'!$C$90:$S$112,17,FALSE),0)</f>
        <v>2141.1299999999997</v>
      </c>
      <c r="AS121" s="36">
        <f t="shared" si="76"/>
        <v>2687.3599999999997</v>
      </c>
      <c r="AT121" s="37">
        <f t="shared" si="77"/>
        <v>207.59525954267386</v>
      </c>
      <c r="AU121" s="38">
        <f t="shared" si="78"/>
        <v>2865.6036610853707</v>
      </c>
      <c r="AV121" s="38">
        <f t="shared" si="79"/>
        <v>178.24366108537106</v>
      </c>
      <c r="AW121" s="39">
        <f t="shared" si="80"/>
        <v>6.6779339890410405E-2</v>
      </c>
      <c r="BA121" s="247">
        <f t="shared" si="81"/>
        <v>208.34</v>
      </c>
      <c r="BB121" s="35">
        <f t="shared" si="82"/>
        <v>2875.8839101901608</v>
      </c>
      <c r="BC121" s="35">
        <f t="shared" si="83"/>
        <v>10.280249104790073</v>
      </c>
      <c r="BD121" s="248">
        <f t="shared" si="84"/>
        <v>3.5874636972288579E-3</v>
      </c>
    </row>
    <row r="122" spans="1:56" s="4" customFormat="1" ht="12">
      <c r="A122" s="4" t="str">
        <f t="shared" si="72"/>
        <v>MASON CO-REGULATEDRolloffCPHAUL35</v>
      </c>
      <c r="B122" s="4">
        <f t="shared" si="69"/>
        <v>1</v>
      </c>
      <c r="C122" s="31" t="s">
        <v>135</v>
      </c>
      <c r="D122" s="31" t="str">
        <f>VLOOKUP(C122,'[13]RM Revenue'!J:K,2,FALSE)</f>
        <v>35YD COMPACTOR-HAUL</v>
      </c>
      <c r="E122" s="32">
        <f>VLOOKUP(A122,'[13]Service Codes 01-2019'!$A$2:$H$803,8,FALSE)</f>
        <v>224.09</v>
      </c>
      <c r="F122" s="32">
        <f>VLOOKUP(A122,'[13]Service Codes'!$A$2:$H$803,8,FALSE)</f>
        <v>224.09</v>
      </c>
      <c r="G122" s="32">
        <v>224.7</v>
      </c>
      <c r="H122" s="33"/>
      <c r="I122" s="34">
        <v>0</v>
      </c>
      <c r="J122" s="34">
        <v>0</v>
      </c>
      <c r="K122" s="34">
        <v>0</v>
      </c>
      <c r="L122" s="34">
        <v>0</v>
      </c>
      <c r="M122" s="34">
        <v>0</v>
      </c>
      <c r="N122" s="34">
        <v>0</v>
      </c>
      <c r="O122" s="34">
        <v>0</v>
      </c>
      <c r="P122" s="34">
        <v>224.09</v>
      </c>
      <c r="Q122" s="34">
        <v>0</v>
      </c>
      <c r="R122" s="34">
        <v>673.49</v>
      </c>
      <c r="S122" s="34">
        <v>449.4</v>
      </c>
      <c r="T122" s="34">
        <v>449.4</v>
      </c>
      <c r="U122" s="34">
        <f t="shared" si="73"/>
        <v>1796.38</v>
      </c>
      <c r="V122" s="34"/>
      <c r="W122" s="34">
        <f t="shared" si="70"/>
        <v>0</v>
      </c>
      <c r="X122" s="34">
        <f t="shared" si="71"/>
        <v>0</v>
      </c>
      <c r="Y122" s="34">
        <f t="shared" si="71"/>
        <v>0</v>
      </c>
      <c r="Z122" s="34">
        <f t="shared" si="71"/>
        <v>0</v>
      </c>
      <c r="AA122" s="34">
        <f t="shared" si="71"/>
        <v>0</v>
      </c>
      <c r="AB122" s="34">
        <f t="shared" si="71"/>
        <v>0</v>
      </c>
      <c r="AC122" s="34">
        <f t="shared" si="71"/>
        <v>0</v>
      </c>
      <c r="AD122" s="34">
        <f t="shared" si="71"/>
        <v>1</v>
      </c>
      <c r="AE122" s="34">
        <f t="shared" si="71"/>
        <v>0</v>
      </c>
      <c r="AF122" s="34">
        <f t="shared" si="74"/>
        <v>2.9972852692478864</v>
      </c>
      <c r="AG122" s="34">
        <f t="shared" si="74"/>
        <v>2</v>
      </c>
      <c r="AH122" s="34">
        <f t="shared" si="74"/>
        <v>2</v>
      </c>
      <c r="AI122" s="35">
        <f t="shared" si="75"/>
        <v>0.66644043910399053</v>
      </c>
      <c r="AJ122" s="34">
        <f>+IFERROR(VLOOKUP($C122,'[27]Kitsap Regulated - Price Out'!$C$90:$AG$111,31,FALSE),0)</f>
        <v>1.5723667574040192</v>
      </c>
      <c r="AR122" s="36">
        <f>+IFERROR(VLOOKUP($C122,'[27]Kitsap Regulated - Price Out'!$C$90:$S$112,17,FALSE),0)</f>
        <v>4228.2199999999993</v>
      </c>
      <c r="AS122" s="36">
        <f t="shared" si="76"/>
        <v>6024.5999999999995</v>
      </c>
      <c r="AT122" s="37">
        <f t="shared" si="77"/>
        <v>239.05424496099428</v>
      </c>
      <c r="AU122" s="38">
        <f t="shared" si="78"/>
        <v>6422.3563676935519</v>
      </c>
      <c r="AV122" s="38">
        <f t="shared" si="79"/>
        <v>397.75636769355242</v>
      </c>
      <c r="AW122" s="39">
        <f t="shared" si="80"/>
        <v>6.6777834624455704E-2</v>
      </c>
      <c r="BA122" s="247">
        <f t="shared" si="81"/>
        <v>239.91</v>
      </c>
      <c r="BB122" s="35">
        <f t="shared" si="82"/>
        <v>6445.3468141708399</v>
      </c>
      <c r="BC122" s="35">
        <f t="shared" si="83"/>
        <v>22.99044647728806</v>
      </c>
      <c r="BD122" s="248">
        <f t="shared" si="84"/>
        <v>3.5797525333438247E-3</v>
      </c>
    </row>
    <row r="123" spans="1:56" s="4" customFormat="1" ht="12">
      <c r="A123" s="4" t="str">
        <f t="shared" si="72"/>
        <v>MASON CO-REGULATEDRolloffRORENT10D</v>
      </c>
      <c r="B123" s="4">
        <f t="shared" si="69"/>
        <v>1</v>
      </c>
      <c r="C123" s="31" t="s">
        <v>136</v>
      </c>
      <c r="D123" s="31" t="str">
        <f>VLOOKUP(C123,'[13]RM Revenue'!J:K,2,FALSE)</f>
        <v>10YD ROLL OFF DAILY RENT</v>
      </c>
      <c r="E123" s="32">
        <f>VLOOKUP(A123,'[13]Service Codes 01-2019'!$A$2:$H$803,8,FALSE)</f>
        <v>139.5</v>
      </c>
      <c r="F123" s="32">
        <f>VLOOKUP(A123,'[13]Service Codes'!$A$2:$H$803,8,FALSE)</f>
        <v>139.5</v>
      </c>
      <c r="G123" s="32">
        <f>4.65*30</f>
        <v>139.5</v>
      </c>
      <c r="H123" s="33"/>
      <c r="I123" s="34">
        <v>190.65</v>
      </c>
      <c r="J123" s="34">
        <v>330.15</v>
      </c>
      <c r="K123" s="34">
        <v>134.85</v>
      </c>
      <c r="L123" s="34">
        <v>143.4</v>
      </c>
      <c r="M123" s="34">
        <v>251.1</v>
      </c>
      <c r="N123" s="34">
        <v>376.65</v>
      </c>
      <c r="O123" s="34">
        <v>325.5</v>
      </c>
      <c r="P123" s="34">
        <v>319.35000000000002</v>
      </c>
      <c r="Q123" s="34">
        <v>427.8</v>
      </c>
      <c r="R123" s="34">
        <v>274.35000000000002</v>
      </c>
      <c r="S123" s="34">
        <v>232.5</v>
      </c>
      <c r="T123" s="34">
        <v>209.25</v>
      </c>
      <c r="U123" s="34">
        <f t="shared" si="73"/>
        <v>3215.5499999999997</v>
      </c>
      <c r="V123" s="34"/>
      <c r="W123" s="34">
        <f t="shared" si="70"/>
        <v>1.3666666666666667</v>
      </c>
      <c r="X123" s="34">
        <f t="shared" si="71"/>
        <v>2.3666666666666667</v>
      </c>
      <c r="Y123" s="34">
        <f t="shared" si="71"/>
        <v>0.96666666666666667</v>
      </c>
      <c r="Z123" s="34">
        <f t="shared" si="71"/>
        <v>1.0279569892473119</v>
      </c>
      <c r="AA123" s="34">
        <f t="shared" si="71"/>
        <v>1.8</v>
      </c>
      <c r="AB123" s="34">
        <f t="shared" si="71"/>
        <v>2.6999999999999997</v>
      </c>
      <c r="AC123" s="34">
        <f t="shared" si="71"/>
        <v>2.3333333333333335</v>
      </c>
      <c r="AD123" s="34">
        <f t="shared" si="71"/>
        <v>2.2892473118279573</v>
      </c>
      <c r="AE123" s="34">
        <f t="shared" si="71"/>
        <v>3.0666666666666669</v>
      </c>
      <c r="AF123" s="34">
        <f t="shared" si="74"/>
        <v>1.9666666666666668</v>
      </c>
      <c r="AG123" s="34">
        <f t="shared" si="74"/>
        <v>1.6666666666666667</v>
      </c>
      <c r="AH123" s="34">
        <f t="shared" si="74"/>
        <v>1.5</v>
      </c>
      <c r="AI123" s="35">
        <f t="shared" si="75"/>
        <v>1.9208781362007168</v>
      </c>
      <c r="AJ123" s="34">
        <f>+IFERROR(VLOOKUP($C123,'[27]Kitsap Regulated - Price Out'!$C$90:$AG$111,31,FALSE),0)</f>
        <v>0.28611111111111109</v>
      </c>
      <c r="AN123" s="4">
        <v>10</v>
      </c>
      <c r="AO123" s="4">
        <v>1</v>
      </c>
      <c r="AP123" s="35">
        <f t="shared" ref="AP123:AP128" si="85">+AO123*AH123</f>
        <v>1.5</v>
      </c>
      <c r="AQ123" s="35"/>
      <c r="AR123" s="36">
        <f>+IFERROR(VLOOKUP($C123,'[27]Kitsap Regulated - Price Out'!$C$90:$S$112,17,FALSE),0)</f>
        <v>478.95</v>
      </c>
      <c r="AS123" s="36">
        <f t="shared" si="76"/>
        <v>3694.4999999999995</v>
      </c>
      <c r="AT123" s="37">
        <f t="shared" si="77"/>
        <v>148.41151389434225</v>
      </c>
      <c r="AU123" s="38">
        <f t="shared" si="78"/>
        <v>3930.5113841049997</v>
      </c>
      <c r="AV123" s="38">
        <f t="shared" si="79"/>
        <v>236.01138410500016</v>
      </c>
      <c r="AW123" s="39">
        <f t="shared" si="80"/>
        <v>6.3881820031127232E-2</v>
      </c>
      <c r="BA123" s="247">
        <f t="shared" si="81"/>
        <v>148.94999999999999</v>
      </c>
      <c r="BB123" s="35">
        <f t="shared" si="82"/>
        <v>3944.7725806451608</v>
      </c>
      <c r="BC123" s="35">
        <f t="shared" si="83"/>
        <v>14.261196540161109</v>
      </c>
      <c r="BD123" s="248">
        <f t="shared" si="84"/>
        <v>3.6283310608980148E-3</v>
      </c>
    </row>
    <row r="124" spans="1:56" s="4" customFormat="1" ht="12">
      <c r="A124" s="4" t="str">
        <f t="shared" si="72"/>
        <v>MASON CO-REGULATEDRolloffRORENT20D</v>
      </c>
      <c r="B124" s="4">
        <f t="shared" si="69"/>
        <v>1</v>
      </c>
      <c r="C124" s="31" t="s">
        <v>137</v>
      </c>
      <c r="D124" s="31" t="str">
        <f>VLOOKUP(C124,'[13]RM Revenue'!J:K,2,FALSE)</f>
        <v>20YD ROLL OFF-DAILY RENT</v>
      </c>
      <c r="E124" s="32">
        <f>VLOOKUP(A124,'[13]Service Codes 01-2019'!$A$2:$H$803,8,FALSE)</f>
        <v>180.3</v>
      </c>
      <c r="F124" s="32">
        <f>VLOOKUP(A124,'[13]Service Codes'!$A$2:$H$803,8,FALSE)</f>
        <v>180.3</v>
      </c>
      <c r="G124" s="32">
        <f>6.01*30</f>
        <v>180.29999999999998</v>
      </c>
      <c r="H124" s="33"/>
      <c r="I124" s="34">
        <v>3359.59</v>
      </c>
      <c r="J124" s="34">
        <v>4246.43</v>
      </c>
      <c r="K124" s="34">
        <v>3606</v>
      </c>
      <c r="L124" s="34">
        <v>4262.6499999999996</v>
      </c>
      <c r="M124" s="34">
        <v>4663.84</v>
      </c>
      <c r="N124" s="34">
        <v>5110.6499999999996</v>
      </c>
      <c r="O124" s="34">
        <v>4375.28</v>
      </c>
      <c r="P124" s="34">
        <v>5178.6900000000005</v>
      </c>
      <c r="Q124" s="34">
        <v>7792.6399999999994</v>
      </c>
      <c r="R124" s="34">
        <v>8782.89</v>
      </c>
      <c r="S124" s="34">
        <v>8366.27</v>
      </c>
      <c r="T124" s="34">
        <v>6947.56</v>
      </c>
      <c r="U124" s="34">
        <f t="shared" si="73"/>
        <v>66692.490000000005</v>
      </c>
      <c r="V124" s="34"/>
      <c r="W124" s="34">
        <f t="shared" si="70"/>
        <v>18.633333333333333</v>
      </c>
      <c r="X124" s="34">
        <f t="shared" si="71"/>
        <v>23.55202440377149</v>
      </c>
      <c r="Y124" s="34">
        <f t="shared" si="71"/>
        <v>20</v>
      </c>
      <c r="Z124" s="34">
        <f t="shared" si="71"/>
        <v>23.641985579589569</v>
      </c>
      <c r="AA124" s="34">
        <f t="shared" si="71"/>
        <v>25.867110371602884</v>
      </c>
      <c r="AB124" s="34">
        <f t="shared" si="71"/>
        <v>28.345257903494172</v>
      </c>
      <c r="AC124" s="34">
        <f t="shared" si="71"/>
        <v>24.266666666666662</v>
      </c>
      <c r="AD124" s="34">
        <f t="shared" si="71"/>
        <v>28.72262895174709</v>
      </c>
      <c r="AE124" s="34">
        <f t="shared" si="71"/>
        <v>43.220410427065993</v>
      </c>
      <c r="AF124" s="34">
        <f t="shared" si="74"/>
        <v>48.7126455906822</v>
      </c>
      <c r="AG124" s="34">
        <f t="shared" si="74"/>
        <v>46.401941209095959</v>
      </c>
      <c r="AH124" s="34">
        <f t="shared" si="74"/>
        <v>38.533333333333339</v>
      </c>
      <c r="AI124" s="35">
        <f t="shared" si="75"/>
        <v>30.824778147531891</v>
      </c>
      <c r="AJ124" s="34">
        <f>+IFERROR(VLOOKUP($C124,'[27]Kitsap Regulated - Price Out'!$C$90:$AG$111,31,FALSE),0)</f>
        <v>5.911564059900166</v>
      </c>
      <c r="AN124" s="4">
        <v>20</v>
      </c>
      <c r="AO124" s="4">
        <v>1</v>
      </c>
      <c r="AP124" s="35">
        <f t="shared" si="85"/>
        <v>38.533333333333339</v>
      </c>
      <c r="AQ124" s="35"/>
      <c r="AR124" s="36">
        <f>+IFERROR(VLOOKUP($C124,'[27]Kitsap Regulated - Price Out'!$C$90:$S$112,17,FALSE),0)</f>
        <v>12790.26</v>
      </c>
      <c r="AS124" s="36">
        <f t="shared" si="76"/>
        <v>79482.75</v>
      </c>
      <c r="AT124" s="37">
        <f t="shared" si="77"/>
        <v>191.81789215161223</v>
      </c>
      <c r="AU124" s="38">
        <f t="shared" si="78"/>
        <v>84560.252731079076</v>
      </c>
      <c r="AV124" s="38">
        <f t="shared" si="79"/>
        <v>5077.5027310790756</v>
      </c>
      <c r="AW124" s="39">
        <f t="shared" si="80"/>
        <v>6.3881820031127093E-2</v>
      </c>
      <c r="BA124" s="247">
        <f t="shared" si="81"/>
        <v>192.51</v>
      </c>
      <c r="BB124" s="35">
        <f t="shared" si="82"/>
        <v>84865.358860232955</v>
      </c>
      <c r="BC124" s="35">
        <f t="shared" si="83"/>
        <v>305.10612915387901</v>
      </c>
      <c r="BD124" s="248">
        <f t="shared" si="84"/>
        <v>3.6081506298730665E-3</v>
      </c>
    </row>
    <row r="125" spans="1:56" s="4" customFormat="1" ht="12">
      <c r="A125" s="4" t="str">
        <f t="shared" si="72"/>
        <v>MASON CO-REGULATEDRolloffRORENT40D</v>
      </c>
      <c r="B125" s="4">
        <f t="shared" si="69"/>
        <v>1</v>
      </c>
      <c r="C125" s="31" t="s">
        <v>138</v>
      </c>
      <c r="D125" s="31" t="str">
        <f>VLOOKUP(C125,'[13]RM Revenue'!J:K,2,FALSE)</f>
        <v>40YD ROLL OFF-DAILY RENT</v>
      </c>
      <c r="E125" s="32">
        <f>VLOOKUP(A125,'[13]Service Codes 01-2019'!$A$2:$H$803,8,FALSE)</f>
        <v>283.8</v>
      </c>
      <c r="F125" s="32">
        <f>VLOOKUP(A125,'[13]Service Codes'!$A$2:$H$803,8,FALSE)</f>
        <v>283.8</v>
      </c>
      <c r="G125" s="32">
        <f>9.46*30</f>
        <v>283.8</v>
      </c>
      <c r="H125" s="33"/>
      <c r="I125" s="34">
        <v>1485.22</v>
      </c>
      <c r="J125" s="34">
        <v>1286.56</v>
      </c>
      <c r="K125" s="34">
        <v>2336.62</v>
      </c>
      <c r="L125" s="34">
        <v>2212.73</v>
      </c>
      <c r="M125" s="34">
        <v>2487.98</v>
      </c>
      <c r="N125" s="34">
        <v>2979.9</v>
      </c>
      <c r="O125" s="34">
        <v>3301.54</v>
      </c>
      <c r="P125" s="34">
        <v>762.29</v>
      </c>
      <c r="Q125" s="34">
        <v>2923.14</v>
      </c>
      <c r="R125" s="34">
        <v>3282.62</v>
      </c>
      <c r="S125" s="34">
        <v>4427.28</v>
      </c>
      <c r="T125" s="34">
        <v>3396.14</v>
      </c>
      <c r="U125" s="34">
        <f t="shared" si="73"/>
        <v>30882.019999999997</v>
      </c>
      <c r="V125" s="34"/>
      <c r="W125" s="34">
        <f t="shared" si="70"/>
        <v>5.2333333333333334</v>
      </c>
      <c r="X125" s="34">
        <f t="shared" si="71"/>
        <v>4.5333333333333332</v>
      </c>
      <c r="Y125" s="34">
        <f t="shared" si="71"/>
        <v>8.2333333333333325</v>
      </c>
      <c r="Z125" s="34">
        <f t="shared" si="71"/>
        <v>7.7967935165609585</v>
      </c>
      <c r="AA125" s="34">
        <f t="shared" si="71"/>
        <v>8.7666666666666657</v>
      </c>
      <c r="AB125" s="34">
        <f t="shared" si="71"/>
        <v>10.5</v>
      </c>
      <c r="AC125" s="34">
        <f t="shared" si="71"/>
        <v>11.633333333333333</v>
      </c>
      <c r="AD125" s="34">
        <f t="shared" si="71"/>
        <v>2.6860112755461589</v>
      </c>
      <c r="AE125" s="34">
        <f t="shared" si="71"/>
        <v>10.299999999999999</v>
      </c>
      <c r="AF125" s="34">
        <f t="shared" si="74"/>
        <v>11.566666666666666</v>
      </c>
      <c r="AG125" s="34">
        <f t="shared" si="74"/>
        <v>15.599999999999998</v>
      </c>
      <c r="AH125" s="34">
        <f t="shared" si="74"/>
        <v>11.966666666666665</v>
      </c>
      <c r="AI125" s="35">
        <f t="shared" si="75"/>
        <v>9.0680115104533705</v>
      </c>
      <c r="AJ125" s="34">
        <f>+IFERROR(VLOOKUP($C125,'[27]Kitsap Regulated - Price Out'!$C$90:$AG$111,31,FALSE),0)</f>
        <v>1.3883515386422365</v>
      </c>
      <c r="AN125" s="4">
        <v>40</v>
      </c>
      <c r="AO125" s="4">
        <v>1</v>
      </c>
      <c r="AP125" s="35">
        <f t="shared" si="85"/>
        <v>11.966666666666665</v>
      </c>
      <c r="AQ125" s="35"/>
      <c r="AR125" s="36">
        <f>+IFERROR(VLOOKUP($C125,'[27]Kitsap Regulated - Price Out'!$C$90:$S$112,17,FALSE),0)</f>
        <v>4728.1699999999992</v>
      </c>
      <c r="AS125" s="36">
        <f t="shared" si="76"/>
        <v>35610.189999999995</v>
      </c>
      <c r="AT125" s="37">
        <f t="shared" si="77"/>
        <v>301.92966052483393</v>
      </c>
      <c r="AU125" s="38">
        <f t="shared" si="78"/>
        <v>37885.03374885425</v>
      </c>
      <c r="AV125" s="38">
        <f t="shared" si="79"/>
        <v>2274.843748854255</v>
      </c>
      <c r="AW125" s="39">
        <f t="shared" si="80"/>
        <v>6.3881820031127287E-2</v>
      </c>
      <c r="BA125" s="247">
        <f t="shared" si="81"/>
        <v>303.02</v>
      </c>
      <c r="BB125" s="35">
        <f t="shared" si="82"/>
        <v>38021.845573643412</v>
      </c>
      <c r="BC125" s="35">
        <f t="shared" si="83"/>
        <v>136.81182478916162</v>
      </c>
      <c r="BD125" s="248">
        <f t="shared" si="84"/>
        <v>3.6112367141099937E-3</v>
      </c>
    </row>
    <row r="126" spans="1:56" s="4" customFormat="1" ht="12">
      <c r="A126" s="4" t="str">
        <f t="shared" si="72"/>
        <v>MASON CO-REGULATEDRolloffRORENT10M</v>
      </c>
      <c r="B126" s="4">
        <f t="shared" si="69"/>
        <v>1</v>
      </c>
      <c r="C126" s="31" t="s">
        <v>139</v>
      </c>
      <c r="D126" s="31" t="str">
        <f>VLOOKUP(C126,'[13]RM Revenue'!J:K,2,FALSE)</f>
        <v>10YD ROLL OFF MTHLY RENT</v>
      </c>
      <c r="E126" s="32">
        <f>VLOOKUP(A126,'[13]Service Codes 01-2019'!$A$2:$H$803,8,FALSE)</f>
        <v>83.93</v>
      </c>
      <c r="F126" s="32">
        <f>VLOOKUP(A126,'[13]Service Codes'!$A$2:$H$803,8,FALSE)</f>
        <v>83.93</v>
      </c>
      <c r="G126" s="32">
        <v>83.93</v>
      </c>
      <c r="H126" s="33"/>
      <c r="I126" s="34">
        <v>0</v>
      </c>
      <c r="J126" s="34">
        <v>0</v>
      </c>
      <c r="K126" s="34">
        <v>0</v>
      </c>
      <c r="L126" s="34">
        <v>0</v>
      </c>
      <c r="M126" s="34">
        <v>47.56</v>
      </c>
      <c r="N126" s="34">
        <v>83.93</v>
      </c>
      <c r="O126" s="34">
        <v>83.93</v>
      </c>
      <c r="P126" s="34">
        <v>83.93</v>
      </c>
      <c r="Q126" s="34">
        <v>83.93</v>
      </c>
      <c r="R126" s="34">
        <v>167.86</v>
      </c>
      <c r="S126" s="34">
        <v>167.86</v>
      </c>
      <c r="T126" s="34">
        <v>167.86</v>
      </c>
      <c r="U126" s="34">
        <f t="shared" si="73"/>
        <v>886.86000000000013</v>
      </c>
      <c r="V126" s="34"/>
      <c r="W126" s="34">
        <f t="shared" si="70"/>
        <v>0</v>
      </c>
      <c r="X126" s="34">
        <f t="shared" si="71"/>
        <v>0</v>
      </c>
      <c r="Y126" s="34">
        <f t="shared" si="71"/>
        <v>0</v>
      </c>
      <c r="Z126" s="34">
        <f t="shared" si="71"/>
        <v>0</v>
      </c>
      <c r="AA126" s="34">
        <f t="shared" si="71"/>
        <v>0.56666269510306211</v>
      </c>
      <c r="AB126" s="34">
        <f t="shared" si="71"/>
        <v>1</v>
      </c>
      <c r="AC126" s="34">
        <f t="shared" si="71"/>
        <v>1</v>
      </c>
      <c r="AD126" s="34">
        <f t="shared" si="71"/>
        <v>1</v>
      </c>
      <c r="AE126" s="34">
        <f t="shared" si="71"/>
        <v>1</v>
      </c>
      <c r="AF126" s="34">
        <f t="shared" ref="AF126:AH133" si="86">IFERROR(R126/$G126,0)</f>
        <v>2</v>
      </c>
      <c r="AG126" s="34">
        <f t="shared" si="86"/>
        <v>2</v>
      </c>
      <c r="AH126" s="34">
        <f t="shared" si="86"/>
        <v>2</v>
      </c>
      <c r="AI126" s="35">
        <f t="shared" si="75"/>
        <v>0.88055522459192181</v>
      </c>
      <c r="AJ126" s="34">
        <f>+IFERROR(VLOOKUP($C126,'[27]Kitsap Regulated - Price Out'!$C$90:$AG$111,31,FALSE),0)</f>
        <v>0.75</v>
      </c>
      <c r="AN126" s="4">
        <v>10</v>
      </c>
      <c r="AO126" s="4">
        <v>1</v>
      </c>
      <c r="AP126" s="35">
        <f t="shared" si="85"/>
        <v>2</v>
      </c>
      <c r="AQ126" s="35"/>
      <c r="AR126" s="36">
        <f>+IFERROR(VLOOKUP($C126,'[27]Kitsap Regulated - Price Out'!$C$90:$S$112,17,FALSE),0)</f>
        <v>755.37000000000012</v>
      </c>
      <c r="AS126" s="36">
        <f t="shared" si="76"/>
        <v>1642.2300000000002</v>
      </c>
      <c r="AT126" s="37">
        <f t="shared" si="77"/>
        <v>89.291601155212518</v>
      </c>
      <c r="AU126" s="38">
        <f t="shared" si="78"/>
        <v>1747.138641309718</v>
      </c>
      <c r="AV126" s="38">
        <f t="shared" si="79"/>
        <v>104.90864130971772</v>
      </c>
      <c r="AW126" s="39">
        <f t="shared" si="80"/>
        <v>6.3881820031127259E-2</v>
      </c>
      <c r="BA126" s="247">
        <f t="shared" si="81"/>
        <v>89.61</v>
      </c>
      <c r="BB126" s="35">
        <f t="shared" si="82"/>
        <v>1753.3686441081852</v>
      </c>
      <c r="BC126" s="35">
        <f t="shared" si="83"/>
        <v>6.2300027984672397</v>
      </c>
      <c r="BD126" s="248">
        <f t="shared" si="84"/>
        <v>3.565831955841169E-3</v>
      </c>
    </row>
    <row r="127" spans="1:56" s="4" customFormat="1" ht="12">
      <c r="A127" s="4" t="str">
        <f t="shared" si="72"/>
        <v>MASON CO-REGULATEDRolloffRORENT20M</v>
      </c>
      <c r="B127" s="4">
        <f t="shared" si="69"/>
        <v>1</v>
      </c>
      <c r="C127" s="31" t="s">
        <v>140</v>
      </c>
      <c r="D127" s="31" t="str">
        <f>VLOOKUP(C127,'[13]RM Revenue'!J:K,2,FALSE)</f>
        <v>20YD ROLL OFF-MNTHLY RENT</v>
      </c>
      <c r="E127" s="32">
        <f>VLOOKUP(A127,'[13]Service Codes 01-2019'!$A$2:$H$803,8,FALSE)</f>
        <v>97.48</v>
      </c>
      <c r="F127" s="32">
        <f>VLOOKUP(A127,'[13]Service Codes'!$A$2:$H$803,8,FALSE)</f>
        <v>97.48</v>
      </c>
      <c r="G127" s="32">
        <v>97.48</v>
      </c>
      <c r="H127" s="33"/>
      <c r="I127" s="34">
        <v>2047.08</v>
      </c>
      <c r="J127" s="34">
        <v>2047.08</v>
      </c>
      <c r="K127" s="34">
        <v>1949.6</v>
      </c>
      <c r="L127" s="34">
        <v>1949.6</v>
      </c>
      <c r="M127" s="34">
        <v>1949.6</v>
      </c>
      <c r="N127" s="34">
        <v>1949.6</v>
      </c>
      <c r="O127" s="34">
        <v>1949.6</v>
      </c>
      <c r="P127" s="34">
        <v>1949.6</v>
      </c>
      <c r="Q127" s="34">
        <v>2242.04</v>
      </c>
      <c r="R127" s="34">
        <v>2339.52</v>
      </c>
      <c r="S127" s="34">
        <v>2339.52</v>
      </c>
      <c r="T127" s="34">
        <v>2339.52</v>
      </c>
      <c r="U127" s="34">
        <f t="shared" si="73"/>
        <v>25052.360000000004</v>
      </c>
      <c r="V127" s="34"/>
      <c r="W127" s="34">
        <f t="shared" si="70"/>
        <v>21</v>
      </c>
      <c r="X127" s="34">
        <f t="shared" si="71"/>
        <v>21</v>
      </c>
      <c r="Y127" s="34">
        <f t="shared" si="71"/>
        <v>20</v>
      </c>
      <c r="Z127" s="34">
        <f t="shared" si="71"/>
        <v>20</v>
      </c>
      <c r="AA127" s="34">
        <f t="shared" si="71"/>
        <v>20</v>
      </c>
      <c r="AB127" s="34">
        <f t="shared" si="71"/>
        <v>20</v>
      </c>
      <c r="AC127" s="34">
        <f t="shared" si="71"/>
        <v>20</v>
      </c>
      <c r="AD127" s="34">
        <f t="shared" si="71"/>
        <v>20</v>
      </c>
      <c r="AE127" s="34">
        <f t="shared" si="71"/>
        <v>23</v>
      </c>
      <c r="AF127" s="34">
        <f t="shared" si="86"/>
        <v>24</v>
      </c>
      <c r="AG127" s="34">
        <f t="shared" si="86"/>
        <v>24</v>
      </c>
      <c r="AH127" s="34">
        <f t="shared" si="86"/>
        <v>24</v>
      </c>
      <c r="AI127" s="35">
        <f t="shared" si="75"/>
        <v>21.416666666666668</v>
      </c>
      <c r="AJ127" s="34">
        <f>+IFERROR(VLOOKUP($C127,'[27]Kitsap Regulated - Price Out'!$C$90:$AG$111,31,FALSE),0)</f>
        <v>1.9861168102858704</v>
      </c>
      <c r="AN127" s="4">
        <v>20</v>
      </c>
      <c r="AO127" s="4">
        <v>1</v>
      </c>
      <c r="AP127" s="35">
        <f t="shared" si="85"/>
        <v>24</v>
      </c>
      <c r="AQ127" s="35"/>
      <c r="AR127" s="36">
        <f>+IFERROR(VLOOKUP($C127,'[27]Kitsap Regulated - Price Out'!$C$90:$S$112,17,FALSE),0)</f>
        <v>2323.2800000000002</v>
      </c>
      <c r="AS127" s="36">
        <f t="shared" si="76"/>
        <v>27375.640000000003</v>
      </c>
      <c r="AT127" s="37">
        <f t="shared" si="77"/>
        <v>103.70719981663429</v>
      </c>
      <c r="AU127" s="38">
        <f t="shared" si="78"/>
        <v>29124.445707716935</v>
      </c>
      <c r="AV127" s="38">
        <f t="shared" si="79"/>
        <v>1748.8057077169324</v>
      </c>
      <c r="AW127" s="39">
        <f t="shared" si="80"/>
        <v>6.3881820031127232E-2</v>
      </c>
      <c r="BA127" s="247">
        <f t="shared" si="81"/>
        <v>104.08</v>
      </c>
      <c r="BB127" s="35">
        <f t="shared" si="82"/>
        <v>29229.140451374646</v>
      </c>
      <c r="BC127" s="35">
        <f t="shared" si="83"/>
        <v>104.69474365771021</v>
      </c>
      <c r="BD127" s="248">
        <f t="shared" si="84"/>
        <v>3.5947377233679378E-3</v>
      </c>
    </row>
    <row r="128" spans="1:56" s="4" customFormat="1" ht="12">
      <c r="A128" s="4" t="str">
        <f t="shared" si="72"/>
        <v>MASON CO-REGULATEDRolloffRORENT40M</v>
      </c>
      <c r="B128" s="4">
        <f t="shared" si="69"/>
        <v>1</v>
      </c>
      <c r="C128" s="31" t="s">
        <v>141</v>
      </c>
      <c r="D128" s="31" t="str">
        <f>VLOOKUP(C128,'[13]RM Revenue'!J:K,2,FALSE)</f>
        <v>40YD ROLL OFF-MNTHLY RENT</v>
      </c>
      <c r="E128" s="32">
        <f>VLOOKUP(A128,'[13]Service Codes 01-2019'!$A$2:$H$803,8,FALSE)</f>
        <v>165.74</v>
      </c>
      <c r="F128" s="32">
        <f>VLOOKUP(A128,'[13]Service Codes'!$A$2:$H$803,8,FALSE)</f>
        <v>165.74</v>
      </c>
      <c r="G128" s="32">
        <v>165.74</v>
      </c>
      <c r="H128" s="33"/>
      <c r="I128" s="34">
        <v>331.48</v>
      </c>
      <c r="J128" s="34">
        <v>331.48</v>
      </c>
      <c r="K128" s="34">
        <v>331.48</v>
      </c>
      <c r="L128" s="34">
        <v>331.48</v>
      </c>
      <c r="M128" s="34">
        <v>331.48</v>
      </c>
      <c r="N128" s="34">
        <v>331.48</v>
      </c>
      <c r="O128" s="34">
        <v>331.48</v>
      </c>
      <c r="P128" s="34">
        <v>331.48</v>
      </c>
      <c r="Q128" s="34">
        <v>497.22</v>
      </c>
      <c r="R128" s="34">
        <v>662.96</v>
      </c>
      <c r="S128" s="34">
        <v>662.96</v>
      </c>
      <c r="T128" s="34">
        <v>662.96</v>
      </c>
      <c r="U128" s="34">
        <f t="shared" si="73"/>
        <v>5137.9400000000005</v>
      </c>
      <c r="V128" s="34"/>
      <c r="W128" s="34">
        <f t="shared" si="70"/>
        <v>2</v>
      </c>
      <c r="X128" s="34">
        <f t="shared" si="71"/>
        <v>2</v>
      </c>
      <c r="Y128" s="34">
        <f t="shared" si="71"/>
        <v>2</v>
      </c>
      <c r="Z128" s="34">
        <f t="shared" si="71"/>
        <v>2</v>
      </c>
      <c r="AA128" s="34">
        <f t="shared" si="71"/>
        <v>2</v>
      </c>
      <c r="AB128" s="34">
        <f t="shared" si="71"/>
        <v>2</v>
      </c>
      <c r="AC128" s="34">
        <f t="shared" si="71"/>
        <v>2</v>
      </c>
      <c r="AD128" s="34">
        <f t="shared" si="71"/>
        <v>2</v>
      </c>
      <c r="AE128" s="34">
        <f t="shared" si="71"/>
        <v>3</v>
      </c>
      <c r="AF128" s="34">
        <f t="shared" si="86"/>
        <v>4</v>
      </c>
      <c r="AG128" s="34">
        <f t="shared" si="86"/>
        <v>4</v>
      </c>
      <c r="AH128" s="34">
        <f t="shared" si="86"/>
        <v>4</v>
      </c>
      <c r="AI128" s="35">
        <f t="shared" si="75"/>
        <v>2.5833333333333335</v>
      </c>
      <c r="AJ128" s="34">
        <f>+IFERROR(VLOOKUP($C128,'[27]Kitsap Regulated - Price Out'!$C$90:$AG$111,31,FALSE),0)</f>
        <v>0.66666666666666663</v>
      </c>
      <c r="AN128" s="4">
        <v>40</v>
      </c>
      <c r="AO128" s="4">
        <v>1</v>
      </c>
      <c r="AP128" s="35">
        <f t="shared" si="85"/>
        <v>4</v>
      </c>
      <c r="AQ128" s="35"/>
      <c r="AR128" s="36">
        <f>+IFERROR(VLOOKUP($C128,'[27]Kitsap Regulated - Price Out'!$C$90:$S$112,17,FALSE),0)</f>
        <v>1325.92</v>
      </c>
      <c r="AS128" s="36">
        <f t="shared" si="76"/>
        <v>6463.8600000000006</v>
      </c>
      <c r="AT128" s="37">
        <f t="shared" si="77"/>
        <v>176.32777285195905</v>
      </c>
      <c r="AU128" s="38">
        <f t="shared" si="78"/>
        <v>6876.7831412264022</v>
      </c>
      <c r="AV128" s="38">
        <f t="shared" si="79"/>
        <v>412.92314122640164</v>
      </c>
      <c r="AW128" s="39">
        <f t="shared" si="80"/>
        <v>6.3881820031127329E-2</v>
      </c>
      <c r="BA128" s="247">
        <f t="shared" si="81"/>
        <v>176.96</v>
      </c>
      <c r="BB128" s="35">
        <f t="shared" si="82"/>
        <v>6901.4400000000005</v>
      </c>
      <c r="BC128" s="35">
        <f t="shared" si="83"/>
        <v>24.656858773598287</v>
      </c>
      <c r="BD128" s="248">
        <f t="shared" si="84"/>
        <v>3.585522222705995E-3</v>
      </c>
    </row>
    <row r="129" spans="1:56" s="4" customFormat="1" ht="12">
      <c r="A129" s="4" t="str">
        <f t="shared" si="72"/>
        <v>MASON CO-REGULATEDRolloffROLID</v>
      </c>
      <c r="B129" s="4">
        <f t="shared" si="69"/>
        <v>1</v>
      </c>
      <c r="C129" s="31" t="s">
        <v>142</v>
      </c>
      <c r="D129" s="31" t="str">
        <f>VLOOKUP(C129,'[13]RM Revenue'!J:K,2,FALSE)</f>
        <v>ROLL OFF-LID</v>
      </c>
      <c r="E129" s="32">
        <f>VLOOKUP(A129,'[13]Service Codes 01-2019'!$A$2:$H$803,8,FALSE)</f>
        <v>14.56</v>
      </c>
      <c r="F129" s="32">
        <f>VLOOKUP(A129,'[13]Service Codes'!$A$2:$H$803,8,FALSE)</f>
        <v>14.56</v>
      </c>
      <c r="G129" s="32">
        <v>14.6</v>
      </c>
      <c r="H129" s="33"/>
      <c r="I129" s="34">
        <v>270.89999999999998</v>
      </c>
      <c r="J129" s="34">
        <v>262.08</v>
      </c>
      <c r="K129" s="34">
        <v>260.26</v>
      </c>
      <c r="L129" s="34">
        <v>250.43</v>
      </c>
      <c r="M129" s="34">
        <v>263.06</v>
      </c>
      <c r="N129" s="34">
        <v>262.08</v>
      </c>
      <c r="O129" s="34">
        <v>263.05</v>
      </c>
      <c r="P129" s="34">
        <v>276.64</v>
      </c>
      <c r="Q129" s="34">
        <v>333.91</v>
      </c>
      <c r="R129" s="34">
        <v>358.79</v>
      </c>
      <c r="S129" s="34">
        <v>385.5</v>
      </c>
      <c r="T129" s="34">
        <v>405.96</v>
      </c>
      <c r="U129" s="34">
        <f t="shared" si="73"/>
        <v>3592.66</v>
      </c>
      <c r="V129" s="34"/>
      <c r="W129" s="34">
        <f t="shared" si="70"/>
        <v>18.60576923076923</v>
      </c>
      <c r="X129" s="34">
        <f t="shared" si="71"/>
        <v>18</v>
      </c>
      <c r="Y129" s="34">
        <f t="shared" si="71"/>
        <v>17.875</v>
      </c>
      <c r="Z129" s="34">
        <f t="shared" si="71"/>
        <v>17.199862637362639</v>
      </c>
      <c r="AA129" s="34">
        <f t="shared" si="71"/>
        <v>18.067307692307693</v>
      </c>
      <c r="AB129" s="34">
        <f t="shared" si="71"/>
        <v>18</v>
      </c>
      <c r="AC129" s="34">
        <f t="shared" si="71"/>
        <v>18.06662087912088</v>
      </c>
      <c r="AD129" s="34">
        <f t="shared" si="71"/>
        <v>19</v>
      </c>
      <c r="AE129" s="34">
        <f t="shared" si="71"/>
        <v>22.93337912087912</v>
      </c>
      <c r="AF129" s="34">
        <f t="shared" si="86"/>
        <v>24.574657534246576</v>
      </c>
      <c r="AG129" s="34">
        <f t="shared" si="86"/>
        <v>26.404109589041095</v>
      </c>
      <c r="AH129" s="34">
        <f t="shared" si="86"/>
        <v>27.805479452054794</v>
      </c>
      <c r="AI129" s="35">
        <f t="shared" si="75"/>
        <v>20.5443488446485</v>
      </c>
      <c r="AJ129" s="34">
        <f>+IFERROR(VLOOKUP($C129,'[27]Kitsap Regulated - Price Out'!$C$90:$AG$111,31,FALSE),0)</f>
        <v>2.7067307692307687</v>
      </c>
      <c r="AR129" s="36">
        <f>+IFERROR(VLOOKUP($C129,'[27]Kitsap Regulated - Price Out'!$C$90:$S$112,17,FALSE),0)</f>
        <v>472.92</v>
      </c>
      <c r="AS129" s="36">
        <f t="shared" si="76"/>
        <v>4065.58</v>
      </c>
      <c r="AT129" s="37">
        <f t="shared" si="77"/>
        <v>15.532674572454459</v>
      </c>
      <c r="AU129" s="38">
        <f t="shared" si="78"/>
        <v>4333.8174372074009</v>
      </c>
      <c r="AV129" s="38">
        <f t="shared" si="79"/>
        <v>268.23743720740094</v>
      </c>
      <c r="AW129" s="39">
        <f t="shared" si="80"/>
        <v>6.6804572283960056E-2</v>
      </c>
      <c r="BA129" s="247">
        <f t="shared" si="81"/>
        <v>15.59</v>
      </c>
      <c r="BB129" s="35">
        <f t="shared" si="82"/>
        <v>4349.8119741645332</v>
      </c>
      <c r="BC129" s="35">
        <f t="shared" si="83"/>
        <v>15.994536957132368</v>
      </c>
      <c r="BD129" s="248">
        <f t="shared" si="84"/>
        <v>3.6906346861345662E-3</v>
      </c>
    </row>
    <row r="130" spans="1:56" s="4" customFormat="1" ht="12">
      <c r="A130" s="4" t="str">
        <f t="shared" si="72"/>
        <v>MASON CO-REGULATEDRolloffRODEL</v>
      </c>
      <c r="B130" s="4">
        <f t="shared" si="69"/>
        <v>1</v>
      </c>
      <c r="C130" s="31" t="s">
        <v>143</v>
      </c>
      <c r="D130" s="31" t="str">
        <f>VLOOKUP(C130,'[13]RM Revenue'!J:K,2,FALSE)</f>
        <v>ROLL OFF-DELIVERY</v>
      </c>
      <c r="E130" s="32">
        <f>VLOOKUP(A130,'[13]Service Codes 01-2019'!$A$2:$H$803,8,FALSE)</f>
        <v>77.959999999999994</v>
      </c>
      <c r="F130" s="32">
        <f>VLOOKUP(A130,'[13]Service Codes'!$A$2:$H$803,8,FALSE)</f>
        <v>77.959999999999994</v>
      </c>
      <c r="G130" s="32">
        <v>78.17</v>
      </c>
      <c r="H130" s="33"/>
      <c r="I130" s="34">
        <v>1559.2</v>
      </c>
      <c r="J130" s="34">
        <v>1793.08</v>
      </c>
      <c r="K130" s="34">
        <v>2728.6</v>
      </c>
      <c r="L130" s="34">
        <v>2572.6799999999998</v>
      </c>
      <c r="M130" s="34">
        <v>3352.28</v>
      </c>
      <c r="N130" s="34">
        <v>3664.12</v>
      </c>
      <c r="O130" s="34">
        <v>3274.32</v>
      </c>
      <c r="P130" s="34">
        <v>4209.84</v>
      </c>
      <c r="Q130" s="34">
        <v>4677.6000000000004</v>
      </c>
      <c r="R130" s="34">
        <v>5002.46</v>
      </c>
      <c r="S130" s="34">
        <v>5081.05</v>
      </c>
      <c r="T130" s="34">
        <v>1485.23</v>
      </c>
      <c r="U130" s="34">
        <f t="shared" si="73"/>
        <v>39400.460000000006</v>
      </c>
      <c r="V130" s="34"/>
      <c r="W130" s="34">
        <f t="shared" si="70"/>
        <v>20.000000000000004</v>
      </c>
      <c r="X130" s="34">
        <f t="shared" si="71"/>
        <v>23</v>
      </c>
      <c r="Y130" s="34">
        <f t="shared" si="71"/>
        <v>35</v>
      </c>
      <c r="Z130" s="34">
        <f t="shared" si="71"/>
        <v>33</v>
      </c>
      <c r="AA130" s="34">
        <f t="shared" si="71"/>
        <v>43.000000000000007</v>
      </c>
      <c r="AB130" s="34">
        <f t="shared" si="71"/>
        <v>47</v>
      </c>
      <c r="AC130" s="34">
        <f t="shared" si="71"/>
        <v>42.000000000000007</v>
      </c>
      <c r="AD130" s="34">
        <f t="shared" si="71"/>
        <v>54.000000000000007</v>
      </c>
      <c r="AE130" s="34">
        <f t="shared" si="71"/>
        <v>60.000000000000007</v>
      </c>
      <c r="AF130" s="34">
        <f t="shared" si="86"/>
        <v>63.994627094793401</v>
      </c>
      <c r="AG130" s="34">
        <f t="shared" si="86"/>
        <v>65</v>
      </c>
      <c r="AH130" s="34">
        <f t="shared" si="86"/>
        <v>19</v>
      </c>
      <c r="AI130" s="35">
        <f t="shared" si="75"/>
        <v>42.082885591232781</v>
      </c>
      <c r="AJ130" s="34">
        <f>+IFERROR(VLOOKUP($C130,'[27]Kitsap Regulated - Price Out'!$C$90:$AG$111,31,FALSE),0)</f>
        <v>6.5</v>
      </c>
      <c r="AR130" s="36">
        <f>+IFERROR(VLOOKUP($C130,'[27]Kitsap Regulated - Price Out'!$C$90:$S$112,17,FALSE),0)</f>
        <v>6080.880000000001</v>
      </c>
      <c r="AS130" s="36">
        <f t="shared" si="76"/>
        <v>45481.340000000011</v>
      </c>
      <c r="AT130" s="37">
        <f t="shared" si="77"/>
        <v>83.163641871833221</v>
      </c>
      <c r="AU130" s="38">
        <f t="shared" si="78"/>
        <v>48483.956380914358</v>
      </c>
      <c r="AV130" s="38">
        <f t="shared" si="79"/>
        <v>3002.6163809143472</v>
      </c>
      <c r="AW130" s="39">
        <f t="shared" si="80"/>
        <v>6.6747586862919803E-2</v>
      </c>
      <c r="BA130" s="247">
        <f t="shared" si="81"/>
        <v>83.46</v>
      </c>
      <c r="BB130" s="35">
        <f t="shared" si="82"/>
        <v>48656.731577331448</v>
      </c>
      <c r="BC130" s="35">
        <f t="shared" si="83"/>
        <v>172.77519641708932</v>
      </c>
      <c r="BD130" s="248">
        <f t="shared" si="84"/>
        <v>3.5635539942262522E-3</v>
      </c>
    </row>
    <row r="131" spans="1:56" s="4" customFormat="1" ht="12">
      <c r="A131" s="4" t="str">
        <f t="shared" si="72"/>
        <v>MASON CO-REGULATEDRolloffROMILE</v>
      </c>
      <c r="B131" s="4">
        <f t="shared" si="69"/>
        <v>1</v>
      </c>
      <c r="C131" s="31" t="s">
        <v>144</v>
      </c>
      <c r="D131" s="31" t="str">
        <f>VLOOKUP(C131,'[13]RM Revenue'!J:K,2,FALSE)</f>
        <v>ROLL OFF-MILEAGE</v>
      </c>
      <c r="E131" s="32">
        <f>VLOOKUP(A131,'[13]Service Codes 01-2019'!$A$2:$H$803,8,FALSE)</f>
        <v>2.4300000000000002</v>
      </c>
      <c r="F131" s="32">
        <f>VLOOKUP(A131,'[13]Service Codes'!$A$2:$H$803,8,FALSE)</f>
        <v>2.4300000000000002</v>
      </c>
      <c r="G131" s="32">
        <v>2.44</v>
      </c>
      <c r="H131" s="33"/>
      <c r="I131" s="34">
        <v>848.07</v>
      </c>
      <c r="J131" s="34">
        <v>1081.3500000000001</v>
      </c>
      <c r="K131" s="34">
        <v>748.44</v>
      </c>
      <c r="L131" s="34">
        <v>1251.45</v>
      </c>
      <c r="M131" s="34">
        <v>1312.2</v>
      </c>
      <c r="N131" s="34">
        <v>1389.96</v>
      </c>
      <c r="O131" s="34">
        <v>1256.31</v>
      </c>
      <c r="P131" s="34">
        <v>1866.24</v>
      </c>
      <c r="Q131" s="34">
        <v>2714.31</v>
      </c>
      <c r="R131" s="34">
        <v>3673.99</v>
      </c>
      <c r="S131" s="34">
        <v>3220.7999999999997</v>
      </c>
      <c r="T131" s="34">
        <v>2281.4</v>
      </c>
      <c r="U131" s="34">
        <f t="shared" si="73"/>
        <v>21644.52</v>
      </c>
      <c r="V131" s="34"/>
      <c r="W131" s="34">
        <f t="shared" si="70"/>
        <v>349</v>
      </c>
      <c r="X131" s="34">
        <f t="shared" si="71"/>
        <v>445</v>
      </c>
      <c r="Y131" s="34">
        <f t="shared" si="71"/>
        <v>308</v>
      </c>
      <c r="Z131" s="34">
        <f t="shared" si="71"/>
        <v>515</v>
      </c>
      <c r="AA131" s="34">
        <f t="shared" si="71"/>
        <v>540</v>
      </c>
      <c r="AB131" s="34">
        <f t="shared" si="71"/>
        <v>572</v>
      </c>
      <c r="AC131" s="34">
        <f t="shared" si="71"/>
        <v>517</v>
      </c>
      <c r="AD131" s="34">
        <f t="shared" si="71"/>
        <v>768</v>
      </c>
      <c r="AE131" s="34">
        <f t="shared" si="71"/>
        <v>1117</v>
      </c>
      <c r="AF131" s="34">
        <f t="shared" si="86"/>
        <v>1505.733606557377</v>
      </c>
      <c r="AG131" s="34">
        <f t="shared" si="86"/>
        <v>1320</v>
      </c>
      <c r="AH131" s="34">
        <f t="shared" si="86"/>
        <v>935.00000000000011</v>
      </c>
      <c r="AI131" s="35">
        <f t="shared" si="75"/>
        <v>740.97780054644818</v>
      </c>
      <c r="AJ131" s="34">
        <f>+IFERROR(VLOOKUP($C131,'[27]Kitsap Regulated - Price Out'!$C$90:$AG$111,31,FALSE),0)</f>
        <v>278.55246913580248</v>
      </c>
      <c r="AR131" s="36">
        <f>+IFERROR(VLOOKUP($C131,'[27]Kitsap Regulated - Price Out'!$C$90:$S$112,17,FALSE),0)</f>
        <v>8122.5899999999992</v>
      </c>
      <c r="AS131" s="36">
        <f t="shared" si="76"/>
        <v>29767.11</v>
      </c>
      <c r="AT131" s="37">
        <f t="shared" si="77"/>
        <v>2.5958716408759503</v>
      </c>
      <c r="AU131" s="38">
        <f t="shared" si="78"/>
        <v>31758.836568993171</v>
      </c>
      <c r="AV131" s="38">
        <f t="shared" si="79"/>
        <v>1991.7265689931701</v>
      </c>
      <c r="AW131" s="39">
        <f t="shared" si="80"/>
        <v>6.8259934516851931E-2</v>
      </c>
      <c r="BA131" s="247">
        <f t="shared" si="81"/>
        <v>2.61</v>
      </c>
      <c r="BB131" s="35">
        <f t="shared" si="82"/>
        <v>31931.688046448089</v>
      </c>
      <c r="BC131" s="35">
        <f t="shared" si="83"/>
        <v>172.85147745491849</v>
      </c>
      <c r="BD131" s="248">
        <f t="shared" si="84"/>
        <v>5.4426262460658716E-3</v>
      </c>
    </row>
    <row r="132" spans="1:56" s="4" customFormat="1" ht="12">
      <c r="A132" s="4" t="str">
        <f t="shared" si="72"/>
        <v>MASON CO-REGULATEDRolloffWASHOUT</v>
      </c>
      <c r="B132" s="4">
        <f t="shared" si="69"/>
        <v>1</v>
      </c>
      <c r="C132" s="31" t="s">
        <v>145</v>
      </c>
      <c r="D132" s="31" t="str">
        <f>VLOOKUP(C132,'[13]RM Revenue'!J:K,2,FALSE)</f>
        <v>WASHING FEE</v>
      </c>
      <c r="E132" s="32">
        <f>VLOOKUP(A132,'[13]Service Codes 01-2019'!$A$2:$H$803,8,FALSE)</f>
        <v>10.11</v>
      </c>
      <c r="F132" s="32">
        <f>VLOOKUP(A132,'[13]Service Codes'!$A$2:$H$803,8,FALSE)</f>
        <v>10.11</v>
      </c>
      <c r="G132" s="32">
        <v>10.14</v>
      </c>
      <c r="H132" s="33"/>
      <c r="I132" s="34">
        <v>0</v>
      </c>
      <c r="J132" s="34">
        <v>0</v>
      </c>
      <c r="K132" s="34">
        <v>10.62</v>
      </c>
      <c r="L132" s="34">
        <v>0</v>
      </c>
      <c r="M132" s="34">
        <v>0</v>
      </c>
      <c r="N132" s="34">
        <v>0</v>
      </c>
      <c r="O132" s="34">
        <v>0</v>
      </c>
      <c r="P132" s="34">
        <v>0</v>
      </c>
      <c r="Q132" s="34">
        <v>31.349999999999998</v>
      </c>
      <c r="R132" s="34">
        <v>42.6</v>
      </c>
      <c r="S132" s="34">
        <v>30.42</v>
      </c>
      <c r="T132" s="34">
        <v>0</v>
      </c>
      <c r="U132" s="34">
        <f t="shared" si="73"/>
        <v>114.99</v>
      </c>
      <c r="V132" s="34"/>
      <c r="W132" s="34">
        <f t="shared" si="70"/>
        <v>0</v>
      </c>
      <c r="X132" s="34">
        <f t="shared" si="71"/>
        <v>0</v>
      </c>
      <c r="Y132" s="34">
        <f t="shared" si="71"/>
        <v>1.0504451038575668</v>
      </c>
      <c r="Z132" s="34">
        <f t="shared" si="71"/>
        <v>0</v>
      </c>
      <c r="AA132" s="34">
        <f t="shared" si="71"/>
        <v>0</v>
      </c>
      <c r="AB132" s="34">
        <f t="shared" si="71"/>
        <v>0</v>
      </c>
      <c r="AC132" s="34">
        <f t="shared" si="71"/>
        <v>0</v>
      </c>
      <c r="AD132" s="34">
        <f t="shared" si="71"/>
        <v>0</v>
      </c>
      <c r="AE132" s="34">
        <f t="shared" si="71"/>
        <v>3.1008902077151337</v>
      </c>
      <c r="AF132" s="34">
        <f t="shared" si="86"/>
        <v>4.2011834319526624</v>
      </c>
      <c r="AG132" s="34">
        <f t="shared" si="86"/>
        <v>3</v>
      </c>
      <c r="AH132" s="34">
        <f t="shared" si="86"/>
        <v>0</v>
      </c>
      <c r="AI132" s="35">
        <f t="shared" si="75"/>
        <v>0.94604322862711354</v>
      </c>
      <c r="AJ132" s="34">
        <f>+IFERROR(VLOOKUP($C132,'[27]Kitsap Regulated - Price Out'!$C$90:$AG$111,31,FALSE),0)</f>
        <v>0</v>
      </c>
      <c r="AR132" s="36">
        <f>+IFERROR(VLOOKUP($C132,'[27]Kitsap Regulated - Price Out'!$C$90:$S$112,17,FALSE),0)</f>
        <v>0</v>
      </c>
      <c r="AS132" s="36">
        <f t="shared" si="76"/>
        <v>114.99</v>
      </c>
      <c r="AT132" s="37">
        <f t="shared" si="77"/>
        <v>10.787761655115631</v>
      </c>
      <c r="AU132" s="38">
        <f t="shared" si="78"/>
        <v>122.46826639038439</v>
      </c>
      <c r="AV132" s="38">
        <f t="shared" si="79"/>
        <v>7.4782663903843911</v>
      </c>
      <c r="AW132" s="39">
        <f t="shared" si="80"/>
        <v>6.7038739378400727E-2</v>
      </c>
      <c r="BA132" s="247">
        <f t="shared" si="81"/>
        <v>10.83</v>
      </c>
      <c r="BB132" s="35">
        <f t="shared" si="82"/>
        <v>122.94777799237967</v>
      </c>
      <c r="BC132" s="35">
        <f t="shared" si="83"/>
        <v>0.47951160199528431</v>
      </c>
      <c r="BD132" s="248">
        <f t="shared" si="84"/>
        <v>3.9153947069584701E-3</v>
      </c>
    </row>
    <row r="133" spans="1:56" s="4" customFormat="1" ht="12">
      <c r="A133" s="4" t="str">
        <f t="shared" si="72"/>
        <v>MASON CO-REGULATEDRolloffSP</v>
      </c>
      <c r="B133" s="4">
        <f t="shared" si="69"/>
        <v>1</v>
      </c>
      <c r="C133" s="31" t="s">
        <v>146</v>
      </c>
      <c r="D133" s="31" t="str">
        <f>VLOOKUP(C133,'[13]RM Revenue'!J:K,2,FALSE)</f>
        <v>SPECIAL PICKUP</v>
      </c>
      <c r="E133" s="32">
        <v>151.68</v>
      </c>
      <c r="F133" s="32">
        <v>151.68</v>
      </c>
      <c r="G133" s="32">
        <v>152.09</v>
      </c>
      <c r="H133" s="33"/>
      <c r="I133" s="34">
        <v>303.36</v>
      </c>
      <c r="J133" s="34">
        <v>0</v>
      </c>
      <c r="K133" s="34">
        <v>0</v>
      </c>
      <c r="L133" s="34">
        <v>0</v>
      </c>
      <c r="M133" s="34">
        <v>0</v>
      </c>
      <c r="N133" s="34">
        <v>303.36</v>
      </c>
      <c r="O133" s="34">
        <v>0</v>
      </c>
      <c r="P133" s="34">
        <v>0</v>
      </c>
      <c r="Q133" s="34">
        <v>0</v>
      </c>
      <c r="R133" s="34">
        <v>0</v>
      </c>
      <c r="S133" s="34">
        <v>0</v>
      </c>
      <c r="T133" s="34">
        <v>0</v>
      </c>
      <c r="U133" s="34">
        <f t="shared" si="73"/>
        <v>606.72</v>
      </c>
      <c r="V133" s="34"/>
      <c r="W133" s="34">
        <f t="shared" si="70"/>
        <v>2</v>
      </c>
      <c r="X133" s="34">
        <f t="shared" si="71"/>
        <v>0</v>
      </c>
      <c r="Y133" s="34">
        <f t="shared" si="71"/>
        <v>0</v>
      </c>
      <c r="Z133" s="34">
        <f t="shared" si="71"/>
        <v>0</v>
      </c>
      <c r="AA133" s="34">
        <f t="shared" si="71"/>
        <v>0</v>
      </c>
      <c r="AB133" s="34">
        <f t="shared" si="71"/>
        <v>2</v>
      </c>
      <c r="AC133" s="34">
        <f t="shared" si="71"/>
        <v>0</v>
      </c>
      <c r="AD133" s="34">
        <f t="shared" si="71"/>
        <v>0</v>
      </c>
      <c r="AE133" s="34">
        <f t="shared" si="71"/>
        <v>0</v>
      </c>
      <c r="AF133" s="34">
        <f t="shared" si="86"/>
        <v>0</v>
      </c>
      <c r="AG133" s="34">
        <f t="shared" si="86"/>
        <v>0</v>
      </c>
      <c r="AH133" s="34">
        <f t="shared" si="86"/>
        <v>0</v>
      </c>
      <c r="AI133" s="35">
        <f t="shared" si="75"/>
        <v>0.33333333333333331</v>
      </c>
      <c r="AJ133" s="34">
        <f>+IFERROR(VLOOKUP($C133,'[27]Kitsap Regulated - Price Out'!$C$90:$AG$111,31,FALSE),0)</f>
        <v>8.3333333333333329E-2</v>
      </c>
      <c r="AR133" s="36">
        <f>+IFERROR(VLOOKUP($C133,'[27]Kitsap Regulated - Price Out'!$C$90:$S$112,17,FALSE),0)</f>
        <v>151.68</v>
      </c>
      <c r="AS133" s="36">
        <f t="shared" si="76"/>
        <v>758.40000000000009</v>
      </c>
      <c r="AT133" s="37">
        <f t="shared" si="77"/>
        <v>161.80578600853414</v>
      </c>
      <c r="AU133" s="38">
        <f t="shared" si="78"/>
        <v>809.02893004267059</v>
      </c>
      <c r="AV133" s="38">
        <f t="shared" si="79"/>
        <v>50.628930042670504</v>
      </c>
      <c r="AW133" s="39">
        <f t="shared" si="80"/>
        <v>6.6757555436010904E-2</v>
      </c>
      <c r="BA133" s="247">
        <f t="shared" si="81"/>
        <v>162.38999999999999</v>
      </c>
      <c r="BB133" s="35">
        <f t="shared" si="82"/>
        <v>811.94999999999993</v>
      </c>
      <c r="BC133" s="35">
        <f t="shared" si="83"/>
        <v>2.9210699573293368</v>
      </c>
      <c r="BD133" s="248">
        <f t="shared" si="84"/>
        <v>3.6105877662188876E-3</v>
      </c>
    </row>
    <row r="134" spans="1:56" ht="12">
      <c r="C134" s="44"/>
      <c r="D134" s="44"/>
      <c r="E134" s="33"/>
      <c r="F134" s="33"/>
      <c r="G134" s="33"/>
      <c r="H134" s="33"/>
      <c r="I134" s="34"/>
      <c r="J134" s="34"/>
      <c r="K134" s="34"/>
      <c r="L134" s="20"/>
      <c r="M134" s="20"/>
      <c r="N134" s="20"/>
      <c r="O134" s="20"/>
      <c r="P134" s="20"/>
      <c r="Q134" s="20"/>
      <c r="R134" s="20"/>
      <c r="S134" s="20"/>
      <c r="T134" s="20"/>
      <c r="U134" s="20"/>
      <c r="W134" s="51"/>
      <c r="X134" s="51"/>
      <c r="Y134" s="51"/>
      <c r="Z134" s="51"/>
      <c r="AA134" s="51"/>
      <c r="AB134" s="51"/>
      <c r="AC134" s="51"/>
      <c r="AD134" s="51"/>
      <c r="AE134" s="51"/>
      <c r="AF134" s="51"/>
      <c r="AG134" s="51"/>
      <c r="AH134" s="34"/>
      <c r="AI134" s="4"/>
      <c r="AJ134" s="34"/>
      <c r="AK134" s="41" t="s">
        <v>147</v>
      </c>
      <c r="AL134" s="41">
        <f>+SUM(AP123:AP128)</f>
        <v>82</v>
      </c>
      <c r="AR134" s="20"/>
      <c r="AS134" s="20"/>
      <c r="AU134" s="43"/>
      <c r="AV134" s="43"/>
    </row>
    <row r="135" spans="1:56" ht="12">
      <c r="B135" s="5">
        <f>COUNTIF(C:C,C135)</f>
        <v>0</v>
      </c>
      <c r="C135" s="44"/>
      <c r="D135" s="45" t="s">
        <v>148</v>
      </c>
      <c r="E135" s="33"/>
      <c r="F135" s="33"/>
      <c r="G135" s="33"/>
      <c r="H135" s="33"/>
      <c r="I135" s="46">
        <f t="shared" ref="I135:U135" si="87">SUM(I110:I134)</f>
        <v>22965.920000000006</v>
      </c>
      <c r="J135" s="46">
        <f t="shared" si="87"/>
        <v>23978.58</v>
      </c>
      <c r="K135" s="46">
        <f t="shared" si="87"/>
        <v>23936.649999999994</v>
      </c>
      <c r="L135" s="46">
        <f t="shared" si="87"/>
        <v>27271.399999999998</v>
      </c>
      <c r="M135" s="46">
        <f t="shared" si="87"/>
        <v>29512.719999999998</v>
      </c>
      <c r="N135" s="46">
        <f t="shared" si="87"/>
        <v>32350.659999999996</v>
      </c>
      <c r="O135" s="46">
        <f t="shared" si="87"/>
        <v>29286.789999999997</v>
      </c>
      <c r="P135" s="46">
        <f t="shared" si="87"/>
        <v>33480.439999999995</v>
      </c>
      <c r="Q135" s="46">
        <f t="shared" si="87"/>
        <v>40176.07</v>
      </c>
      <c r="R135" s="46">
        <f t="shared" si="87"/>
        <v>46362.49</v>
      </c>
      <c r="S135" s="46">
        <f t="shared" si="87"/>
        <v>49629.88</v>
      </c>
      <c r="T135" s="46">
        <f t="shared" si="87"/>
        <v>35592.86</v>
      </c>
      <c r="U135" s="46">
        <f t="shared" si="87"/>
        <v>394544.45999999996</v>
      </c>
      <c r="V135" s="49">
        <f>U135-SUM(I135:T135)</f>
        <v>0</v>
      </c>
      <c r="W135" s="47">
        <f t="shared" ref="W135:AJ135" si="88">+SUM(W123:W128)</f>
        <v>48.233333333333334</v>
      </c>
      <c r="X135" s="47">
        <f t="shared" si="88"/>
        <v>53.452024403771489</v>
      </c>
      <c r="Y135" s="47">
        <f t="shared" si="88"/>
        <v>51.199999999999996</v>
      </c>
      <c r="Z135" s="47">
        <f t="shared" si="88"/>
        <v>54.466736085397841</v>
      </c>
      <c r="AA135" s="47">
        <f t="shared" si="88"/>
        <v>59.000439733372616</v>
      </c>
      <c r="AB135" s="47">
        <f t="shared" si="88"/>
        <v>64.545257903494175</v>
      </c>
      <c r="AC135" s="47">
        <f t="shared" si="88"/>
        <v>61.233333333333327</v>
      </c>
      <c r="AD135" s="47">
        <f t="shared" si="88"/>
        <v>56.697887539121204</v>
      </c>
      <c r="AE135" s="47">
        <f t="shared" si="88"/>
        <v>83.58707709373266</v>
      </c>
      <c r="AF135" s="47">
        <f t="shared" si="88"/>
        <v>92.245978924015532</v>
      </c>
      <c r="AG135" s="47">
        <f t="shared" si="88"/>
        <v>93.668607875762618</v>
      </c>
      <c r="AH135" s="47">
        <f t="shared" si="88"/>
        <v>82</v>
      </c>
      <c r="AI135" s="47">
        <f t="shared" si="88"/>
        <v>66.69422301877789</v>
      </c>
      <c r="AJ135" s="47">
        <f t="shared" si="88"/>
        <v>10.988810186606051</v>
      </c>
      <c r="AR135" s="46">
        <f>SUM(AR110:AR134)</f>
        <v>78344.37999999999</v>
      </c>
      <c r="AS135" s="46">
        <f>SUM(AS110:AS134)</f>
        <v>472888.84</v>
      </c>
      <c r="AU135" s="48">
        <f>SUM(AU110:AU134)</f>
        <v>503805.31144860096</v>
      </c>
      <c r="AV135" s="48">
        <f>SUM(AV110:AV134)</f>
        <v>30916.471448601031</v>
      </c>
      <c r="AW135" s="49"/>
      <c r="BB135" s="48">
        <f>SUM(BB110:BB134)</f>
        <v>505677.24808563018</v>
      </c>
      <c r="BC135" s="48">
        <f>SUM(BC110:BC134)</f>
        <v>1871.9366370291316</v>
      </c>
    </row>
    <row r="136" spans="1:56" ht="12">
      <c r="C136" s="44"/>
      <c r="D136" s="44"/>
      <c r="E136" s="33"/>
      <c r="F136" s="33"/>
      <c r="G136" s="33"/>
      <c r="H136" s="33"/>
      <c r="I136" s="34"/>
      <c r="J136" s="34"/>
      <c r="K136" s="34"/>
      <c r="L136" s="20"/>
      <c r="M136" s="20"/>
      <c r="N136" s="20"/>
      <c r="O136" s="20"/>
      <c r="P136" s="20"/>
      <c r="Q136" s="20"/>
      <c r="R136" s="20"/>
      <c r="S136" s="20"/>
      <c r="T136" s="20"/>
      <c r="U136" s="20"/>
      <c r="W136" s="51"/>
      <c r="X136" s="51"/>
      <c r="Y136" s="51"/>
      <c r="Z136" s="51"/>
      <c r="AA136" s="51"/>
      <c r="AB136" s="51"/>
      <c r="AC136" s="51"/>
      <c r="AD136" s="51"/>
      <c r="AE136" s="51"/>
      <c r="AF136" s="51"/>
      <c r="AG136" s="51"/>
      <c r="AH136" s="34"/>
      <c r="AI136" s="4"/>
      <c r="AJ136" s="34"/>
      <c r="AR136" s="20">
        <f>+AR135-'[27]Kitsap Regulated - Price Out'!S113</f>
        <v>0</v>
      </c>
      <c r="AS136" s="20"/>
      <c r="AU136" s="43"/>
      <c r="AV136" s="52">
        <f>+AU135-U135-AR135-AV135</f>
        <v>0</v>
      </c>
    </row>
    <row r="137" spans="1:56" ht="12">
      <c r="E137" s="33"/>
      <c r="F137" s="33"/>
      <c r="G137" s="33"/>
      <c r="H137" s="32"/>
      <c r="I137" s="35"/>
      <c r="J137" s="35"/>
      <c r="K137" s="35"/>
      <c r="L137" s="20"/>
      <c r="M137" s="20"/>
      <c r="N137" s="20"/>
      <c r="O137" s="20"/>
      <c r="P137" s="20"/>
      <c r="Q137" s="20"/>
      <c r="R137" s="20"/>
      <c r="S137" s="20"/>
      <c r="T137" s="20"/>
      <c r="U137" s="20"/>
      <c r="W137" s="51"/>
      <c r="X137" s="51"/>
      <c r="Y137" s="51"/>
      <c r="Z137" s="51"/>
      <c r="AA137" s="51"/>
      <c r="AB137" s="51"/>
      <c r="AC137" s="51"/>
      <c r="AD137" s="51"/>
      <c r="AE137" s="51"/>
      <c r="AF137" s="51"/>
      <c r="AG137" s="51"/>
      <c r="AH137" s="34"/>
      <c r="AI137" s="4"/>
      <c r="AJ137" s="34"/>
      <c r="AR137" s="20"/>
      <c r="AS137" s="20"/>
      <c r="AU137" s="43"/>
      <c r="AV137" s="43"/>
    </row>
    <row r="138" spans="1:56" ht="12">
      <c r="B138" s="5">
        <f>COUNTIF(C:C,C138)</f>
        <v>1</v>
      </c>
      <c r="C138" s="54" t="s">
        <v>149</v>
      </c>
      <c r="D138" s="54" t="s">
        <v>149</v>
      </c>
      <c r="E138" s="33"/>
      <c r="F138" s="33"/>
      <c r="G138" s="33"/>
      <c r="H138" s="33"/>
      <c r="I138" s="34"/>
      <c r="J138" s="34"/>
      <c r="K138" s="34"/>
      <c r="L138" s="20"/>
      <c r="M138" s="20"/>
      <c r="N138" s="20"/>
      <c r="O138" s="20"/>
      <c r="P138" s="20"/>
      <c r="Q138" s="20"/>
      <c r="R138" s="20"/>
      <c r="S138" s="20"/>
      <c r="T138" s="20"/>
      <c r="U138" s="20"/>
      <c r="W138" s="51">
        <f t="shared" ref="W138:W143" si="89">IFERROR(I138/$E138,0)</f>
        <v>0</v>
      </c>
      <c r="X138" s="51">
        <f t="shared" ref="X138:AH143" si="90">IFERROR(J138/$F138,0)</f>
        <v>0</v>
      </c>
      <c r="Y138" s="51">
        <f t="shared" si="90"/>
        <v>0</v>
      </c>
      <c r="Z138" s="51">
        <f t="shared" si="90"/>
        <v>0</v>
      </c>
      <c r="AA138" s="51">
        <f t="shared" si="90"/>
        <v>0</v>
      </c>
      <c r="AB138" s="51">
        <f t="shared" si="90"/>
        <v>0</v>
      </c>
      <c r="AC138" s="51">
        <f t="shared" si="90"/>
        <v>0</v>
      </c>
      <c r="AD138" s="51">
        <f t="shared" si="90"/>
        <v>0</v>
      </c>
      <c r="AE138" s="51">
        <f t="shared" si="90"/>
        <v>0</v>
      </c>
      <c r="AF138" s="34">
        <f t="shared" ref="AF138:AH141" si="91">IFERROR(R138/$G138,0)</f>
        <v>0</v>
      </c>
      <c r="AG138" s="34">
        <f t="shared" si="91"/>
        <v>0</v>
      </c>
      <c r="AH138" s="34">
        <f t="shared" si="91"/>
        <v>0</v>
      </c>
      <c r="AI138" s="35">
        <f t="shared" ref="AI138:AI141" si="92">AVERAGE(W138:AH138)</f>
        <v>0</v>
      </c>
      <c r="AJ138" s="34"/>
      <c r="AR138" s="20"/>
      <c r="AS138" s="20"/>
      <c r="AU138" s="43"/>
      <c r="AV138" s="43"/>
    </row>
    <row r="139" spans="1:56" s="4" customFormat="1" ht="12">
      <c r="A139" s="5" t="str">
        <f>$A$1&amp;"Rolloff"&amp;C139</f>
        <v>MASON CO-REGULATEDRolloffDISPMC-TON</v>
      </c>
      <c r="B139" s="5">
        <f>COUNTIF(C:C,C139)</f>
        <v>1</v>
      </c>
      <c r="C139" s="31" t="s">
        <v>150</v>
      </c>
      <c r="D139" s="31" t="str">
        <f>VLOOKUP(C139,'[13]RM Revenue'!J:K,2,FALSE)</f>
        <v>MC LANDFILL PER TON</v>
      </c>
      <c r="E139" s="32">
        <f>VLOOKUP(A139,'[13]Service Codes 01-2019'!$A$2:$H$803,8,FALSE)</f>
        <v>99.52</v>
      </c>
      <c r="F139" s="32">
        <f>VLOOKUP(A139,'[13]Service Codes'!$A$2:$H$803,8,FALSE)</f>
        <v>102.31</v>
      </c>
      <c r="G139" s="32"/>
      <c r="H139" s="33"/>
      <c r="I139" s="34">
        <v>29906.83</v>
      </c>
      <c r="J139" s="34">
        <v>37599.97</v>
      </c>
      <c r="K139" s="34">
        <v>32177.57</v>
      </c>
      <c r="L139" s="34">
        <v>35449.480000000003</v>
      </c>
      <c r="M139" s="34">
        <v>33951.329999999994</v>
      </c>
      <c r="N139" s="34">
        <v>39410.94</v>
      </c>
      <c r="O139" s="34">
        <v>30371.019999999997</v>
      </c>
      <c r="P139" s="34">
        <v>41604.639999999999</v>
      </c>
      <c r="Q139" s="34">
        <v>37390.31</v>
      </c>
      <c r="R139" s="34">
        <v>44323.040000000001</v>
      </c>
      <c r="S139" s="34">
        <v>56375.93</v>
      </c>
      <c r="T139" s="34">
        <v>37347.519999999997</v>
      </c>
      <c r="U139" s="51">
        <f>SUM(I139:T139)</f>
        <v>455908.57999999996</v>
      </c>
      <c r="V139" s="51"/>
      <c r="W139" s="51">
        <f t="shared" si="89"/>
        <v>300.51075160771705</v>
      </c>
      <c r="X139" s="51">
        <f t="shared" si="90"/>
        <v>367.51021405532208</v>
      </c>
      <c r="Y139" s="51">
        <f t="shared" si="90"/>
        <v>314.51050728179064</v>
      </c>
      <c r="Z139" s="51">
        <f t="shared" si="90"/>
        <v>346.49086110839607</v>
      </c>
      <c r="AA139" s="51">
        <f t="shared" si="90"/>
        <v>331.84761997849665</v>
      </c>
      <c r="AB139" s="51">
        <f t="shared" si="90"/>
        <v>385.21102531521848</v>
      </c>
      <c r="AC139" s="51">
        <f t="shared" si="90"/>
        <v>296.85289805493107</v>
      </c>
      <c r="AD139" s="51">
        <f t="shared" si="90"/>
        <v>406.65272211904994</v>
      </c>
      <c r="AE139" s="51">
        <f t="shared" si="90"/>
        <v>365.46095200860128</v>
      </c>
      <c r="AF139" s="34">
        <f t="shared" si="91"/>
        <v>0</v>
      </c>
      <c r="AG139" s="34">
        <f t="shared" si="91"/>
        <v>0</v>
      </c>
      <c r="AH139" s="34">
        <f t="shared" si="91"/>
        <v>0</v>
      </c>
      <c r="AI139" s="35">
        <f t="shared" si="92"/>
        <v>259.5872959607936</v>
      </c>
      <c r="AJ139" s="34">
        <f>+IFERROR(VLOOKUP($C139,'[27]Kitsap Regulated - Price Out'!$C$116:$AG$118,31,FALSE),0)</f>
        <v>42.313638288860652</v>
      </c>
      <c r="AK139" s="5"/>
      <c r="AL139" s="5"/>
      <c r="AM139" s="5"/>
      <c r="AN139" s="5"/>
      <c r="AO139" s="5"/>
      <c r="AP139" s="5"/>
      <c r="AQ139" s="5"/>
      <c r="AR139" s="36">
        <f>+IFERROR(VLOOKUP($C139,'[27]Kitsap Regulated - Price Out'!$C$116:$S$118,17,FALSE),0)</f>
        <v>51949.3</v>
      </c>
      <c r="AS139" s="36">
        <f t="shared" ref="AS139:AS141" si="93">U139+AR139</f>
        <v>507857.87999999995</v>
      </c>
      <c r="AT139" s="37">
        <f t="shared" ref="AT139:AT141" si="94">+IFERROR($G139*(1+$AW$1),0)</f>
        <v>0</v>
      </c>
      <c r="AU139" s="38">
        <f t="shared" ref="AU139:AU141" si="95">+$AT139*(AI139+AJ139)*12</f>
        <v>0</v>
      </c>
      <c r="AV139" s="38">
        <v>0</v>
      </c>
      <c r="AW139" s="39">
        <f>+IFERROR((AT139-F139)/F139,0)</f>
        <v>-1</v>
      </c>
    </row>
    <row r="140" spans="1:56" s="4" customFormat="1" ht="12">
      <c r="A140" s="5" t="str">
        <f>$A$1&amp;"Rolloff"&amp;C140</f>
        <v>MASON CO-REGULATEDRolloffDISPOLY-TON</v>
      </c>
      <c r="B140" s="5">
        <f>COUNTIF(C:C,C140)</f>
        <v>1</v>
      </c>
      <c r="C140" s="31" t="s">
        <v>151</v>
      </c>
      <c r="D140" s="31" t="str">
        <f>VLOOKUP(C140,'[13]RM Revenue'!J:K,2,FALSE)</f>
        <v>OLYMPIC LANDFILL PER TON</v>
      </c>
      <c r="E140" s="32">
        <f>VLOOKUP(A140,'[13]Service Codes 01-2019'!$A$2:$H$803,8,FALSE)</f>
        <v>71</v>
      </c>
      <c r="F140" s="32">
        <f>VLOOKUP(A140,'[13]Service Codes'!$A$2:$H$803,8,FALSE)</f>
        <v>71</v>
      </c>
      <c r="G140" s="32"/>
      <c r="H140" s="33"/>
      <c r="I140" s="34">
        <v>0</v>
      </c>
      <c r="J140" s="34">
        <v>0</v>
      </c>
      <c r="K140" s="34">
        <v>0</v>
      </c>
      <c r="L140" s="34">
        <v>0</v>
      </c>
      <c r="M140" s="34">
        <v>0</v>
      </c>
      <c r="N140" s="34">
        <v>0</v>
      </c>
      <c r="O140" s="34">
        <v>0</v>
      </c>
      <c r="P140" s="34">
        <v>0</v>
      </c>
      <c r="Q140" s="34">
        <v>0</v>
      </c>
      <c r="R140" s="34">
        <v>0</v>
      </c>
      <c r="S140" s="34">
        <v>0</v>
      </c>
      <c r="T140" s="34">
        <v>0</v>
      </c>
      <c r="U140" s="51">
        <f>SUM(I140:T140)</f>
        <v>0</v>
      </c>
      <c r="V140" s="51"/>
      <c r="W140" s="51">
        <f t="shared" si="89"/>
        <v>0</v>
      </c>
      <c r="X140" s="51">
        <f t="shared" si="90"/>
        <v>0</v>
      </c>
      <c r="Y140" s="51">
        <f t="shared" si="90"/>
        <v>0</v>
      </c>
      <c r="Z140" s="51">
        <f t="shared" si="90"/>
        <v>0</v>
      </c>
      <c r="AA140" s="51">
        <f t="shared" si="90"/>
        <v>0</v>
      </c>
      <c r="AB140" s="51">
        <f t="shared" si="90"/>
        <v>0</v>
      </c>
      <c r="AC140" s="51">
        <f t="shared" si="90"/>
        <v>0</v>
      </c>
      <c r="AD140" s="51">
        <f t="shared" si="90"/>
        <v>0</v>
      </c>
      <c r="AE140" s="51">
        <f t="shared" si="90"/>
        <v>0</v>
      </c>
      <c r="AF140" s="34">
        <f t="shared" si="91"/>
        <v>0</v>
      </c>
      <c r="AG140" s="34">
        <f t="shared" si="91"/>
        <v>0</v>
      </c>
      <c r="AH140" s="34">
        <f t="shared" si="91"/>
        <v>0</v>
      </c>
      <c r="AI140" s="35">
        <f t="shared" si="92"/>
        <v>0</v>
      </c>
      <c r="AJ140" s="34">
        <f>+IFERROR(VLOOKUP($C140,'[27]Kitsap Regulated - Price Out'!$C$116:$AG$118,31,FALSE),0)</f>
        <v>43.207583333333332</v>
      </c>
      <c r="AK140" s="5"/>
      <c r="AL140" s="5"/>
      <c r="AM140" s="5"/>
      <c r="AN140" s="5"/>
      <c r="AO140" s="5"/>
      <c r="AP140" s="5"/>
      <c r="AQ140" s="5"/>
      <c r="AR140" s="36">
        <f>+IFERROR(VLOOKUP($C140,'[27]Kitsap Regulated - Price Out'!$C$116:$S$118,17,FALSE),0)</f>
        <v>41479.279999999999</v>
      </c>
      <c r="AS140" s="36">
        <f t="shared" si="93"/>
        <v>41479.279999999999</v>
      </c>
      <c r="AT140" s="37">
        <f t="shared" si="94"/>
        <v>0</v>
      </c>
      <c r="AU140" s="38">
        <f t="shared" si="95"/>
        <v>0</v>
      </c>
      <c r="AV140" s="38">
        <v>0</v>
      </c>
      <c r="AW140" s="39">
        <f>+IFERROR((AT140-F140)/F140,0)</f>
        <v>-1</v>
      </c>
    </row>
    <row r="141" spans="1:56" s="4" customFormat="1" ht="12">
      <c r="A141" s="5" t="str">
        <f>$A$1&amp;"Rolloff"&amp;C141</f>
        <v>MASON CO-REGULATEDRolloffDISPMCMISC</v>
      </c>
      <c r="B141" s="5">
        <f>COUNTIF(C:C,C141)</f>
        <v>1</v>
      </c>
      <c r="C141" s="44" t="s">
        <v>152</v>
      </c>
      <c r="D141" s="31" t="str">
        <f>VLOOKUP(C141,'[13]RM Revenue'!J:K,2,FALSE)</f>
        <v>DISPOSAL MISCELLANOUS</v>
      </c>
      <c r="E141" s="32">
        <f>VLOOKUP(A141,'[13]Service Codes 01-2019'!$A$2:$H$803,8,FALSE)</f>
        <v>0</v>
      </c>
      <c r="F141" s="32"/>
      <c r="G141" s="32"/>
      <c r="H141" s="33"/>
      <c r="I141" s="34">
        <v>314.12</v>
      </c>
      <c r="J141" s="34">
        <v>141.19999999999999</v>
      </c>
      <c r="K141" s="34">
        <v>200.3</v>
      </c>
      <c r="L141" s="34">
        <v>246.42</v>
      </c>
      <c r="M141" s="34">
        <v>504.76</v>
      </c>
      <c r="N141" s="34">
        <v>283.38</v>
      </c>
      <c r="O141" s="34">
        <v>301.60000000000002</v>
      </c>
      <c r="P141" s="34">
        <v>363.65999999999997</v>
      </c>
      <c r="Q141" s="34">
        <v>710.1</v>
      </c>
      <c r="R141" s="34">
        <v>238.06</v>
      </c>
      <c r="S141" s="34">
        <v>143.91999999999999</v>
      </c>
      <c r="T141" s="34">
        <v>126.16</v>
      </c>
      <c r="U141" s="51">
        <f>SUM(I141:T141)</f>
        <v>3573.6799999999994</v>
      </c>
      <c r="V141" s="51"/>
      <c r="W141" s="51">
        <f t="shared" si="89"/>
        <v>0</v>
      </c>
      <c r="X141" s="51">
        <f t="shared" si="90"/>
        <v>0</v>
      </c>
      <c r="Y141" s="51">
        <f t="shared" si="90"/>
        <v>0</v>
      </c>
      <c r="Z141" s="51">
        <f t="shared" si="90"/>
        <v>0</v>
      </c>
      <c r="AA141" s="51">
        <f t="shared" si="90"/>
        <v>0</v>
      </c>
      <c r="AB141" s="51">
        <f t="shared" si="90"/>
        <v>0</v>
      </c>
      <c r="AC141" s="51">
        <f t="shared" si="90"/>
        <v>0</v>
      </c>
      <c r="AD141" s="51">
        <f t="shared" si="90"/>
        <v>0</v>
      </c>
      <c r="AE141" s="51">
        <f t="shared" si="90"/>
        <v>0</v>
      </c>
      <c r="AF141" s="34">
        <f t="shared" si="91"/>
        <v>0</v>
      </c>
      <c r="AG141" s="34">
        <f t="shared" si="91"/>
        <v>0</v>
      </c>
      <c r="AH141" s="34">
        <f t="shared" si="91"/>
        <v>0</v>
      </c>
      <c r="AI141" s="35">
        <f t="shared" si="92"/>
        <v>0</v>
      </c>
      <c r="AJ141" s="34">
        <f>+IFERROR(VLOOKUP($C141,'[27]Kitsap Regulated - Price Out'!$C$116:$AG$118,31,FALSE),0)</f>
        <v>0</v>
      </c>
      <c r="AK141" s="5"/>
      <c r="AL141" s="5"/>
      <c r="AM141" s="5"/>
      <c r="AN141" s="5"/>
      <c r="AO141" s="5"/>
      <c r="AP141" s="5"/>
      <c r="AQ141" s="5"/>
      <c r="AR141" s="36">
        <f>+IFERROR(VLOOKUP($C141,'[27]Kitsap Regulated - Price Out'!$C$116:$S$118,17,FALSE),0)</f>
        <v>401.38</v>
      </c>
      <c r="AS141" s="36">
        <f t="shared" si="93"/>
        <v>3975.0599999999995</v>
      </c>
      <c r="AT141" s="37">
        <f t="shared" si="94"/>
        <v>0</v>
      </c>
      <c r="AU141" s="38">
        <f t="shared" si="95"/>
        <v>0</v>
      </c>
      <c r="AV141" s="38">
        <v>0</v>
      </c>
      <c r="AW141" s="39">
        <f>+IFERROR((AT141-F141)/F141,0)</f>
        <v>0</v>
      </c>
    </row>
    <row r="142" spans="1:56" s="4" customFormat="1" ht="12">
      <c r="A142" s="5"/>
      <c r="B142" s="5"/>
      <c r="C142" s="31"/>
      <c r="D142" s="31"/>
      <c r="E142" s="32"/>
      <c r="F142" s="32"/>
      <c r="G142" s="32"/>
      <c r="H142" s="33"/>
      <c r="I142" s="34"/>
      <c r="J142" s="34"/>
      <c r="K142" s="34"/>
      <c r="L142" s="34"/>
      <c r="M142" s="34"/>
      <c r="N142" s="34"/>
      <c r="O142" s="34"/>
      <c r="P142" s="34"/>
      <c r="Q142" s="34"/>
      <c r="R142" s="34"/>
      <c r="S142" s="34"/>
      <c r="T142" s="34"/>
      <c r="U142" s="51"/>
      <c r="V142" s="51"/>
      <c r="W142" s="51"/>
      <c r="X142" s="51"/>
      <c r="Y142" s="51"/>
      <c r="Z142" s="51"/>
      <c r="AA142" s="51"/>
      <c r="AB142" s="51"/>
      <c r="AC142" s="51"/>
      <c r="AD142" s="51"/>
      <c r="AE142" s="51"/>
      <c r="AF142" s="51"/>
      <c r="AG142" s="51"/>
      <c r="AH142" s="34"/>
      <c r="AJ142" s="34"/>
      <c r="AK142" s="5"/>
      <c r="AL142" s="5"/>
      <c r="AM142" s="5"/>
      <c r="AN142" s="5"/>
      <c r="AO142" s="5"/>
      <c r="AP142" s="5"/>
      <c r="AQ142" s="5"/>
      <c r="AR142" s="35"/>
      <c r="AS142" s="35"/>
      <c r="AT142" s="32"/>
      <c r="AU142" s="66"/>
      <c r="AV142" s="66"/>
      <c r="AW142" s="39"/>
    </row>
    <row r="143" spans="1:56" ht="12">
      <c r="B143" s="5">
        <f>COUNTIF(C:C,C143)</f>
        <v>0</v>
      </c>
      <c r="C143" s="44"/>
      <c r="D143" s="45" t="s">
        <v>153</v>
      </c>
      <c r="E143" s="33"/>
      <c r="F143" s="33"/>
      <c r="G143" s="33"/>
      <c r="H143" s="32"/>
      <c r="I143" s="46">
        <f t="shared" ref="I143:U143" si="96">SUM(I139:I142)</f>
        <v>30220.95</v>
      </c>
      <c r="J143" s="46">
        <f t="shared" si="96"/>
        <v>37741.17</v>
      </c>
      <c r="K143" s="46">
        <f t="shared" si="96"/>
        <v>32377.87</v>
      </c>
      <c r="L143" s="46">
        <f t="shared" si="96"/>
        <v>35695.9</v>
      </c>
      <c r="M143" s="46">
        <f t="shared" si="96"/>
        <v>34456.089999999997</v>
      </c>
      <c r="N143" s="46">
        <f t="shared" si="96"/>
        <v>39694.32</v>
      </c>
      <c r="O143" s="46">
        <f t="shared" si="96"/>
        <v>30672.619999999995</v>
      </c>
      <c r="P143" s="46">
        <f t="shared" si="96"/>
        <v>41968.3</v>
      </c>
      <c r="Q143" s="46">
        <f t="shared" si="96"/>
        <v>38100.409999999996</v>
      </c>
      <c r="R143" s="46">
        <f t="shared" si="96"/>
        <v>44561.1</v>
      </c>
      <c r="S143" s="46">
        <f t="shared" si="96"/>
        <v>56519.85</v>
      </c>
      <c r="T143" s="46">
        <f t="shared" si="96"/>
        <v>37473.68</v>
      </c>
      <c r="U143" s="46">
        <f t="shared" si="96"/>
        <v>459482.25999999995</v>
      </c>
      <c r="V143" s="49">
        <f>U143-SUM(I143:T143)</f>
        <v>0</v>
      </c>
      <c r="W143" s="51">
        <f t="shared" si="89"/>
        <v>0</v>
      </c>
      <c r="X143" s="51">
        <f t="shared" si="90"/>
        <v>0</v>
      </c>
      <c r="Y143" s="51">
        <f t="shared" si="90"/>
        <v>0</v>
      </c>
      <c r="Z143" s="51">
        <f t="shared" si="90"/>
        <v>0</v>
      </c>
      <c r="AA143" s="51">
        <f t="shared" si="90"/>
        <v>0</v>
      </c>
      <c r="AB143" s="51">
        <f t="shared" si="90"/>
        <v>0</v>
      </c>
      <c r="AC143" s="51">
        <f t="shared" si="90"/>
        <v>0</v>
      </c>
      <c r="AD143" s="51">
        <f t="shared" si="90"/>
        <v>0</v>
      </c>
      <c r="AE143" s="51">
        <f t="shared" si="90"/>
        <v>0</v>
      </c>
      <c r="AF143" s="51">
        <f t="shared" si="90"/>
        <v>0</v>
      </c>
      <c r="AG143" s="51">
        <f t="shared" si="90"/>
        <v>0</v>
      </c>
      <c r="AH143" s="34">
        <f t="shared" si="90"/>
        <v>0</v>
      </c>
      <c r="AI143" s="4"/>
      <c r="AJ143" s="34"/>
      <c r="AR143" s="46">
        <f>SUM(AR139:AR142)</f>
        <v>93829.96</v>
      </c>
      <c r="AS143" s="46">
        <f>SUM(AS139:AS142)</f>
        <v>553312.22</v>
      </c>
      <c r="AU143" s="48">
        <f t="shared" ref="AU143:AW143" si="97">SUM(AU139:AU142)</f>
        <v>0</v>
      </c>
      <c r="AV143" s="48">
        <f t="shared" si="97"/>
        <v>0</v>
      </c>
      <c r="AW143" s="73">
        <f t="shared" si="97"/>
        <v>-2</v>
      </c>
    </row>
    <row r="144" spans="1:56" ht="12">
      <c r="C144" s="44"/>
      <c r="E144" s="33"/>
      <c r="F144" s="33"/>
      <c r="G144" s="33"/>
      <c r="H144" s="32"/>
      <c r="I144" s="35"/>
      <c r="J144" s="35"/>
      <c r="K144" s="35"/>
      <c r="L144" s="20"/>
      <c r="M144" s="20"/>
      <c r="N144" s="20"/>
      <c r="O144" s="20"/>
      <c r="P144" s="20"/>
      <c r="Q144" s="20"/>
      <c r="R144" s="20"/>
      <c r="S144" s="20"/>
      <c r="T144" s="20"/>
      <c r="U144" s="20"/>
      <c r="W144" s="51"/>
      <c r="X144" s="51"/>
      <c r="Y144" s="51"/>
      <c r="Z144" s="51"/>
      <c r="AA144" s="51"/>
      <c r="AB144" s="51"/>
      <c r="AC144" s="51"/>
      <c r="AD144" s="51"/>
      <c r="AE144" s="51"/>
      <c r="AF144" s="51"/>
      <c r="AG144" s="51"/>
      <c r="AH144" s="34"/>
      <c r="AI144" s="4"/>
      <c r="AJ144" s="34"/>
      <c r="AR144" s="20">
        <f>+AR143-'[27]Kitsap Regulated - Price Out'!S119</f>
        <v>0</v>
      </c>
      <c r="AS144" s="20"/>
      <c r="AU144" s="43"/>
      <c r="AV144" s="43"/>
    </row>
    <row r="145" spans="1:55" ht="12">
      <c r="E145" s="33"/>
      <c r="F145" s="33"/>
      <c r="G145" s="33"/>
      <c r="H145" s="32"/>
      <c r="I145" s="35"/>
      <c r="J145" s="35"/>
      <c r="K145" s="35"/>
      <c r="L145" s="20"/>
      <c r="M145" s="20"/>
      <c r="N145" s="20"/>
      <c r="O145" s="20"/>
      <c r="P145" s="20"/>
      <c r="Q145" s="20"/>
      <c r="R145" s="20"/>
      <c r="S145" s="20"/>
      <c r="T145" s="20"/>
      <c r="U145" s="20"/>
      <c r="W145" s="51"/>
      <c r="X145" s="51"/>
      <c r="Y145" s="51"/>
      <c r="Z145" s="51"/>
      <c r="AA145" s="51"/>
      <c r="AB145" s="51"/>
      <c r="AC145" s="51"/>
      <c r="AD145" s="51"/>
      <c r="AE145" s="51"/>
      <c r="AF145" s="51"/>
      <c r="AG145" s="51"/>
      <c r="AH145" s="34"/>
      <c r="AI145" s="4"/>
      <c r="AJ145" s="34"/>
      <c r="AR145" s="20"/>
      <c r="AS145" s="20"/>
      <c r="AU145" s="43"/>
      <c r="AV145" s="43"/>
    </row>
    <row r="146" spans="1:55" ht="12">
      <c r="B146" s="5">
        <f>COUNTIF(C:C,C146)</f>
        <v>1</v>
      </c>
      <c r="C146" s="28" t="s">
        <v>154</v>
      </c>
      <c r="D146" s="28" t="s">
        <v>154</v>
      </c>
      <c r="E146" s="33"/>
      <c r="F146" s="33"/>
      <c r="G146" s="33"/>
      <c r="H146" s="32"/>
      <c r="I146" s="34"/>
      <c r="J146" s="35"/>
      <c r="K146" s="35"/>
      <c r="L146" s="20"/>
      <c r="M146" s="20"/>
      <c r="N146" s="20"/>
      <c r="O146" s="20"/>
      <c r="P146" s="20"/>
      <c r="Q146" s="20"/>
      <c r="R146" s="20"/>
      <c r="S146" s="20"/>
      <c r="T146" s="20"/>
      <c r="U146" s="20"/>
      <c r="W146" s="51">
        <f t="shared" ref="W146:AD149" si="98">IFERROR(I146/$F146,0)</f>
        <v>0</v>
      </c>
      <c r="X146" s="51">
        <f t="shared" si="98"/>
        <v>0</v>
      </c>
      <c r="Y146" s="51">
        <f t="shared" si="98"/>
        <v>0</v>
      </c>
      <c r="Z146" s="51">
        <f t="shared" si="98"/>
        <v>0</v>
      </c>
      <c r="AA146" s="51">
        <f t="shared" si="98"/>
        <v>0</v>
      </c>
      <c r="AB146" s="51">
        <f t="shared" si="98"/>
        <v>0</v>
      </c>
      <c r="AC146" s="51">
        <f t="shared" si="98"/>
        <v>0</v>
      </c>
      <c r="AD146" s="51">
        <f t="shared" si="98"/>
        <v>0</v>
      </c>
      <c r="AE146" s="51">
        <f>IFERROR(Q146/#REF!,0)</f>
        <v>0</v>
      </c>
      <c r="AF146" s="51">
        <f>IFERROR(R146/#REF!,0)</f>
        <v>0</v>
      </c>
      <c r="AG146" s="51">
        <f>IFERROR(S146/#REF!,0)</f>
        <v>0</v>
      </c>
      <c r="AH146" s="34">
        <f>IFERROR(T146/#REF!,0)</f>
        <v>0</v>
      </c>
      <c r="AI146" s="4"/>
      <c r="AJ146" s="34"/>
      <c r="AR146" s="20"/>
      <c r="AS146" s="20"/>
      <c r="AU146" s="43"/>
      <c r="AV146" s="43"/>
    </row>
    <row r="147" spans="1:55" ht="12">
      <c r="A147" s="5" t="str">
        <f>$A$1&amp;"ACCOUNTING ADJUSTMENTS"&amp;C147</f>
        <v>MASON CO-REGULATEDACCOUNTING ADJUSTMENTSFINCHG</v>
      </c>
      <c r="B147" s="5">
        <f>COUNTIF(C:C,C147)</f>
        <v>1</v>
      </c>
      <c r="C147" s="31" t="s">
        <v>155</v>
      </c>
      <c r="D147" s="31" t="s">
        <v>156</v>
      </c>
      <c r="E147" s="32">
        <v>1</v>
      </c>
      <c r="F147" s="32">
        <v>1</v>
      </c>
      <c r="G147" s="32"/>
      <c r="H147" s="33"/>
      <c r="I147" s="34">
        <v>198.57</v>
      </c>
      <c r="J147" s="34">
        <v>634.89</v>
      </c>
      <c r="K147" s="34">
        <v>239.54000000000002</v>
      </c>
      <c r="L147" s="34">
        <v>488</v>
      </c>
      <c r="M147" s="34">
        <v>343.61</v>
      </c>
      <c r="N147" s="34">
        <v>515.75</v>
      </c>
      <c r="O147" s="34">
        <v>203.05</v>
      </c>
      <c r="P147" s="34">
        <v>517.99</v>
      </c>
      <c r="Q147" s="34">
        <v>301.42</v>
      </c>
      <c r="R147" s="34">
        <v>840.23</v>
      </c>
      <c r="S147" s="34">
        <v>274.21999999999997</v>
      </c>
      <c r="T147" s="34">
        <v>961.92</v>
      </c>
      <c r="U147" s="51">
        <f>SUM(I147:T147)</f>
        <v>5519.1900000000014</v>
      </c>
      <c r="V147" s="51"/>
      <c r="W147" s="51">
        <f t="shared" si="98"/>
        <v>198.57</v>
      </c>
      <c r="X147" s="51">
        <f t="shared" si="98"/>
        <v>634.89</v>
      </c>
      <c r="Y147" s="51">
        <f t="shared" si="98"/>
        <v>239.54000000000002</v>
      </c>
      <c r="Z147" s="51">
        <f t="shared" si="98"/>
        <v>488</v>
      </c>
      <c r="AA147" s="51">
        <f t="shared" si="98"/>
        <v>343.61</v>
      </c>
      <c r="AB147" s="51">
        <f t="shared" si="98"/>
        <v>515.75</v>
      </c>
      <c r="AC147" s="51">
        <f t="shared" si="98"/>
        <v>203.05</v>
      </c>
      <c r="AD147" s="51">
        <f t="shared" si="98"/>
        <v>517.99</v>
      </c>
      <c r="AE147" s="51">
        <f>IFERROR(Q147/#REF!,0)</f>
        <v>0</v>
      </c>
      <c r="AF147" s="51">
        <f>IFERROR(R147/#REF!,0)</f>
        <v>0</v>
      </c>
      <c r="AG147" s="51">
        <f>IFERROR(S147/#REF!,0)</f>
        <v>0</v>
      </c>
      <c r="AH147" s="34">
        <f>IFERROR(T147/#REF!,0)</f>
        <v>0</v>
      </c>
      <c r="AI147" s="4"/>
      <c r="AJ147" s="34"/>
      <c r="AR147" s="20"/>
      <c r="AS147" s="20"/>
      <c r="AU147" s="43"/>
      <c r="AV147" s="43"/>
    </row>
    <row r="148" spans="1:55" ht="12">
      <c r="A148" s="5" t="str">
        <f>$A$1&amp;"ACCOUNTING ADJUSTMENTS"&amp;C148</f>
        <v>MASON CO-REGULATEDACCOUNTING ADJUSTMENTSC19-ADJFIN</v>
      </c>
      <c r="B148" s="5">
        <f>COUNTIF(C:C,C148)</f>
        <v>1</v>
      </c>
      <c r="C148" s="31" t="s">
        <v>157</v>
      </c>
      <c r="D148" s="31" t="s">
        <v>156</v>
      </c>
      <c r="E148" s="32">
        <v>1</v>
      </c>
      <c r="F148" s="32">
        <v>1</v>
      </c>
      <c r="G148" s="32"/>
      <c r="H148" s="33"/>
      <c r="I148" s="34">
        <v>0</v>
      </c>
      <c r="J148" s="34">
        <v>0</v>
      </c>
      <c r="K148" s="34">
        <v>0</v>
      </c>
      <c r="L148" s="34">
        <v>-493</v>
      </c>
      <c r="M148" s="34">
        <v>-343.61</v>
      </c>
      <c r="N148" s="34">
        <v>-515.75</v>
      </c>
      <c r="O148" s="34">
        <v>0</v>
      </c>
      <c r="P148" s="34">
        <v>0</v>
      </c>
      <c r="Q148" s="34">
        <v>0</v>
      </c>
      <c r="R148" s="34">
        <v>0</v>
      </c>
      <c r="S148" s="34">
        <v>0</v>
      </c>
      <c r="T148" s="34">
        <v>0</v>
      </c>
      <c r="U148" s="51">
        <f>SUM(I148:T148)</f>
        <v>-1352.3600000000001</v>
      </c>
      <c r="V148" s="51"/>
      <c r="W148" s="51">
        <f t="shared" si="98"/>
        <v>0</v>
      </c>
      <c r="X148" s="51">
        <f t="shared" si="98"/>
        <v>0</v>
      </c>
      <c r="Y148" s="51">
        <f t="shared" si="98"/>
        <v>0</v>
      </c>
      <c r="Z148" s="51">
        <f t="shared" si="98"/>
        <v>-493</v>
      </c>
      <c r="AA148" s="51">
        <f t="shared" si="98"/>
        <v>-343.61</v>
      </c>
      <c r="AB148" s="51">
        <f t="shared" si="98"/>
        <v>-515.75</v>
      </c>
      <c r="AC148" s="51">
        <f t="shared" si="98"/>
        <v>0</v>
      </c>
      <c r="AD148" s="51">
        <f t="shared" si="98"/>
        <v>0</v>
      </c>
      <c r="AE148" s="51">
        <f>IFERROR(Q148/#REF!,0)</f>
        <v>0</v>
      </c>
      <c r="AF148" s="51">
        <f>IFERROR(R148/#REF!,0)</f>
        <v>0</v>
      </c>
      <c r="AG148" s="51">
        <f>IFERROR(S148/#REF!,0)</f>
        <v>0</v>
      </c>
      <c r="AH148" s="34">
        <f>IFERROR(T148/#REF!,0)</f>
        <v>0</v>
      </c>
      <c r="AI148" s="4"/>
      <c r="AJ148" s="34"/>
      <c r="AR148" s="20"/>
      <c r="AS148" s="20"/>
      <c r="AU148" s="43"/>
      <c r="AV148" s="43"/>
    </row>
    <row r="149" spans="1:55">
      <c r="A149" s="5" t="str">
        <f>$A$1&amp;"ACCOUNTING ADJUSTMENTS"&amp;C149</f>
        <v>MASON CO-REGULATEDACCOUNTING ADJUSTMENTSNSF FEES</v>
      </c>
      <c r="B149" s="5">
        <f>COUNTIF(C:C,C149)</f>
        <v>1</v>
      </c>
      <c r="C149" s="31" t="s">
        <v>158</v>
      </c>
      <c r="D149" s="40" t="s">
        <v>159</v>
      </c>
      <c r="E149" s="32">
        <f>VLOOKUP(A149,'[13]Service Codes 01-2019'!$A$2:$H$803,8,FALSE)</f>
        <v>21.55</v>
      </c>
      <c r="F149" s="32">
        <f>VLOOKUP(A149,'[13]Service Codes'!$A$2:$H$803,8,FALSE)</f>
        <v>21.55</v>
      </c>
      <c r="G149" s="32"/>
      <c r="H149" s="33"/>
      <c r="I149" s="34">
        <v>0</v>
      </c>
      <c r="J149" s="34">
        <v>0</v>
      </c>
      <c r="K149" s="34">
        <v>21.55</v>
      </c>
      <c r="L149" s="34">
        <v>21.55</v>
      </c>
      <c r="M149" s="34">
        <v>0</v>
      </c>
      <c r="N149" s="34">
        <v>0</v>
      </c>
      <c r="O149" s="34">
        <v>0</v>
      </c>
      <c r="P149" s="34">
        <v>0</v>
      </c>
      <c r="Q149" s="34">
        <v>0</v>
      </c>
      <c r="R149" s="34">
        <v>43.22</v>
      </c>
      <c r="S149" s="34">
        <v>86.44</v>
      </c>
      <c r="T149" s="34">
        <v>0</v>
      </c>
      <c r="U149" s="51">
        <f>SUM(I149:T149)</f>
        <v>172.76</v>
      </c>
      <c r="V149" s="51"/>
      <c r="W149" s="51">
        <f t="shared" si="98"/>
        <v>0</v>
      </c>
      <c r="X149" s="51">
        <f t="shared" si="98"/>
        <v>0</v>
      </c>
      <c r="Y149" s="51">
        <f t="shared" si="98"/>
        <v>1</v>
      </c>
      <c r="Z149" s="51">
        <f t="shared" si="98"/>
        <v>1</v>
      </c>
      <c r="AA149" s="51">
        <f t="shared" si="98"/>
        <v>0</v>
      </c>
      <c r="AB149" s="51">
        <f t="shared" si="98"/>
        <v>0</v>
      </c>
      <c r="AC149" s="51">
        <f t="shared" si="98"/>
        <v>0</v>
      </c>
      <c r="AD149" s="51">
        <f t="shared" si="98"/>
        <v>0</v>
      </c>
      <c r="AE149" s="51">
        <f>IFERROR(Q149/#REF!,0)</f>
        <v>0</v>
      </c>
      <c r="AF149" s="51">
        <f>IFERROR(R149/#REF!,0)</f>
        <v>0</v>
      </c>
      <c r="AG149" s="51">
        <f>IFERROR(S149/#REF!,0)</f>
        <v>0</v>
      </c>
      <c r="AH149" s="34">
        <f>IFERROR(T149/#REF!,0)</f>
        <v>0</v>
      </c>
      <c r="AI149" s="4"/>
      <c r="AJ149" s="34"/>
      <c r="AR149" s="20"/>
      <c r="AS149" s="20"/>
      <c r="AU149" s="43"/>
      <c r="AV149" s="43"/>
    </row>
    <row r="150" spans="1:55">
      <c r="C150" s="44"/>
      <c r="D150" s="44"/>
      <c r="E150" s="74"/>
      <c r="F150" s="74"/>
      <c r="G150" s="74"/>
      <c r="H150" s="32"/>
      <c r="I150" s="34"/>
      <c r="J150" s="34"/>
      <c r="K150" s="34"/>
      <c r="L150" s="20"/>
      <c r="M150" s="20"/>
      <c r="N150" s="20"/>
      <c r="O150" s="20"/>
      <c r="P150" s="20"/>
      <c r="Q150" s="20"/>
      <c r="R150" s="20"/>
      <c r="S150" s="20"/>
      <c r="T150" s="20"/>
      <c r="U150" s="20"/>
      <c r="W150" s="51"/>
      <c r="X150" s="51"/>
      <c r="Y150" s="51"/>
      <c r="Z150" s="51"/>
      <c r="AA150" s="51"/>
      <c r="AB150" s="51"/>
      <c r="AC150" s="51"/>
      <c r="AD150" s="51"/>
      <c r="AE150" s="51"/>
      <c r="AF150" s="51"/>
      <c r="AG150" s="51"/>
      <c r="AH150" s="34"/>
      <c r="AI150" s="4"/>
      <c r="AJ150" s="40"/>
      <c r="AR150" s="20"/>
      <c r="AS150" s="20"/>
      <c r="AU150" s="43"/>
      <c r="AV150" s="43"/>
    </row>
    <row r="151" spans="1:55">
      <c r="C151" s="44"/>
      <c r="D151" s="75" t="s">
        <v>160</v>
      </c>
      <c r="I151" s="46">
        <f t="shared" ref="I151:U151" si="99">SUM(I147:I150)</f>
        <v>198.57</v>
      </c>
      <c r="J151" s="46">
        <f t="shared" si="99"/>
        <v>634.89</v>
      </c>
      <c r="K151" s="46">
        <f t="shared" si="99"/>
        <v>261.09000000000003</v>
      </c>
      <c r="L151" s="46">
        <f t="shared" si="99"/>
        <v>16.55</v>
      </c>
      <c r="M151" s="46">
        <f t="shared" si="99"/>
        <v>0</v>
      </c>
      <c r="N151" s="46">
        <f t="shared" si="99"/>
        <v>0</v>
      </c>
      <c r="O151" s="46">
        <f t="shared" si="99"/>
        <v>203.05</v>
      </c>
      <c r="P151" s="46">
        <f t="shared" si="99"/>
        <v>517.99</v>
      </c>
      <c r="Q151" s="46">
        <f t="shared" si="99"/>
        <v>301.42</v>
      </c>
      <c r="R151" s="46">
        <f t="shared" si="99"/>
        <v>883.45</v>
      </c>
      <c r="S151" s="46">
        <f t="shared" si="99"/>
        <v>360.65999999999997</v>
      </c>
      <c r="T151" s="46">
        <f t="shared" si="99"/>
        <v>961.92</v>
      </c>
      <c r="U151" s="46">
        <f t="shared" si="99"/>
        <v>4339.590000000002</v>
      </c>
      <c r="W151" s="51">
        <f t="shared" ref="W151:AD151" si="100">IFERROR(I151/$F151,0)</f>
        <v>0</v>
      </c>
      <c r="X151" s="51">
        <f t="shared" si="100"/>
        <v>0</v>
      </c>
      <c r="Y151" s="51">
        <f t="shared" si="100"/>
        <v>0</v>
      </c>
      <c r="Z151" s="51">
        <f t="shared" si="100"/>
        <v>0</v>
      </c>
      <c r="AA151" s="51">
        <f t="shared" si="100"/>
        <v>0</v>
      </c>
      <c r="AB151" s="51">
        <f t="shared" si="100"/>
        <v>0</v>
      </c>
      <c r="AC151" s="51">
        <f t="shared" si="100"/>
        <v>0</v>
      </c>
      <c r="AD151" s="51">
        <f t="shared" si="100"/>
        <v>0</v>
      </c>
      <c r="AE151" s="51">
        <f>IFERROR(Q151/#REF!,0)</f>
        <v>0</v>
      </c>
      <c r="AF151" s="51">
        <f>IFERROR(R151/#REF!,0)</f>
        <v>0</v>
      </c>
      <c r="AG151" s="51">
        <f>IFERROR(S151/#REF!,0)</f>
        <v>0</v>
      </c>
      <c r="AH151" s="51">
        <f>IFERROR(T151/#REF!,0)</f>
        <v>0</v>
      </c>
      <c r="AR151" s="20"/>
      <c r="AS151" s="20"/>
      <c r="AU151" s="43"/>
      <c r="AV151" s="43"/>
    </row>
    <row r="152" spans="1:55">
      <c r="C152" s="44"/>
      <c r="I152" s="35"/>
      <c r="J152" s="35"/>
      <c r="K152" s="35"/>
      <c r="L152" s="20"/>
      <c r="M152" s="20"/>
      <c r="N152" s="20"/>
      <c r="O152" s="20"/>
      <c r="P152" s="20"/>
      <c r="Q152" s="20"/>
      <c r="R152" s="20"/>
      <c r="S152" s="20"/>
      <c r="T152" s="20"/>
      <c r="U152" s="20"/>
      <c r="W152" s="51"/>
      <c r="X152" s="51"/>
      <c r="Y152" s="51"/>
      <c r="Z152" s="51"/>
      <c r="AA152" s="51"/>
      <c r="AB152" s="51"/>
      <c r="AC152" s="51"/>
      <c r="AD152" s="51"/>
      <c r="AE152" s="51"/>
      <c r="AF152" s="51"/>
      <c r="AG152" s="51"/>
      <c r="AH152" s="51"/>
      <c r="AR152" s="20"/>
      <c r="AS152" s="20"/>
      <c r="AU152" s="43"/>
      <c r="AV152" s="43"/>
    </row>
    <row r="153" spans="1:55" s="29" customFormat="1" ht="12.75" thickBot="1">
      <c r="B153" s="5"/>
      <c r="C153" s="2"/>
      <c r="D153" s="75" t="s">
        <v>161</v>
      </c>
      <c r="E153" s="19"/>
      <c r="F153" s="19"/>
      <c r="G153" s="19"/>
      <c r="H153" s="2"/>
      <c r="I153" s="76">
        <f t="shared" ref="I153:U153" si="101">I151+I143+I135+I104+I67+I47</f>
        <v>404899.23499999999</v>
      </c>
      <c r="J153" s="76">
        <f t="shared" si="101"/>
        <v>415367.43500000006</v>
      </c>
      <c r="K153" s="76">
        <f t="shared" si="101"/>
        <v>408380.04500000004</v>
      </c>
      <c r="L153" s="76">
        <f t="shared" si="101"/>
        <v>418733.44000000006</v>
      </c>
      <c r="M153" s="76">
        <f t="shared" si="101"/>
        <v>426396.70999999996</v>
      </c>
      <c r="N153" s="76">
        <f t="shared" si="101"/>
        <v>449008.35499999998</v>
      </c>
      <c r="O153" s="76">
        <f t="shared" si="101"/>
        <v>445029.27499999991</v>
      </c>
      <c r="P153" s="76">
        <f t="shared" si="101"/>
        <v>482974.67999999993</v>
      </c>
      <c r="Q153" s="76">
        <f t="shared" si="101"/>
        <v>527633.72</v>
      </c>
      <c r="R153" s="76">
        <f t="shared" si="101"/>
        <v>617467.8600000001</v>
      </c>
      <c r="S153" s="76">
        <f t="shared" si="101"/>
        <v>624018.34999999986</v>
      </c>
      <c r="T153" s="76">
        <f t="shared" si="101"/>
        <v>584826.6449999999</v>
      </c>
      <c r="U153" s="76">
        <f t="shared" si="101"/>
        <v>5804735.75</v>
      </c>
      <c r="W153" s="51">
        <f t="shared" ref="W153:AD153" si="102">IFERROR(I153/$F153,0)</f>
        <v>0</v>
      </c>
      <c r="X153" s="51">
        <f t="shared" si="102"/>
        <v>0</v>
      </c>
      <c r="Y153" s="51">
        <f t="shared" si="102"/>
        <v>0</v>
      </c>
      <c r="Z153" s="51">
        <f t="shared" si="102"/>
        <v>0</v>
      </c>
      <c r="AA153" s="51">
        <f t="shared" si="102"/>
        <v>0</v>
      </c>
      <c r="AB153" s="51">
        <f t="shared" si="102"/>
        <v>0</v>
      </c>
      <c r="AC153" s="51">
        <f t="shared" si="102"/>
        <v>0</v>
      </c>
      <c r="AD153" s="51">
        <f t="shared" si="102"/>
        <v>0</v>
      </c>
      <c r="AE153" s="51">
        <f>IFERROR(Q153/#REF!,0)</f>
        <v>0</v>
      </c>
      <c r="AF153" s="51">
        <f>IFERROR(R153/#REF!,0)</f>
        <v>0</v>
      </c>
      <c r="AG153" s="51">
        <f>IFERROR(S153/#REF!,0)</f>
        <v>0</v>
      </c>
      <c r="AH153" s="51">
        <f>IFERROR(T153/#REF!,0)</f>
        <v>0</v>
      </c>
      <c r="AR153" s="76">
        <f>AR151+AR143+AR135+AR104+AR67+AR47</f>
        <v>1062746.3999999999</v>
      </c>
      <c r="AS153" s="77"/>
      <c r="AT153" s="29" t="s">
        <v>162</v>
      </c>
      <c r="AU153" s="78">
        <f>AU151+AU143+AU135+AU104+AU67+AU47</f>
        <v>6841831.2991072703</v>
      </c>
      <c r="AV153" s="78">
        <f>AV151+AV143+AV135+AV104+AV67+AV47</f>
        <v>532000.95910727023</v>
      </c>
      <c r="BB153" s="78">
        <f>BB151+BB143+BB135+BB104+BB67+BB47</f>
        <v>6866023.0960564269</v>
      </c>
      <c r="BC153" s="78">
        <f>BC151+BC143+BC135+BC104+BC67+BC47</f>
        <v>24191.796949156105</v>
      </c>
    </row>
    <row r="154" spans="1:55" s="29" customFormat="1" ht="12.75" thickTop="1">
      <c r="B154" s="5"/>
      <c r="C154" s="2"/>
      <c r="D154" s="2"/>
      <c r="E154" s="19"/>
      <c r="F154" s="19"/>
      <c r="G154" s="19"/>
      <c r="H154" s="75"/>
      <c r="I154" s="79"/>
      <c r="J154" s="80"/>
      <c r="K154" s="80"/>
      <c r="L154" s="77"/>
      <c r="M154" s="77"/>
      <c r="N154" s="77"/>
      <c r="O154" s="77"/>
      <c r="P154" s="77"/>
      <c r="Q154" s="77"/>
      <c r="R154" s="77"/>
      <c r="S154" s="77"/>
      <c r="T154" s="77"/>
      <c r="U154" s="77"/>
      <c r="W154" s="51"/>
      <c r="X154" s="51"/>
      <c r="Y154" s="51"/>
      <c r="Z154" s="51"/>
      <c r="AA154" s="51"/>
      <c r="AB154" s="51"/>
      <c r="AC154" s="51"/>
      <c r="AD154" s="51"/>
      <c r="AE154" s="51"/>
      <c r="AF154" s="51"/>
      <c r="AG154" s="51"/>
      <c r="AH154" s="51"/>
      <c r="AR154" s="77"/>
      <c r="AS154" s="77"/>
      <c r="AT154" s="5"/>
      <c r="AU154" s="81"/>
    </row>
    <row r="155" spans="1:55" s="29" customFormat="1" ht="12">
      <c r="B155" s="5"/>
      <c r="C155" s="2"/>
      <c r="D155" s="2"/>
      <c r="E155" s="19"/>
      <c r="F155" s="19"/>
      <c r="G155" s="19"/>
      <c r="H155" s="75"/>
      <c r="I155" s="82"/>
      <c r="J155" s="83"/>
      <c r="K155" s="80"/>
      <c r="L155" s="77"/>
      <c r="M155" s="77"/>
      <c r="N155" s="77"/>
      <c r="O155" s="77"/>
      <c r="P155" s="77"/>
      <c r="Q155" s="77"/>
      <c r="R155" s="77"/>
      <c r="S155" s="77"/>
      <c r="T155" s="77"/>
      <c r="U155" s="77"/>
      <c r="W155" s="51"/>
      <c r="X155" s="51"/>
      <c r="Y155" s="51"/>
      <c r="Z155" s="51"/>
      <c r="AA155" s="51"/>
      <c r="AB155" s="51"/>
      <c r="AC155" s="51"/>
      <c r="AD155" s="51"/>
      <c r="AE155" s="51"/>
      <c r="AF155" s="51"/>
      <c r="AG155" s="51"/>
      <c r="AH155" s="51"/>
      <c r="AR155" s="77"/>
      <c r="AS155" s="77"/>
      <c r="AV155" s="5"/>
    </row>
    <row r="156" spans="1:55">
      <c r="C156" s="44"/>
      <c r="I156" s="82"/>
      <c r="J156" s="83"/>
      <c r="K156" s="80"/>
      <c r="L156" s="77"/>
      <c r="M156" s="20"/>
      <c r="N156" s="20"/>
      <c r="O156" s="20"/>
      <c r="P156" s="20"/>
      <c r="Q156" s="20"/>
      <c r="R156" s="20"/>
      <c r="S156" s="20"/>
      <c r="T156" s="20"/>
      <c r="U156" s="20"/>
      <c r="W156" s="51"/>
      <c r="X156" s="51"/>
      <c r="Y156" s="51"/>
      <c r="Z156" s="51"/>
      <c r="AA156" s="51"/>
      <c r="AB156" s="51"/>
      <c r="AC156" s="51"/>
      <c r="AD156" s="51"/>
      <c r="AE156" s="51"/>
      <c r="AF156" s="51"/>
      <c r="AG156" s="51"/>
      <c r="AH156" s="51"/>
      <c r="AR156" s="20"/>
      <c r="AS156" s="20"/>
      <c r="AT156" s="84" t="s">
        <v>163</v>
      </c>
      <c r="AU156" s="43">
        <f>+AU153</f>
        <v>6841831.2991072703</v>
      </c>
      <c r="AV156" s="43">
        <f>+AV153</f>
        <v>532000.95910727023</v>
      </c>
    </row>
    <row r="157" spans="1:55">
      <c r="I157" s="82"/>
      <c r="J157" s="83"/>
      <c r="K157" s="80"/>
      <c r="L157" s="77"/>
      <c r="M157" s="20"/>
      <c r="N157" s="20"/>
      <c r="O157" s="20"/>
      <c r="P157" s="20"/>
      <c r="Q157" s="20"/>
      <c r="R157" s="20"/>
      <c r="S157" s="20"/>
      <c r="T157" s="20"/>
      <c r="U157" s="20"/>
      <c r="W157" s="51"/>
      <c r="X157" s="51"/>
      <c r="Y157" s="51"/>
      <c r="Z157" s="51"/>
      <c r="AA157" s="51"/>
      <c r="AB157" s="51"/>
      <c r="AC157" s="51"/>
      <c r="AD157" s="51"/>
      <c r="AE157" s="51"/>
      <c r="AF157" s="51"/>
      <c r="AG157" s="51"/>
      <c r="AH157" s="51"/>
      <c r="AI157" s="14"/>
      <c r="AR157" s="85"/>
      <c r="AS157" s="20"/>
      <c r="AT157" s="84" t="s">
        <v>164</v>
      </c>
      <c r="AU157" s="86">
        <f>+'Shelton Regulated - Price Out'!AS63</f>
        <v>349744.83070243959</v>
      </c>
      <c r="AV157" s="86">
        <f>+'Shelton Regulated - Price Out'!AT63</f>
        <v>9481.7776156228956</v>
      </c>
    </row>
    <row r="158" spans="1:55" s="29" customFormat="1" ht="12">
      <c r="B158" s="5"/>
      <c r="C158" s="2"/>
      <c r="D158" s="4"/>
      <c r="E158" s="19"/>
      <c r="F158" s="19"/>
      <c r="G158" s="19"/>
      <c r="H158" s="2"/>
      <c r="I158" s="82"/>
      <c r="J158" s="83"/>
      <c r="K158" s="80"/>
      <c r="L158" s="77"/>
      <c r="M158" s="77"/>
      <c r="N158" s="77"/>
      <c r="O158" s="77"/>
      <c r="P158" s="77"/>
      <c r="Q158" s="77"/>
      <c r="R158" s="77"/>
      <c r="S158" s="77"/>
      <c r="T158" s="77"/>
      <c r="U158" s="77"/>
      <c r="W158" s="51"/>
      <c r="X158" s="51"/>
      <c r="Y158" s="51"/>
      <c r="Z158" s="51"/>
      <c r="AA158" s="51"/>
      <c r="AB158" s="51"/>
      <c r="AC158" s="51"/>
      <c r="AD158" s="51"/>
      <c r="AE158" s="51"/>
      <c r="AF158" s="51"/>
      <c r="AG158" s="51"/>
      <c r="AH158" s="51"/>
      <c r="AT158" s="87"/>
      <c r="AU158" s="81">
        <f>+AU156+AU157</f>
        <v>7191576.1298097102</v>
      </c>
      <c r="AV158" s="81">
        <f>+AV156+AV157</f>
        <v>541482.73672289308</v>
      </c>
    </row>
    <row r="159" spans="1:55" s="29" customFormat="1" ht="12.75" thickBot="1">
      <c r="B159" s="5"/>
      <c r="C159" s="2"/>
      <c r="D159" s="4"/>
      <c r="E159" s="19"/>
      <c r="F159" s="19"/>
      <c r="G159" s="19"/>
      <c r="H159" s="75"/>
      <c r="I159" s="82"/>
      <c r="J159" s="83"/>
      <c r="K159" s="80"/>
      <c r="L159" s="77"/>
      <c r="M159" s="77"/>
      <c r="N159" s="77"/>
      <c r="O159" s="77"/>
      <c r="P159" s="77"/>
      <c r="Q159" s="77"/>
      <c r="R159" s="77"/>
      <c r="S159" s="77"/>
      <c r="T159" s="77"/>
      <c r="U159" s="77"/>
      <c r="W159" s="51"/>
      <c r="X159" s="51"/>
      <c r="Y159" s="51"/>
      <c r="Z159" s="51"/>
      <c r="AA159" s="51"/>
      <c r="AB159" s="51"/>
      <c r="AC159" s="51"/>
      <c r="AD159" s="51"/>
      <c r="AE159" s="51"/>
      <c r="AF159" s="51"/>
      <c r="AG159" s="51"/>
      <c r="AH159" s="51"/>
      <c r="AT159" s="87"/>
    </row>
    <row r="160" spans="1:55" s="29" customFormat="1" ht="12">
      <c r="B160" s="5"/>
      <c r="C160" s="2"/>
      <c r="D160" s="2"/>
      <c r="E160" s="19"/>
      <c r="F160" s="19"/>
      <c r="G160" s="19"/>
      <c r="H160" s="75"/>
      <c r="I160" s="82"/>
      <c r="J160" s="83"/>
      <c r="K160" s="80"/>
      <c r="L160" s="77"/>
      <c r="M160" s="77"/>
      <c r="N160" s="77"/>
      <c r="O160" s="77"/>
      <c r="P160" s="77"/>
      <c r="Q160" s="77"/>
      <c r="R160" s="77"/>
      <c r="S160" s="77"/>
      <c r="T160" s="77"/>
      <c r="U160" s="77"/>
      <c r="W160" s="51"/>
      <c r="X160" s="51"/>
      <c r="Y160" s="51"/>
      <c r="Z160" s="51"/>
      <c r="AA160" s="51"/>
      <c r="AB160" s="51"/>
      <c r="AC160" s="51"/>
      <c r="AD160" s="51"/>
      <c r="AE160" s="51"/>
      <c r="AF160" s="51"/>
      <c r="AG160" s="51"/>
      <c r="AH160" s="51"/>
      <c r="AS160" s="88"/>
      <c r="AT160" s="89" t="s">
        <v>165</v>
      </c>
      <c r="AU160" s="90" t="s">
        <v>166</v>
      </c>
      <c r="AV160" s="91" t="s">
        <v>167</v>
      </c>
    </row>
    <row r="161" spans="5:48">
      <c r="E161" s="92"/>
      <c r="F161" s="92"/>
      <c r="G161" s="92"/>
      <c r="I161" s="82"/>
      <c r="J161" s="83"/>
      <c r="K161" s="80"/>
      <c r="L161" s="77"/>
      <c r="M161" s="20"/>
      <c r="N161" s="20"/>
      <c r="O161" s="20"/>
      <c r="P161" s="20"/>
      <c r="Q161" s="20"/>
      <c r="R161" s="20"/>
      <c r="S161" s="20"/>
      <c r="T161" s="20"/>
      <c r="U161" s="20"/>
      <c r="W161" s="51"/>
      <c r="X161" s="51"/>
      <c r="Y161" s="51"/>
      <c r="Z161" s="51"/>
      <c r="AA161" s="51"/>
      <c r="AB161" s="51"/>
      <c r="AC161" s="51"/>
      <c r="AD161" s="51"/>
      <c r="AE161" s="51"/>
      <c r="AF161" s="51"/>
      <c r="AG161" s="51"/>
      <c r="AH161" s="51"/>
      <c r="AS161" s="93" t="s">
        <v>3</v>
      </c>
      <c r="AT161" s="94">
        <v>409955.95985630807</v>
      </c>
      <c r="AU161" s="95">
        <f>+AV143+AV135+AV104+AV47+'Shelton Regulated - Price Out'!AT54+'Shelton Regulated - Price Out'!AT49+'Shelton Regulated - Price Out'!AT23</f>
        <v>409949.9684933137</v>
      </c>
      <c r="AV161" s="96">
        <f>+AU161-AT161</f>
        <v>-5.9913629943621345</v>
      </c>
    </row>
    <row r="162" spans="5:48">
      <c r="E162" s="92"/>
      <c r="F162" s="92"/>
      <c r="G162" s="92"/>
      <c r="I162" s="82"/>
      <c r="J162" s="83"/>
      <c r="K162" s="80"/>
      <c r="L162" s="77"/>
      <c r="M162" s="20"/>
      <c r="N162" s="20"/>
      <c r="O162" s="20"/>
      <c r="P162" s="20"/>
      <c r="Q162" s="20"/>
      <c r="R162" s="20"/>
      <c r="S162" s="20"/>
      <c r="T162" s="20"/>
      <c r="U162" s="20"/>
      <c r="W162" s="51"/>
      <c r="X162" s="51"/>
      <c r="Y162" s="51"/>
      <c r="Z162" s="51"/>
      <c r="AA162" s="51"/>
      <c r="AB162" s="51"/>
      <c r="AC162" s="51"/>
      <c r="AD162" s="51"/>
      <c r="AE162" s="51"/>
      <c r="AF162" s="51"/>
      <c r="AG162" s="51"/>
      <c r="AH162" s="51"/>
      <c r="AS162" s="93" t="s">
        <v>5</v>
      </c>
      <c r="AT162" s="94">
        <v>131872.41303915693</v>
      </c>
      <c r="AU162" s="95">
        <f>+AV67</f>
        <v>131532.76822957941</v>
      </c>
      <c r="AV162" s="96">
        <f>+AU162-AT162</f>
        <v>-339.64480957752676</v>
      </c>
    </row>
    <row r="163" spans="5:48" ht="15.75" thickBot="1">
      <c r="E163" s="92"/>
      <c r="F163" s="92"/>
      <c r="G163" s="92"/>
      <c r="I163" s="20"/>
      <c r="J163" s="20"/>
      <c r="K163" s="20"/>
      <c r="L163" s="20"/>
      <c r="M163" s="20"/>
      <c r="N163" s="20"/>
      <c r="O163" s="20"/>
      <c r="P163" s="20"/>
      <c r="Q163" s="20"/>
      <c r="R163" s="20"/>
      <c r="S163" s="20"/>
      <c r="T163" s="20"/>
      <c r="U163" s="20"/>
      <c r="W163" s="51"/>
      <c r="X163" s="51"/>
      <c r="Y163" s="51"/>
      <c r="Z163" s="51"/>
      <c r="AA163" s="51"/>
      <c r="AB163" s="51"/>
      <c r="AC163" s="51"/>
      <c r="AD163" s="51"/>
      <c r="AE163" s="51"/>
      <c r="AF163" s="51"/>
      <c r="AG163" s="51"/>
      <c r="AH163" s="51"/>
      <c r="AS163" s="97"/>
      <c r="AT163" s="98"/>
      <c r="AU163" s="98"/>
      <c r="AV163" s="99"/>
    </row>
    <row r="164" spans="5:48" ht="15.75" thickBot="1">
      <c r="I164" s="20"/>
      <c r="J164" s="20"/>
      <c r="K164" s="20"/>
      <c r="L164" s="20"/>
      <c r="M164" s="20"/>
      <c r="N164" s="20"/>
      <c r="O164" s="20"/>
      <c r="P164" s="20"/>
      <c r="Q164" s="20"/>
      <c r="R164" s="20"/>
      <c r="S164" s="20"/>
      <c r="T164" s="20"/>
      <c r="U164" s="20"/>
      <c r="W164" s="51"/>
      <c r="X164" s="51"/>
      <c r="Y164" s="51"/>
      <c r="Z164" s="51"/>
      <c r="AA164" s="51"/>
      <c r="AB164" s="51"/>
      <c r="AC164" s="51"/>
      <c r="AD164" s="51"/>
      <c r="AE164" s="51"/>
      <c r="AF164" s="51"/>
      <c r="AG164" s="51"/>
      <c r="AH164" s="51"/>
    </row>
    <row r="165" spans="5:48" ht="24.75">
      <c r="I165" s="20"/>
      <c r="J165" s="20"/>
      <c r="K165" s="20"/>
      <c r="L165" s="20"/>
      <c r="M165" s="20"/>
      <c r="N165" s="20"/>
      <c r="O165" s="20"/>
      <c r="P165" s="20"/>
      <c r="Q165" s="20"/>
      <c r="R165" s="20"/>
      <c r="S165" s="20"/>
      <c r="T165" s="20"/>
      <c r="U165" s="20"/>
      <c r="W165" s="51"/>
      <c r="X165" s="51"/>
      <c r="Y165" s="51"/>
      <c r="Z165" s="51"/>
      <c r="AA165" s="51"/>
      <c r="AB165" s="51"/>
      <c r="AC165" s="51"/>
      <c r="AD165" s="51"/>
      <c r="AE165" s="51"/>
      <c r="AF165" s="51"/>
      <c r="AG165" s="51"/>
      <c r="AH165" s="51"/>
      <c r="AS165" s="100"/>
      <c r="AT165" s="101" t="s">
        <v>168</v>
      </c>
      <c r="AU165" s="101" t="s">
        <v>25</v>
      </c>
      <c r="AV165" s="102" t="s">
        <v>169</v>
      </c>
    </row>
    <row r="166" spans="5:48">
      <c r="I166" s="20"/>
      <c r="J166" s="20"/>
      <c r="K166" s="20"/>
      <c r="L166" s="20"/>
      <c r="M166" s="20"/>
      <c r="N166" s="20"/>
      <c r="O166" s="20"/>
      <c r="P166" s="20"/>
      <c r="Q166" s="20"/>
      <c r="R166" s="20"/>
      <c r="S166" s="20"/>
      <c r="T166" s="20"/>
      <c r="U166" s="20"/>
      <c r="W166" s="51"/>
      <c r="X166" s="51"/>
      <c r="Y166" s="51"/>
      <c r="Z166" s="51"/>
      <c r="AA166" s="51"/>
      <c r="AB166" s="51"/>
      <c r="AC166" s="51"/>
      <c r="AD166" s="51"/>
      <c r="AE166" s="51"/>
      <c r="AF166" s="51"/>
      <c r="AG166" s="51"/>
      <c r="AH166" s="51"/>
      <c r="AS166" s="103" t="s">
        <v>170</v>
      </c>
      <c r="AT166" s="69">
        <f>+AS47</f>
        <v>3272387.375</v>
      </c>
      <c r="AU166" s="104">
        <f>+AV47</f>
        <v>260393.62446062698</v>
      </c>
      <c r="AV166" s="105">
        <f>+AU166/AT166</f>
        <v>7.9572982847309445E-2</v>
      </c>
    </row>
    <row r="167" spans="5:48">
      <c r="I167" s="20"/>
      <c r="J167" s="20"/>
      <c r="K167" s="20"/>
      <c r="L167" s="20"/>
      <c r="M167" s="20"/>
      <c r="N167" s="20"/>
      <c r="O167" s="20"/>
      <c r="P167" s="20"/>
      <c r="Q167" s="20"/>
      <c r="R167" s="20"/>
      <c r="S167" s="20"/>
      <c r="T167" s="20"/>
      <c r="U167" s="20"/>
      <c r="W167" s="51"/>
      <c r="X167" s="51"/>
      <c r="Y167" s="51"/>
      <c r="Z167" s="51"/>
      <c r="AA167" s="51"/>
      <c r="AB167" s="51"/>
      <c r="AC167" s="51"/>
      <c r="AD167" s="51"/>
      <c r="AE167" s="51"/>
      <c r="AF167" s="51"/>
      <c r="AG167" s="51"/>
      <c r="AH167" s="51"/>
      <c r="AS167" s="103" t="s">
        <v>171</v>
      </c>
      <c r="AT167" s="69">
        <f>+AS67</f>
        <v>1368593.635</v>
      </c>
      <c r="AU167" s="104">
        <f>+AV67</f>
        <v>131532.76822957941</v>
      </c>
      <c r="AV167" s="105">
        <f t="shared" ref="AV167:AV169" si="103">+AU167/AT167</f>
        <v>9.6107978925080564E-2</v>
      </c>
    </row>
    <row r="168" spans="5:48">
      <c r="I168" s="20"/>
      <c r="J168" s="20"/>
      <c r="K168" s="20"/>
      <c r="L168" s="20"/>
      <c r="M168" s="20"/>
      <c r="N168" s="20"/>
      <c r="O168" s="20"/>
      <c r="P168" s="20"/>
      <c r="Q168" s="20"/>
      <c r="R168" s="20"/>
      <c r="S168" s="20"/>
      <c r="T168" s="20"/>
      <c r="U168" s="20"/>
      <c r="W168" s="51"/>
      <c r="X168" s="51"/>
      <c r="Y168" s="51"/>
      <c r="Z168" s="51"/>
      <c r="AA168" s="51"/>
      <c r="AB168" s="51"/>
      <c r="AC168" s="51"/>
      <c r="AD168" s="51"/>
      <c r="AE168" s="51"/>
      <c r="AF168" s="51"/>
      <c r="AG168" s="51"/>
      <c r="AH168" s="51"/>
      <c r="AS168" s="103" t="s">
        <v>172</v>
      </c>
      <c r="AT168" s="95">
        <f>+AS104+'Shelton Regulated - Price Out'!U23</f>
        <v>1198439.5200000003</v>
      </c>
      <c r="AU168" s="95">
        <f>+AV104+'Shelton Regulated - Price Out'!AT23</f>
        <v>109323.11300812432</v>
      </c>
      <c r="AV168" s="105">
        <f t="shared" si="103"/>
        <v>9.122121824564354E-2</v>
      </c>
    </row>
    <row r="169" spans="5:48">
      <c r="I169" s="20"/>
      <c r="J169" s="20"/>
      <c r="K169" s="20"/>
      <c r="L169" s="20"/>
      <c r="M169" s="20"/>
      <c r="N169" s="20"/>
      <c r="O169" s="20"/>
      <c r="P169" s="20"/>
      <c r="Q169" s="20"/>
      <c r="R169" s="20"/>
      <c r="S169" s="20"/>
      <c r="T169" s="20"/>
      <c r="U169" s="20"/>
      <c r="W169" s="51"/>
      <c r="X169" s="51"/>
      <c r="Y169" s="51"/>
      <c r="Z169" s="51"/>
      <c r="AA169" s="51"/>
      <c r="AB169" s="51"/>
      <c r="AC169" s="51"/>
      <c r="AD169" s="51"/>
      <c r="AE169" s="51"/>
      <c r="AF169" s="51"/>
      <c r="AG169" s="51"/>
      <c r="AH169" s="51"/>
      <c r="AS169" s="103" t="s">
        <v>173</v>
      </c>
      <c r="AT169" s="95">
        <f>+AS135+'Shelton Regulated - Price Out'!U49</f>
        <v>614998.41</v>
      </c>
      <c r="AU169" s="106">
        <f>+AV135+'Shelton Regulated - Price Out'!AT49</f>
        <v>40233.23102456241</v>
      </c>
      <c r="AV169" s="105">
        <f t="shared" si="103"/>
        <v>6.5420056979598379E-2</v>
      </c>
    </row>
    <row r="170" spans="5:48">
      <c r="I170" s="20"/>
      <c r="J170" s="20"/>
      <c r="K170" s="20"/>
      <c r="L170" s="20"/>
      <c r="M170" s="20"/>
      <c r="N170" s="20"/>
      <c r="O170" s="20"/>
      <c r="P170" s="20"/>
      <c r="Q170" s="20"/>
      <c r="R170" s="20"/>
      <c r="S170" s="20"/>
      <c r="T170" s="20"/>
      <c r="U170" s="20"/>
      <c r="W170" s="51"/>
      <c r="X170" s="51"/>
      <c r="Y170" s="51"/>
      <c r="Z170" s="51"/>
      <c r="AA170" s="51"/>
      <c r="AB170" s="51"/>
      <c r="AC170" s="51"/>
      <c r="AD170" s="51"/>
      <c r="AE170" s="51"/>
      <c r="AF170" s="51"/>
      <c r="AG170" s="51"/>
      <c r="AH170" s="51"/>
      <c r="AS170" s="103" t="s">
        <v>8</v>
      </c>
      <c r="AT170" s="104">
        <f>+SUM(AT166:AT169)</f>
        <v>6454418.9400000004</v>
      </c>
      <c r="AU170" s="104">
        <f>+SUM(AU166:AU169)</f>
        <v>541482.73672289308</v>
      </c>
      <c r="AV170" s="107"/>
    </row>
    <row r="171" spans="5:48" ht="15.75" thickBot="1">
      <c r="I171" s="20"/>
      <c r="J171" s="20"/>
      <c r="K171" s="20"/>
      <c r="L171" s="20"/>
      <c r="M171" s="20"/>
      <c r="N171" s="20"/>
      <c r="O171" s="20"/>
      <c r="P171" s="20"/>
      <c r="Q171" s="20"/>
      <c r="R171" s="20"/>
      <c r="S171" s="20"/>
      <c r="T171" s="20"/>
      <c r="U171" s="20"/>
      <c r="W171" s="51"/>
      <c r="X171" s="51"/>
      <c r="Y171" s="51"/>
      <c r="Z171" s="51"/>
      <c r="AA171" s="51"/>
      <c r="AB171" s="51"/>
      <c r="AC171" s="51"/>
      <c r="AD171" s="51"/>
      <c r="AE171" s="51"/>
      <c r="AF171" s="51"/>
      <c r="AG171" s="51"/>
      <c r="AH171" s="51"/>
      <c r="AS171" s="97" t="s">
        <v>174</v>
      </c>
      <c r="AT171" s="98"/>
      <c r="AU171" s="108">
        <f>+AU170-AU161-AU162</f>
        <v>0</v>
      </c>
      <c r="AV171" s="99"/>
    </row>
    <row r="172" spans="5:48">
      <c r="I172" s="20"/>
      <c r="J172" s="20"/>
      <c r="K172" s="20"/>
      <c r="L172" s="20"/>
      <c r="M172" s="20"/>
      <c r="N172" s="20"/>
      <c r="O172" s="20"/>
      <c r="P172" s="20"/>
      <c r="Q172" s="20"/>
      <c r="R172" s="20"/>
      <c r="S172" s="20"/>
      <c r="T172" s="20"/>
      <c r="U172" s="20"/>
    </row>
    <row r="173" spans="5:48">
      <c r="I173" s="20"/>
      <c r="J173" s="20"/>
      <c r="K173" s="20"/>
      <c r="L173" s="20"/>
      <c r="M173" s="20"/>
      <c r="N173" s="20"/>
      <c r="O173" s="20"/>
      <c r="P173" s="20"/>
      <c r="Q173" s="20"/>
      <c r="R173" s="20"/>
      <c r="S173" s="20"/>
      <c r="T173" s="20"/>
      <c r="U173" s="20"/>
    </row>
    <row r="174" spans="5:48">
      <c r="I174" s="5"/>
      <c r="J174" s="5"/>
      <c r="K174" s="5"/>
    </row>
    <row r="175" spans="5:48">
      <c r="I175" s="5"/>
      <c r="J175" s="5"/>
      <c r="K175" s="5"/>
    </row>
    <row r="176" spans="5:48">
      <c r="I176" s="5"/>
      <c r="J176" s="5"/>
      <c r="K176" s="5"/>
    </row>
    <row r="177" spans="2:16">
      <c r="I177" s="5"/>
      <c r="J177" s="5"/>
      <c r="K177" s="5"/>
    </row>
    <row r="178" spans="2:16">
      <c r="I178" s="5"/>
      <c r="J178" s="5"/>
      <c r="K178" s="5"/>
    </row>
    <row r="179" spans="2:16">
      <c r="I179" s="5"/>
      <c r="J179" s="5"/>
      <c r="K179" s="5"/>
    </row>
    <row r="180" spans="2:16">
      <c r="I180" s="5"/>
      <c r="J180" s="5"/>
      <c r="K180" s="5"/>
    </row>
    <row r="181" spans="2:16">
      <c r="I181" s="5"/>
      <c r="J181" s="5"/>
      <c r="K181" s="5"/>
    </row>
    <row r="182" spans="2:16">
      <c r="I182" s="5"/>
      <c r="J182" s="5"/>
      <c r="K182" s="5"/>
    </row>
    <row r="183" spans="2:16" s="4" customFormat="1" ht="12">
      <c r="B183" s="5"/>
      <c r="E183" s="3"/>
      <c r="F183" s="3"/>
      <c r="G183" s="3"/>
      <c r="I183" s="5"/>
      <c r="J183" s="5"/>
      <c r="K183" s="5"/>
      <c r="L183" s="5"/>
      <c r="M183" s="5"/>
      <c r="N183" s="5"/>
      <c r="O183" s="5"/>
      <c r="P183" s="5"/>
    </row>
    <row r="184" spans="2:16" s="4" customFormat="1" ht="12">
      <c r="E184" s="3"/>
      <c r="F184" s="3"/>
      <c r="G184" s="3"/>
      <c r="I184" s="5"/>
      <c r="J184" s="5"/>
      <c r="K184" s="5"/>
      <c r="M184" s="5"/>
      <c r="N184" s="5"/>
      <c r="O184" s="5"/>
      <c r="P184" s="5"/>
    </row>
    <row r="185" spans="2:16">
      <c r="I185" s="5"/>
      <c r="J185" s="5"/>
      <c r="K185" s="5"/>
      <c r="L185" s="4"/>
    </row>
    <row r="186" spans="2:16" s="4" customFormat="1" ht="12">
      <c r="E186" s="3"/>
      <c r="F186" s="3"/>
      <c r="G186" s="3"/>
      <c r="L186" s="5"/>
      <c r="M186" s="5"/>
      <c r="N186" s="5"/>
      <c r="O186" s="5"/>
      <c r="P186" s="5"/>
    </row>
    <row r="187" spans="2:16" s="4" customFormat="1" ht="12">
      <c r="E187" s="3"/>
      <c r="F187" s="3"/>
      <c r="G187" s="3"/>
      <c r="L187" s="5"/>
      <c r="M187" s="5"/>
      <c r="N187" s="5"/>
      <c r="O187" s="5"/>
      <c r="P187" s="5"/>
    </row>
    <row r="188" spans="2:16" s="4" customFormat="1" ht="12">
      <c r="E188" s="3"/>
      <c r="F188" s="3"/>
      <c r="G188" s="3"/>
      <c r="L188" s="5"/>
      <c r="M188" s="5"/>
      <c r="N188" s="5"/>
      <c r="O188" s="5"/>
      <c r="P188" s="5"/>
    </row>
    <row r="190" spans="2:16" s="4" customFormat="1" ht="12">
      <c r="E190" s="3"/>
      <c r="F190" s="3"/>
      <c r="G190" s="3"/>
      <c r="L190" s="5"/>
      <c r="M190" s="5"/>
      <c r="N190" s="5"/>
      <c r="O190" s="5"/>
      <c r="P190" s="5"/>
    </row>
    <row r="191" spans="2:16" s="4" customFormat="1" ht="12">
      <c r="E191" s="3"/>
      <c r="F191" s="3"/>
      <c r="G191" s="3"/>
      <c r="L191" s="5"/>
      <c r="M191" s="5"/>
      <c r="N191" s="5"/>
      <c r="O191" s="5"/>
      <c r="P191" s="5"/>
    </row>
    <row r="192" spans="2:16" s="4" customFormat="1" ht="12">
      <c r="E192" s="3"/>
      <c r="F192" s="3"/>
      <c r="G192" s="3"/>
      <c r="L192" s="5"/>
      <c r="M192" s="5"/>
      <c r="N192" s="5"/>
      <c r="O192" s="5"/>
      <c r="P192" s="5"/>
    </row>
    <row r="193" spans="5:16" s="4" customFormat="1" ht="12">
      <c r="E193" s="3"/>
      <c r="F193" s="3"/>
      <c r="G193" s="3"/>
      <c r="L193" s="5"/>
      <c r="M193" s="5"/>
      <c r="N193" s="5"/>
      <c r="O193" s="5"/>
      <c r="P193" s="5"/>
    </row>
    <row r="194" spans="5:16" s="4" customFormat="1" ht="12">
      <c r="E194" s="3"/>
      <c r="F194" s="3"/>
      <c r="G194" s="3"/>
      <c r="L194" s="5"/>
      <c r="M194" s="5"/>
      <c r="N194" s="5"/>
      <c r="O194" s="5"/>
      <c r="P194" s="5"/>
    </row>
  </sheetData>
  <autoFilter ref="A6:AP149"/>
  <mergeCells count="1">
    <mergeCell ref="AL5:AP5"/>
  </mergeCells>
  <pageMargins left="0.7" right="0.7" top="0.75" bottom="0.75" header="0.3" footer="0.3"/>
  <pageSetup scale="41" fitToHeight="7" orientation="landscape" r:id="rId1"/>
  <headerFooter alignWithMargins="0">
    <oddHeader>&amp;R&amp;F
&amp;A</oddHeader>
    <oddFooter>&amp;L&amp;D&amp;C&amp;P&amp;R&amp;T</oddFooter>
  </headerFooter>
  <rowBreaks count="4" manualBreakCount="4">
    <brk id="48" min="2" max="41" man="1"/>
    <brk id="49" min="43" max="58" man="1"/>
    <brk id="105" min="2" max="41" man="1"/>
    <brk id="105" min="43" max="5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pageSetUpPr fitToPage="1"/>
  </sheetPr>
  <dimension ref="A1:AV104"/>
  <sheetViews>
    <sheetView view="pageBreakPreview" topLeftCell="C1" zoomScale="70" zoomScaleNormal="90" zoomScaleSheetLayoutView="70" workbookViewId="0">
      <pane xSplit="5" ySplit="5" topLeftCell="H39" activePane="bottomRight" state="frozen"/>
      <selection activeCell="I252" sqref="I252"/>
      <selection pane="topRight" activeCell="I252" sqref="I252"/>
      <selection pane="bottomLeft" activeCell="I252" sqref="I252"/>
      <selection pane="bottomRight" activeCell="I252" sqref="I252"/>
    </sheetView>
  </sheetViews>
  <sheetFormatPr defaultColWidth="10.28515625" defaultRowHeight="15" outlineLevelCol="1"/>
  <cols>
    <col min="1" max="1" width="24.42578125" style="5" hidden="1" customWidth="1"/>
    <col min="2" max="2" width="8.7109375" style="5" hidden="1" customWidth="1"/>
    <col min="3" max="3" width="23.28515625" style="4" customWidth="1"/>
    <col min="4" max="4" width="23.42578125" style="4" customWidth="1"/>
    <col min="5" max="5" width="8.5703125" style="4" bestFit="1" customWidth="1"/>
    <col min="6" max="6" width="8.5703125" style="3" bestFit="1" customWidth="1"/>
    <col min="7" max="7" width="8.5703125" style="3" customWidth="1"/>
    <col min="8" max="8" width="1.85546875" style="4" customWidth="1"/>
    <col min="9" max="11" width="11.42578125" style="4" hidden="1" customWidth="1" outlineLevel="1"/>
    <col min="12" max="19" width="11.42578125" style="5" hidden="1" customWidth="1" outlineLevel="1"/>
    <col min="20" max="20" width="11.42578125" style="5" customWidth="1" collapsed="1"/>
    <col min="21" max="21" width="11.5703125" style="5" bestFit="1" customWidth="1"/>
    <col min="22" max="22" width="2.28515625" style="5" customWidth="1"/>
    <col min="23" max="33" width="8.85546875" style="5" hidden="1" customWidth="1" outlineLevel="1"/>
    <col min="34" max="34" width="8.85546875" style="5" bestFit="1" customWidth="1" collapsed="1"/>
    <col min="35" max="35" width="10.28515625" style="5"/>
    <col min="36" max="36" width="1.85546875" customWidth="1"/>
    <col min="37" max="37" width="7.42578125" style="5" customWidth="1"/>
    <col min="38" max="42" width="9" style="5" customWidth="1"/>
    <col min="43" max="43" width="2.5703125" style="5" customWidth="1"/>
    <col min="44" max="44" width="10.28515625" style="5"/>
    <col min="45" max="45" width="11.5703125" style="5" bestFit="1" customWidth="1"/>
    <col min="46" max="46" width="12" style="5" bestFit="1" customWidth="1"/>
    <col min="47" max="48" width="7.85546875" style="5" customWidth="1"/>
    <col min="49" max="16384" width="10.28515625" style="5"/>
  </cols>
  <sheetData>
    <row r="1" spans="1:48">
      <c r="A1" s="1" t="s">
        <v>175</v>
      </c>
      <c r="B1" s="1"/>
      <c r="C1" s="2" t="s">
        <v>1</v>
      </c>
      <c r="E1" s="5"/>
      <c r="F1" s="5"/>
      <c r="G1" s="5"/>
      <c r="AR1" s="6" t="s">
        <v>176</v>
      </c>
      <c r="AS1" s="7" t="s">
        <v>3</v>
      </c>
      <c r="AT1" s="8">
        <v>6.9181820031127383E-2</v>
      </c>
      <c r="AU1" s="9">
        <f>+'Mason Co. Regulated - Price Out'!AV1</f>
        <v>-5.3E-3</v>
      </c>
      <c r="AV1" s="9">
        <f>+AT1+AU1</f>
        <v>6.3881820031127384E-2</v>
      </c>
    </row>
    <row r="2" spans="1:48">
      <c r="C2" s="2" t="s">
        <v>4</v>
      </c>
      <c r="E2" s="5"/>
      <c r="F2" s="5"/>
      <c r="G2" s="5"/>
      <c r="AR2" s="11"/>
      <c r="AS2" s="7" t="s">
        <v>5</v>
      </c>
      <c r="AT2" s="8">
        <v>9.6199266103053738E-2</v>
      </c>
      <c r="AU2" s="9">
        <f>+'Mason Co. Regulated - Price Out'!AV2</f>
        <v>-2E-3</v>
      </c>
      <c r="AV2" s="9">
        <f>+AT2+AU2</f>
        <v>9.4199266103053736E-2</v>
      </c>
    </row>
    <row r="3" spans="1:48">
      <c r="C3" s="2" t="str">
        <f>'Mason Co. Regulated - Price Out'!C3</f>
        <v>Dec 1, 2019 - Nov 30, 2020</v>
      </c>
      <c r="L3" s="13"/>
    </row>
    <row r="4" spans="1:48">
      <c r="D4" s="15"/>
      <c r="E4" s="16" t="s">
        <v>7</v>
      </c>
      <c r="F4" s="16" t="s">
        <v>7</v>
      </c>
      <c r="G4" s="16"/>
      <c r="I4" s="17">
        <f>'[27]Kitsap Regulated - Price Out'!G4</f>
        <v>43800</v>
      </c>
      <c r="J4" s="17">
        <f>'[27]Kitsap Regulated - Price Out'!H4</f>
        <v>43831</v>
      </c>
      <c r="K4" s="17">
        <f>'[27]Kitsap Regulated - Price Out'!I4</f>
        <v>43862</v>
      </c>
      <c r="L4" s="17">
        <f>'[27]Kitsap Regulated - Price Out'!J4</f>
        <v>43891</v>
      </c>
      <c r="M4" s="17">
        <f>'[27]Kitsap Regulated - Price Out'!K4</f>
        <v>43922</v>
      </c>
      <c r="N4" s="17">
        <f>'[27]Kitsap Regulated - Price Out'!L4</f>
        <v>43952</v>
      </c>
      <c r="O4" s="17">
        <f>'[27]Kitsap Regulated - Price Out'!M4</f>
        <v>43983</v>
      </c>
      <c r="P4" s="17">
        <f>'[27]Kitsap Regulated - Price Out'!N4</f>
        <v>44013</v>
      </c>
      <c r="Q4" s="17">
        <f>'[27]Kitsap Regulated - Price Out'!O4</f>
        <v>44044</v>
      </c>
      <c r="R4" s="17">
        <f>'[27]Kitsap Regulated - Price Out'!P4</f>
        <v>44075</v>
      </c>
      <c r="S4" s="17">
        <f>'[27]Kitsap Regulated - Price Out'!Q4</f>
        <v>44105</v>
      </c>
      <c r="T4" s="17">
        <f>'[27]Kitsap Regulated - Price Out'!R4</f>
        <v>44136</v>
      </c>
      <c r="U4" s="15" t="s">
        <v>8</v>
      </c>
      <c r="W4" s="18">
        <f>I4</f>
        <v>43800</v>
      </c>
      <c r="X4" s="18">
        <f t="shared" ref="X4:AH4" si="0">J4</f>
        <v>43831</v>
      </c>
      <c r="Y4" s="18">
        <f t="shared" si="0"/>
        <v>43862</v>
      </c>
      <c r="Z4" s="18">
        <f t="shared" si="0"/>
        <v>43891</v>
      </c>
      <c r="AA4" s="18">
        <f t="shared" si="0"/>
        <v>43922</v>
      </c>
      <c r="AB4" s="18">
        <f t="shared" si="0"/>
        <v>43952</v>
      </c>
      <c r="AC4" s="18">
        <f t="shared" si="0"/>
        <v>43983</v>
      </c>
      <c r="AD4" s="18">
        <f t="shared" si="0"/>
        <v>44013</v>
      </c>
      <c r="AE4" s="18">
        <f t="shared" si="0"/>
        <v>44044</v>
      </c>
      <c r="AF4" s="18">
        <f t="shared" si="0"/>
        <v>44075</v>
      </c>
      <c r="AG4" s="18">
        <f t="shared" si="0"/>
        <v>44105</v>
      </c>
      <c r="AH4" s="18">
        <f t="shared" si="0"/>
        <v>44136</v>
      </c>
      <c r="AL4" s="373" t="s">
        <v>9</v>
      </c>
      <c r="AM4" s="373"/>
      <c r="AN4" s="373"/>
      <c r="AO4" s="373"/>
      <c r="AP4" s="373"/>
    </row>
    <row r="5" spans="1:48" ht="36.75">
      <c r="C5" s="19" t="s">
        <v>10</v>
      </c>
      <c r="D5" s="15" t="s">
        <v>11</v>
      </c>
      <c r="E5" s="21">
        <f>'Mason Co. Regulated - Price Out'!E6</f>
        <v>43466</v>
      </c>
      <c r="F5" s="21">
        <f>'Mason Co. Regulated - Price Out'!F6</f>
        <v>43831</v>
      </c>
      <c r="G5" s="21"/>
      <c r="H5" s="15"/>
      <c r="I5" s="22" t="s">
        <v>12</v>
      </c>
      <c r="J5" s="22" t="s">
        <v>12</v>
      </c>
      <c r="K5" s="22" t="s">
        <v>12</v>
      </c>
      <c r="L5" s="22" t="s">
        <v>12</v>
      </c>
      <c r="M5" s="22" t="s">
        <v>12</v>
      </c>
      <c r="N5" s="22" t="s">
        <v>12</v>
      </c>
      <c r="O5" s="22" t="s">
        <v>12</v>
      </c>
      <c r="P5" s="22" t="s">
        <v>12</v>
      </c>
      <c r="Q5" s="22" t="s">
        <v>12</v>
      </c>
      <c r="R5" s="22" t="s">
        <v>12</v>
      </c>
      <c r="S5" s="22" t="s">
        <v>12</v>
      </c>
      <c r="T5" s="22" t="s">
        <v>12</v>
      </c>
      <c r="U5" s="15" t="s">
        <v>12</v>
      </c>
      <c r="W5" s="23" t="s">
        <v>13</v>
      </c>
      <c r="X5" s="23" t="s">
        <v>13</v>
      </c>
      <c r="Y5" s="23" t="s">
        <v>13</v>
      </c>
      <c r="Z5" s="23" t="s">
        <v>13</v>
      </c>
      <c r="AA5" s="23" t="s">
        <v>13</v>
      </c>
      <c r="AB5" s="23" t="s">
        <v>13</v>
      </c>
      <c r="AC5" s="23" t="s">
        <v>13</v>
      </c>
      <c r="AD5" s="23" t="s">
        <v>13</v>
      </c>
      <c r="AE5" s="23" t="s">
        <v>13</v>
      </c>
      <c r="AF5" s="23" t="s">
        <v>13</v>
      </c>
      <c r="AG5" s="23" t="s">
        <v>13</v>
      </c>
      <c r="AH5" s="23" t="s">
        <v>13</v>
      </c>
      <c r="AI5" s="23" t="s">
        <v>177</v>
      </c>
      <c r="AL5" s="24" t="s">
        <v>16</v>
      </c>
      <c r="AM5" s="24" t="s">
        <v>17</v>
      </c>
      <c r="AN5" s="24" t="s">
        <v>18</v>
      </c>
      <c r="AO5" s="24" t="s">
        <v>19</v>
      </c>
      <c r="AP5" s="24" t="s">
        <v>20</v>
      </c>
      <c r="AR5" s="25" t="s">
        <v>23</v>
      </c>
      <c r="AS5" s="25" t="s">
        <v>178</v>
      </c>
      <c r="AT5" s="25" t="s">
        <v>25</v>
      </c>
    </row>
    <row r="7" spans="1:48">
      <c r="B7" s="5">
        <f>COUNTIF(C:C,C7)</f>
        <v>1</v>
      </c>
      <c r="C7" s="26" t="s">
        <v>26</v>
      </c>
      <c r="D7" s="26" t="s">
        <v>26</v>
      </c>
      <c r="E7" s="26"/>
      <c r="H7" s="27"/>
      <c r="I7" s="27"/>
    </row>
    <row r="8" spans="1:48">
      <c r="C8" s="26"/>
      <c r="D8" s="28"/>
      <c r="E8" s="28"/>
      <c r="H8" s="27"/>
      <c r="I8" s="27"/>
    </row>
    <row r="9" spans="1:48">
      <c r="B9" s="5">
        <f t="shared" ref="B9:B21" si="1">COUNTIF(C:C,C9)</f>
        <v>0</v>
      </c>
      <c r="F9" s="33"/>
      <c r="G9" s="33"/>
      <c r="H9" s="32"/>
      <c r="W9" s="51">
        <f t="shared" ref="W9:AH24" si="2">IFERROR(I9/$F9,0)</f>
        <v>0</v>
      </c>
      <c r="X9" s="51">
        <f t="shared" si="2"/>
        <v>0</v>
      </c>
      <c r="Y9" s="51">
        <f t="shared" si="2"/>
        <v>0</v>
      </c>
      <c r="Z9" s="51">
        <f t="shared" si="2"/>
        <v>0</v>
      </c>
      <c r="AA9" s="51">
        <f t="shared" si="2"/>
        <v>0</v>
      </c>
      <c r="AB9" s="51">
        <f t="shared" si="2"/>
        <v>0</v>
      </c>
      <c r="AC9" s="51">
        <f t="shared" si="2"/>
        <v>0</v>
      </c>
      <c r="AD9" s="51">
        <f t="shared" si="2"/>
        <v>0</v>
      </c>
      <c r="AE9" s="51">
        <f t="shared" si="2"/>
        <v>0</v>
      </c>
      <c r="AF9" s="51">
        <f t="shared" si="2"/>
        <v>0</v>
      </c>
      <c r="AG9" s="51">
        <f t="shared" si="2"/>
        <v>0</v>
      </c>
      <c r="AH9" s="51">
        <f t="shared" si="2"/>
        <v>0</v>
      </c>
    </row>
    <row r="10" spans="1:48">
      <c r="B10" s="5">
        <f t="shared" si="1"/>
        <v>1</v>
      </c>
      <c r="C10" s="26" t="s">
        <v>86</v>
      </c>
      <c r="D10" s="26" t="s">
        <v>86</v>
      </c>
      <c r="E10" s="26"/>
      <c r="F10" s="33"/>
      <c r="G10" s="33"/>
      <c r="H10" s="59"/>
      <c r="I10" s="27"/>
      <c r="W10" s="51">
        <f t="shared" si="2"/>
        <v>0</v>
      </c>
      <c r="X10" s="51">
        <f t="shared" si="2"/>
        <v>0</v>
      </c>
      <c r="Y10" s="51">
        <f t="shared" si="2"/>
        <v>0</v>
      </c>
      <c r="Z10" s="51">
        <f t="shared" si="2"/>
        <v>0</v>
      </c>
      <c r="AA10" s="51">
        <f t="shared" si="2"/>
        <v>0</v>
      </c>
      <c r="AB10" s="51">
        <f t="shared" si="2"/>
        <v>0</v>
      </c>
      <c r="AC10" s="51">
        <f t="shared" si="2"/>
        <v>0</v>
      </c>
      <c r="AD10" s="51">
        <f t="shared" si="2"/>
        <v>0</v>
      </c>
      <c r="AE10" s="51">
        <f t="shared" si="2"/>
        <v>0</v>
      </c>
      <c r="AF10" s="51">
        <f t="shared" si="2"/>
        <v>0</v>
      </c>
      <c r="AG10" s="51">
        <f t="shared" si="2"/>
        <v>0</v>
      </c>
      <c r="AH10" s="51">
        <f t="shared" si="2"/>
        <v>0</v>
      </c>
    </row>
    <row r="11" spans="1:48">
      <c r="B11" s="5">
        <f t="shared" si="1"/>
        <v>0</v>
      </c>
      <c r="C11" s="26"/>
      <c r="D11" s="26"/>
      <c r="E11" s="26"/>
      <c r="F11" s="33"/>
      <c r="G11" s="33"/>
      <c r="H11" s="59"/>
      <c r="I11" s="109"/>
      <c r="L11" s="14"/>
      <c r="W11" s="51">
        <f t="shared" si="2"/>
        <v>0</v>
      </c>
      <c r="X11" s="51">
        <f t="shared" si="2"/>
        <v>0</v>
      </c>
      <c r="Y11" s="51">
        <f t="shared" si="2"/>
        <v>0</v>
      </c>
      <c r="Z11" s="51">
        <f t="shared" si="2"/>
        <v>0</v>
      </c>
      <c r="AA11" s="51">
        <f t="shared" si="2"/>
        <v>0</v>
      </c>
      <c r="AB11" s="51">
        <f t="shared" si="2"/>
        <v>0</v>
      </c>
      <c r="AC11" s="51">
        <f t="shared" si="2"/>
        <v>0</v>
      </c>
      <c r="AD11" s="51">
        <f t="shared" si="2"/>
        <v>0</v>
      </c>
      <c r="AE11" s="51">
        <f t="shared" si="2"/>
        <v>0</v>
      </c>
      <c r="AF11" s="51">
        <f t="shared" si="2"/>
        <v>0</v>
      </c>
      <c r="AG11" s="51">
        <f t="shared" si="2"/>
        <v>0</v>
      </c>
      <c r="AH11" s="51">
        <f t="shared" si="2"/>
        <v>0</v>
      </c>
    </row>
    <row r="12" spans="1:48">
      <c r="B12" s="5">
        <f t="shared" si="1"/>
        <v>1</v>
      </c>
      <c r="C12" s="30" t="s">
        <v>87</v>
      </c>
      <c r="D12" s="30" t="s">
        <v>87</v>
      </c>
      <c r="E12" s="30"/>
      <c r="F12" s="33"/>
      <c r="G12" s="33"/>
      <c r="H12" s="59"/>
      <c r="I12" s="110"/>
      <c r="J12" s="111"/>
      <c r="K12" s="111"/>
      <c r="L12" s="112"/>
      <c r="M12" s="112"/>
      <c r="N12" s="112"/>
      <c r="O12" s="112"/>
      <c r="P12" s="112"/>
      <c r="Q12" s="112"/>
      <c r="R12" s="112"/>
      <c r="S12" s="112"/>
      <c r="T12" s="112"/>
      <c r="U12" s="112"/>
      <c r="W12" s="51">
        <f t="shared" si="2"/>
        <v>0</v>
      </c>
      <c r="X12" s="51">
        <f t="shared" si="2"/>
        <v>0</v>
      </c>
      <c r="Y12" s="51">
        <f t="shared" si="2"/>
        <v>0</v>
      </c>
      <c r="Z12" s="51">
        <f t="shared" si="2"/>
        <v>0</v>
      </c>
      <c r="AA12" s="51">
        <f t="shared" si="2"/>
        <v>0</v>
      </c>
      <c r="AB12" s="51">
        <f t="shared" si="2"/>
        <v>0</v>
      </c>
      <c r="AC12" s="51">
        <f t="shared" si="2"/>
        <v>0</v>
      </c>
      <c r="AD12" s="51">
        <f t="shared" si="2"/>
        <v>0</v>
      </c>
      <c r="AE12" s="51">
        <f t="shared" si="2"/>
        <v>0</v>
      </c>
      <c r="AF12" s="51">
        <f t="shared" si="2"/>
        <v>0</v>
      </c>
      <c r="AG12" s="51">
        <f t="shared" si="2"/>
        <v>0</v>
      </c>
      <c r="AH12" s="51">
        <f t="shared" si="2"/>
        <v>0</v>
      </c>
    </row>
    <row r="13" spans="1:48" s="4" customFormat="1">
      <c r="A13" s="4" t="str">
        <f>$A$1&amp;"Commercial - Rearload"&amp;C13</f>
        <v>CITY of SHELTON-REGULATEDCommercial - RearloadR1.5YDE</v>
      </c>
      <c r="B13" s="4">
        <f t="shared" si="1"/>
        <v>1</v>
      </c>
      <c r="C13" s="31" t="s">
        <v>179</v>
      </c>
      <c r="D13" s="31" t="str">
        <f>VLOOKUP(C13,'[13]RM Revenue'!J:K,2,FALSE)</f>
        <v>1.5 YD 1X EOW</v>
      </c>
      <c r="E13" s="31">
        <f>VLOOKUP(A13,'[13]Service Codes 01-2019'!$A$1:$H$808,8,FALSE)</f>
        <v>41.6</v>
      </c>
      <c r="F13" s="33">
        <f>VLOOKUP(A13,'[13]Service Codes'!$A$1:$H$808,8,FALSE)</f>
        <v>42.18</v>
      </c>
      <c r="G13" s="33">
        <v>42.293299999999995</v>
      </c>
      <c r="H13" s="33"/>
      <c r="I13" s="113">
        <v>41.6</v>
      </c>
      <c r="J13" s="113">
        <v>42.18</v>
      </c>
      <c r="K13" s="113">
        <v>42.18</v>
      </c>
      <c r="L13" s="113">
        <v>42.18</v>
      </c>
      <c r="M13" s="113">
        <v>42.18</v>
      </c>
      <c r="N13" s="113">
        <v>0</v>
      </c>
      <c r="O13" s="113">
        <v>42.18</v>
      </c>
      <c r="P13" s="113">
        <v>42.18</v>
      </c>
      <c r="Q13" s="113">
        <v>42.18</v>
      </c>
      <c r="R13" s="113">
        <v>42.29</v>
      </c>
      <c r="S13" s="113">
        <v>42.29</v>
      </c>
      <c r="T13" s="113">
        <v>42.29</v>
      </c>
      <c r="U13" s="113">
        <f t="shared" ref="U13:U21" si="3">SUM(I13:T13)</f>
        <v>463.73000000000008</v>
      </c>
      <c r="V13" s="34"/>
      <c r="W13" s="34">
        <f>IFERROR(I13/$E13,0)</f>
        <v>1</v>
      </c>
      <c r="X13" s="34">
        <f>IFERROR(J13/$F13,0)</f>
        <v>1</v>
      </c>
      <c r="Y13" s="34">
        <f t="shared" si="2"/>
        <v>1</v>
      </c>
      <c r="Z13" s="34">
        <f t="shared" si="2"/>
        <v>1</v>
      </c>
      <c r="AA13" s="34">
        <f t="shared" si="2"/>
        <v>1</v>
      </c>
      <c r="AB13" s="34">
        <f t="shared" si="2"/>
        <v>0</v>
      </c>
      <c r="AC13" s="34">
        <f t="shared" si="2"/>
        <v>1</v>
      </c>
      <c r="AD13" s="34">
        <f t="shared" si="2"/>
        <v>1</v>
      </c>
      <c r="AE13" s="34">
        <f t="shared" si="2"/>
        <v>1</v>
      </c>
      <c r="AF13" s="34">
        <f>IFERROR(R13/$G13,0)</f>
        <v>0.99992197345678879</v>
      </c>
      <c r="AG13" s="34">
        <f>IFERROR(S13/$G13,0)</f>
        <v>0.99992197345678879</v>
      </c>
      <c r="AH13" s="34">
        <f>IFERROR(T13/$G13,0)</f>
        <v>0.99992197345678879</v>
      </c>
      <c r="AI13" s="114">
        <f t="shared" ref="AI13:AI21" si="4">AVERAGE(W13:AH13)</f>
        <v>0.91664716003086399</v>
      </c>
      <c r="AJ13" s="40"/>
      <c r="AN13" s="4">
        <v>1.5</v>
      </c>
      <c r="AO13" s="4">
        <v>1</v>
      </c>
      <c r="AP13" s="34">
        <f>+AH13*AO13</f>
        <v>0.99992197345678879</v>
      </c>
      <c r="AR13" s="37">
        <f>+IFERROR($G13*(1+$AV$1),0)</f>
        <v>44.995072979122469</v>
      </c>
      <c r="AS13" s="36">
        <f>+$AR13*$AI13*12</f>
        <v>494.93527034032888</v>
      </c>
      <c r="AT13" s="36">
        <f>+AS13-U13</f>
        <v>31.205270340328809</v>
      </c>
    </row>
    <row r="14" spans="1:48" s="4" customFormat="1">
      <c r="A14" s="4" t="str">
        <f>$A$1&amp;"Commercial - Rearload"&amp;C14</f>
        <v>CITY of SHELTON-REGULATEDCommercial - RearloadR2YDW</v>
      </c>
      <c r="B14" s="4">
        <f t="shared" si="1"/>
        <v>1</v>
      </c>
      <c r="C14" s="31" t="s">
        <v>180</v>
      </c>
      <c r="D14" s="31" t="s">
        <v>181</v>
      </c>
      <c r="E14" s="31">
        <f>VLOOKUP(A14,'[13]Service Codes 01-2019'!$A$1:$H$808,8,FALSE)</f>
        <v>109.68</v>
      </c>
      <c r="F14" s="33">
        <f>VLOOKUP(A14,'[13]Service Codes'!$A$1:$H$808,8,FALSE)</f>
        <v>111.24</v>
      </c>
      <c r="G14" s="33">
        <v>111.5408</v>
      </c>
      <c r="H14" s="33"/>
      <c r="I14" s="113">
        <v>109.68</v>
      </c>
      <c r="J14" s="113">
        <v>111.24</v>
      </c>
      <c r="K14" s="113">
        <v>111.24</v>
      </c>
      <c r="L14" s="113">
        <v>111.24</v>
      </c>
      <c r="M14" s="113">
        <v>111.24</v>
      </c>
      <c r="N14" s="113">
        <v>111.24</v>
      </c>
      <c r="O14" s="113">
        <v>111.24</v>
      </c>
      <c r="P14" s="113">
        <v>111.24</v>
      </c>
      <c r="Q14" s="113">
        <v>111.24</v>
      </c>
      <c r="R14" s="113">
        <v>111.54</v>
      </c>
      <c r="S14" s="113">
        <v>111.54</v>
      </c>
      <c r="T14" s="113">
        <v>111.54</v>
      </c>
      <c r="U14" s="113">
        <f>SUM(I14:T14)</f>
        <v>1334.22</v>
      </c>
      <c r="V14" s="34"/>
      <c r="W14" s="34">
        <f t="shared" ref="W14:Z48" si="5">IFERROR(I14/$E14,0)</f>
        <v>1</v>
      </c>
      <c r="X14" s="34">
        <f t="shared" ref="X14:X21" si="6">IFERROR(J14/$F14,0)</f>
        <v>1</v>
      </c>
      <c r="Y14" s="34">
        <f t="shared" si="2"/>
        <v>1</v>
      </c>
      <c r="Z14" s="34">
        <f t="shared" si="2"/>
        <v>1</v>
      </c>
      <c r="AA14" s="34">
        <f t="shared" si="2"/>
        <v>1</v>
      </c>
      <c r="AB14" s="34">
        <f t="shared" si="2"/>
        <v>1</v>
      </c>
      <c r="AC14" s="34">
        <f t="shared" si="2"/>
        <v>1</v>
      </c>
      <c r="AD14" s="34">
        <f t="shared" si="2"/>
        <v>1</v>
      </c>
      <c r="AE14" s="34">
        <f t="shared" si="2"/>
        <v>1</v>
      </c>
      <c r="AF14" s="34">
        <f t="shared" ref="AF14:AH21" si="7">IFERROR(R14/$G14,0)</f>
        <v>0.99999282773657716</v>
      </c>
      <c r="AG14" s="34">
        <f t="shared" si="7"/>
        <v>0.99999282773657716</v>
      </c>
      <c r="AH14" s="34">
        <f t="shared" si="7"/>
        <v>0.99999282773657716</v>
      </c>
      <c r="AI14" s="114">
        <f t="shared" si="4"/>
        <v>0.99999820693414421</v>
      </c>
      <c r="AJ14" s="40"/>
      <c r="AN14" s="4">
        <v>2</v>
      </c>
      <c r="AO14" s="4">
        <v>1</v>
      </c>
      <c r="AP14" s="34">
        <f>+AH14*AO14</f>
        <v>0.99999282773657716</v>
      </c>
      <c r="AR14" s="37">
        <f t="shared" ref="AR14:AR21" si="8">+IFERROR($G14*(1+$AV$1),0)</f>
        <v>118.66622931172797</v>
      </c>
      <c r="AS14" s="36">
        <f t="shared" ref="AS14:AS21" si="9">+$AR14*$AI14*12</f>
        <v>1423.9921984243676</v>
      </c>
      <c r="AT14" s="36">
        <f t="shared" ref="AT14:AT21" si="10">+AS14-U14</f>
        <v>89.772198424367616</v>
      </c>
    </row>
    <row r="15" spans="1:48" s="4" customFormat="1">
      <c r="A15" s="4" t="str">
        <f>$A$1&amp;"Commercial - Rearload"&amp;C15</f>
        <v>CITY of SHELTON-REGULATEDCommercial - RearloadR1.5YDRENTM</v>
      </c>
      <c r="B15" s="4">
        <f t="shared" si="1"/>
        <v>1</v>
      </c>
      <c r="C15" s="31" t="s">
        <v>101</v>
      </c>
      <c r="D15" s="31" t="str">
        <f>VLOOKUP(C15,'[13]RM Revenue'!J:K,2,FALSE)</f>
        <v>1.5YD CONTAINER RENT-MTH</v>
      </c>
      <c r="E15" s="31">
        <f>VLOOKUP(A15,'[13]Service Codes 01-2019'!$A$1:$H$808,8,FALSE)</f>
        <v>9.5399999999999991</v>
      </c>
      <c r="F15" s="33">
        <f>VLOOKUP(A15,'[13]Service Codes'!$A$1:$H$808,8,FALSE)</f>
        <v>9.5399999999999991</v>
      </c>
      <c r="G15" s="33">
        <v>9.5399999999999991</v>
      </c>
      <c r="H15" s="33"/>
      <c r="I15" s="113">
        <v>9.5399999999999991</v>
      </c>
      <c r="J15" s="113">
        <v>9.5399999999999991</v>
      </c>
      <c r="K15" s="113">
        <v>9.5399999999999991</v>
      </c>
      <c r="L15" s="113">
        <v>9.5399999999999991</v>
      </c>
      <c r="M15" s="113">
        <v>9.5399999999999991</v>
      </c>
      <c r="N15" s="113">
        <v>9.5399999999999991</v>
      </c>
      <c r="O15" s="113">
        <v>9.5399999999999991</v>
      </c>
      <c r="P15" s="113">
        <v>9.5399999999999991</v>
      </c>
      <c r="Q15" s="113">
        <v>9.5399999999999991</v>
      </c>
      <c r="R15" s="113">
        <v>9.5399999999999991</v>
      </c>
      <c r="S15" s="113">
        <v>9.5399999999999991</v>
      </c>
      <c r="T15" s="113">
        <v>9.5399999999999991</v>
      </c>
      <c r="U15" s="113">
        <f>SUM(I15:T15)</f>
        <v>114.47999999999996</v>
      </c>
      <c r="V15" s="34"/>
      <c r="W15" s="34">
        <f t="shared" si="5"/>
        <v>1</v>
      </c>
      <c r="X15" s="34">
        <f t="shared" si="6"/>
        <v>1</v>
      </c>
      <c r="Y15" s="34">
        <f t="shared" si="2"/>
        <v>1</v>
      </c>
      <c r="Z15" s="34">
        <f t="shared" si="2"/>
        <v>1</v>
      </c>
      <c r="AA15" s="34">
        <f t="shared" si="2"/>
        <v>1</v>
      </c>
      <c r="AB15" s="34">
        <f t="shared" si="2"/>
        <v>1</v>
      </c>
      <c r="AC15" s="34">
        <f t="shared" si="2"/>
        <v>1</v>
      </c>
      <c r="AD15" s="34">
        <f t="shared" si="2"/>
        <v>1</v>
      </c>
      <c r="AE15" s="34">
        <f t="shared" si="2"/>
        <v>1</v>
      </c>
      <c r="AF15" s="34">
        <f t="shared" si="7"/>
        <v>1</v>
      </c>
      <c r="AG15" s="34">
        <f t="shared" si="7"/>
        <v>1</v>
      </c>
      <c r="AH15" s="34">
        <f t="shared" si="7"/>
        <v>1</v>
      </c>
      <c r="AI15" s="114">
        <f t="shared" si="4"/>
        <v>1</v>
      </c>
      <c r="AJ15" s="40"/>
      <c r="AR15" s="37">
        <f t="shared" si="8"/>
        <v>10.149432563096953</v>
      </c>
      <c r="AS15" s="36">
        <f t="shared" si="9"/>
        <v>121.79319075716344</v>
      </c>
      <c r="AT15" s="36">
        <f t="shared" si="10"/>
        <v>7.3131907571634827</v>
      </c>
    </row>
    <row r="16" spans="1:48" s="4" customFormat="1">
      <c r="A16" s="4" t="str">
        <f t="shared" ref="A16:A21" si="11">$A$1&amp;"Commercial - Rearload"&amp;C16</f>
        <v>CITY of SHELTON-REGULATEDCommercial - RearloadR2YDRENTM</v>
      </c>
      <c r="B16" s="4">
        <f t="shared" si="1"/>
        <v>1</v>
      </c>
      <c r="C16" s="31" t="s">
        <v>102</v>
      </c>
      <c r="D16" s="31" t="str">
        <f>VLOOKUP(C16,'[13]RM Revenue'!J:K,2,FALSE)</f>
        <v>2YD CONTAINER RENT-MTHLY</v>
      </c>
      <c r="E16" s="31">
        <f>VLOOKUP(A16,'[13]Service Codes 01-2019'!$A$1:$H$808,8,FALSE)</f>
        <v>13.77</v>
      </c>
      <c r="F16" s="33">
        <f>VLOOKUP(A16,'[13]Service Codes'!$A$1:$H$808,8,FALSE)</f>
        <v>13.77</v>
      </c>
      <c r="G16" s="33">
        <v>13.77</v>
      </c>
      <c r="H16" s="33"/>
      <c r="I16" s="113">
        <v>13.77</v>
      </c>
      <c r="J16" s="113">
        <v>13.77</v>
      </c>
      <c r="K16" s="113">
        <v>13.77</v>
      </c>
      <c r="L16" s="113">
        <v>13.77</v>
      </c>
      <c r="M16" s="113">
        <v>13.77</v>
      </c>
      <c r="N16" s="113">
        <v>13.77</v>
      </c>
      <c r="O16" s="113">
        <v>13.77</v>
      </c>
      <c r="P16" s="113">
        <v>13.77</v>
      </c>
      <c r="Q16" s="113">
        <v>13.77</v>
      </c>
      <c r="R16" s="113">
        <v>13.77</v>
      </c>
      <c r="S16" s="113">
        <v>13.77</v>
      </c>
      <c r="T16" s="113">
        <v>13.77</v>
      </c>
      <c r="U16" s="113">
        <f t="shared" si="3"/>
        <v>165.24</v>
      </c>
      <c r="V16" s="34"/>
      <c r="W16" s="34">
        <f t="shared" si="5"/>
        <v>1</v>
      </c>
      <c r="X16" s="34">
        <f t="shared" si="6"/>
        <v>1</v>
      </c>
      <c r="Y16" s="34">
        <f t="shared" si="2"/>
        <v>1</v>
      </c>
      <c r="Z16" s="34">
        <f t="shared" si="2"/>
        <v>1</v>
      </c>
      <c r="AA16" s="34">
        <f t="shared" si="2"/>
        <v>1</v>
      </c>
      <c r="AB16" s="34">
        <f t="shared" si="2"/>
        <v>1</v>
      </c>
      <c r="AC16" s="34">
        <f t="shared" si="2"/>
        <v>1</v>
      </c>
      <c r="AD16" s="34">
        <f t="shared" si="2"/>
        <v>1</v>
      </c>
      <c r="AE16" s="34">
        <f t="shared" si="2"/>
        <v>1</v>
      </c>
      <c r="AF16" s="34">
        <f t="shared" si="7"/>
        <v>1</v>
      </c>
      <c r="AG16" s="34">
        <f t="shared" si="7"/>
        <v>1</v>
      </c>
      <c r="AH16" s="34">
        <f t="shared" si="7"/>
        <v>1</v>
      </c>
      <c r="AI16" s="114">
        <f t="shared" si="4"/>
        <v>1</v>
      </c>
      <c r="AJ16" s="40"/>
      <c r="AR16" s="37">
        <f t="shared" si="8"/>
        <v>14.649652661828622</v>
      </c>
      <c r="AS16" s="36">
        <f t="shared" si="9"/>
        <v>175.79583194194345</v>
      </c>
      <c r="AT16" s="36">
        <f t="shared" si="10"/>
        <v>10.555831941943438</v>
      </c>
    </row>
    <row r="17" spans="1:46" s="4" customFormat="1">
      <c r="A17" s="4" t="str">
        <f t="shared" si="11"/>
        <v>CITY of SHELTON-REGULATEDCommercial - RearloadR2YDPU</v>
      </c>
      <c r="B17" s="4">
        <f t="shared" si="1"/>
        <v>1</v>
      </c>
      <c r="C17" s="31" t="s">
        <v>110</v>
      </c>
      <c r="D17" s="31" t="str">
        <f>VLOOKUP(C17,'[13]RM Revenue'!J:K,2,FALSE)</f>
        <v>2YD CONTAINER PICKUP</v>
      </c>
      <c r="E17" s="31">
        <f>VLOOKUP(A17,'[13]Service Codes 01-2019'!$A$1:$H$808,8,FALSE)</f>
        <v>25.33</v>
      </c>
      <c r="F17" s="33">
        <f>VLOOKUP(A17,'[13]Service Codes'!$A$1:$H$808,8,FALSE)</f>
        <v>25.69</v>
      </c>
      <c r="G17" s="33">
        <v>25.76</v>
      </c>
      <c r="H17" s="33"/>
      <c r="I17" s="113">
        <v>0</v>
      </c>
      <c r="J17" s="113">
        <v>0</v>
      </c>
      <c r="K17" s="113">
        <v>0</v>
      </c>
      <c r="L17" s="113">
        <v>0</v>
      </c>
      <c r="M17" s="113">
        <v>0</v>
      </c>
      <c r="N17" s="113">
        <v>25.69</v>
      </c>
      <c r="O17" s="113">
        <v>25.69</v>
      </c>
      <c r="P17" s="113">
        <v>0</v>
      </c>
      <c r="Q17" s="113">
        <v>0</v>
      </c>
      <c r="R17" s="113">
        <v>0</v>
      </c>
      <c r="S17" s="113">
        <v>25.76</v>
      </c>
      <c r="T17" s="113">
        <v>0</v>
      </c>
      <c r="U17" s="113">
        <f t="shared" si="3"/>
        <v>77.14</v>
      </c>
      <c r="V17" s="34"/>
      <c r="W17" s="34">
        <f t="shared" si="5"/>
        <v>0</v>
      </c>
      <c r="X17" s="34">
        <f t="shared" si="6"/>
        <v>0</v>
      </c>
      <c r="Y17" s="34">
        <f t="shared" si="2"/>
        <v>0</v>
      </c>
      <c r="Z17" s="34">
        <f t="shared" si="2"/>
        <v>0</v>
      </c>
      <c r="AA17" s="34">
        <f t="shared" si="2"/>
        <v>0</v>
      </c>
      <c r="AB17" s="34">
        <f t="shared" si="2"/>
        <v>1</v>
      </c>
      <c r="AC17" s="34">
        <f t="shared" si="2"/>
        <v>1</v>
      </c>
      <c r="AD17" s="34">
        <f t="shared" si="2"/>
        <v>0</v>
      </c>
      <c r="AE17" s="34">
        <f t="shared" si="2"/>
        <v>0</v>
      </c>
      <c r="AF17" s="34">
        <f t="shared" si="7"/>
        <v>0</v>
      </c>
      <c r="AG17" s="34">
        <f t="shared" si="7"/>
        <v>1</v>
      </c>
      <c r="AH17" s="34">
        <f t="shared" si="7"/>
        <v>0</v>
      </c>
      <c r="AI17" s="114">
        <f t="shared" si="4"/>
        <v>0.25</v>
      </c>
      <c r="AJ17" s="40"/>
      <c r="AR17" s="37">
        <f t="shared" si="8"/>
        <v>27.405595684001842</v>
      </c>
      <c r="AS17" s="36">
        <f t="shared" si="9"/>
        <v>82.216787052005529</v>
      </c>
      <c r="AT17" s="36">
        <f t="shared" si="10"/>
        <v>5.0767870520055283</v>
      </c>
    </row>
    <row r="18" spans="1:46" s="61" customFormat="1">
      <c r="A18" s="61" t="str">
        <f t="shared" si="11"/>
        <v>CITY of SHELTON-REGULATEDCommercial - RearloadCEXYD</v>
      </c>
      <c r="B18" s="61">
        <f t="shared" si="1"/>
        <v>1</v>
      </c>
      <c r="C18" s="62" t="s">
        <v>114</v>
      </c>
      <c r="D18" s="62" t="str">
        <f>VLOOKUP(C18,'[13]RM Revenue'!J:K,2,FALSE)</f>
        <v>CMML EXTRA YARDAGE</v>
      </c>
      <c r="E18" s="31">
        <v>16.16</v>
      </c>
      <c r="F18" s="31">
        <v>16.16</v>
      </c>
      <c r="G18" s="33">
        <v>16.16</v>
      </c>
      <c r="H18" s="64"/>
      <c r="I18" s="115">
        <v>-14.81</v>
      </c>
      <c r="J18" s="115">
        <v>0</v>
      </c>
      <c r="K18" s="115">
        <v>0</v>
      </c>
      <c r="L18" s="115">
        <v>0</v>
      </c>
      <c r="M18" s="115">
        <v>0</v>
      </c>
      <c r="N18" s="115">
        <v>0</v>
      </c>
      <c r="O18" s="115">
        <v>0</v>
      </c>
      <c r="P18" s="115">
        <v>0</v>
      </c>
      <c r="Q18" s="115">
        <v>20.260000000000002</v>
      </c>
      <c r="R18" s="115">
        <v>48.48</v>
      </c>
      <c r="S18" s="115">
        <v>89</v>
      </c>
      <c r="T18" s="115">
        <v>32.32</v>
      </c>
      <c r="U18" s="115">
        <f t="shared" si="3"/>
        <v>175.25</v>
      </c>
      <c r="V18" s="65"/>
      <c r="W18" s="65">
        <f t="shared" si="5"/>
        <v>-0.91646039603960394</v>
      </c>
      <c r="X18" s="65">
        <f t="shared" si="6"/>
        <v>0</v>
      </c>
      <c r="Y18" s="65">
        <f t="shared" si="2"/>
        <v>0</v>
      </c>
      <c r="Z18" s="65">
        <f t="shared" si="2"/>
        <v>0</v>
      </c>
      <c r="AA18" s="65">
        <f t="shared" si="2"/>
        <v>0</v>
      </c>
      <c r="AB18" s="65">
        <f t="shared" si="2"/>
        <v>0</v>
      </c>
      <c r="AC18" s="65">
        <f t="shared" si="2"/>
        <v>0</v>
      </c>
      <c r="AD18" s="65">
        <f t="shared" si="2"/>
        <v>0</v>
      </c>
      <c r="AE18" s="65">
        <f t="shared" si="2"/>
        <v>1.2537128712871288</v>
      </c>
      <c r="AF18" s="34">
        <f t="shared" si="7"/>
        <v>3</v>
      </c>
      <c r="AG18" s="34">
        <f t="shared" si="7"/>
        <v>5.5074257425742577</v>
      </c>
      <c r="AH18" s="34">
        <f t="shared" si="7"/>
        <v>2</v>
      </c>
      <c r="AI18" s="114">
        <f t="shared" si="4"/>
        <v>0.9037231848184818</v>
      </c>
      <c r="AJ18" s="116"/>
      <c r="AR18" s="37">
        <f t="shared" si="8"/>
        <v>17.192330211703016</v>
      </c>
      <c r="AS18" s="36">
        <f t="shared" si="9"/>
        <v>186.44528896045503</v>
      </c>
      <c r="AT18" s="36">
        <f t="shared" si="10"/>
        <v>11.195288960455031</v>
      </c>
    </row>
    <row r="19" spans="1:46">
      <c r="A19" s="5" t="str">
        <f>$A$1&amp;"Commercial - Rearload"&amp;C19</f>
        <v>CITY of SHELTON-REGULATEDCommercial - RearloadUNLOCKREF</v>
      </c>
      <c r="B19" s="5">
        <f t="shared" si="1"/>
        <v>1</v>
      </c>
      <c r="C19" s="31" t="s">
        <v>118</v>
      </c>
      <c r="D19" s="31" t="str">
        <f>VLOOKUP(C19,'[13]RM Revenue'!J:K,2,FALSE)</f>
        <v>UNLOCK / UNLATCH REFUSE</v>
      </c>
      <c r="E19" s="31">
        <f>VLOOKUP(A19,'[13]Service Codes 01-2019'!$A$1:$H$808,8,FALSE)</f>
        <v>2.5299999999999998</v>
      </c>
      <c r="F19" s="33">
        <f>VLOOKUP(A19,'[13]Service Codes'!$A$1:$H$808,8,FALSE)</f>
        <v>2.5299999999999998</v>
      </c>
      <c r="G19" s="33">
        <v>2.54</v>
      </c>
      <c r="H19" s="33"/>
      <c r="I19" s="113">
        <v>10.119999999999999</v>
      </c>
      <c r="J19" s="113">
        <v>10.119999999999999</v>
      </c>
      <c r="K19" s="113">
        <v>10.119999999999999</v>
      </c>
      <c r="L19" s="113">
        <v>10.119999999999999</v>
      </c>
      <c r="M19" s="113">
        <v>10.119999999999999</v>
      </c>
      <c r="N19" s="113">
        <v>10.119999999999999</v>
      </c>
      <c r="O19" s="113">
        <v>10.119999999999999</v>
      </c>
      <c r="P19" s="113">
        <v>10.119999999999999</v>
      </c>
      <c r="Q19" s="113">
        <v>10.119999999999999</v>
      </c>
      <c r="R19" s="113">
        <v>10.16</v>
      </c>
      <c r="S19" s="113">
        <v>10.16</v>
      </c>
      <c r="T19" s="113">
        <v>10.16</v>
      </c>
      <c r="U19" s="52">
        <f>SUM(I19:T19)</f>
        <v>121.55999999999999</v>
      </c>
      <c r="V19" s="51"/>
      <c r="W19" s="51">
        <f t="shared" si="5"/>
        <v>4</v>
      </c>
      <c r="X19" s="51">
        <f t="shared" si="6"/>
        <v>4</v>
      </c>
      <c r="Y19" s="51">
        <f t="shared" si="2"/>
        <v>4</v>
      </c>
      <c r="Z19" s="51">
        <f t="shared" si="2"/>
        <v>4</v>
      </c>
      <c r="AA19" s="51">
        <f t="shared" si="2"/>
        <v>4</v>
      </c>
      <c r="AB19" s="51">
        <f t="shared" si="2"/>
        <v>4</v>
      </c>
      <c r="AC19" s="51">
        <f t="shared" si="2"/>
        <v>4</v>
      </c>
      <c r="AD19" s="51">
        <f t="shared" si="2"/>
        <v>4</v>
      </c>
      <c r="AE19" s="51">
        <f t="shared" si="2"/>
        <v>4</v>
      </c>
      <c r="AF19" s="34">
        <f t="shared" si="7"/>
        <v>4</v>
      </c>
      <c r="AG19" s="34">
        <f t="shared" si="7"/>
        <v>4</v>
      </c>
      <c r="AH19" s="34">
        <f t="shared" si="7"/>
        <v>4</v>
      </c>
      <c r="AI19" s="114">
        <f t="shared" si="4"/>
        <v>4</v>
      </c>
      <c r="AK19" s="41" t="s">
        <v>117</v>
      </c>
      <c r="AL19" s="42">
        <f>+SUM(AP13:AP14)</f>
        <v>1.9999148011933658</v>
      </c>
      <c r="AR19" s="37">
        <f t="shared" si="8"/>
        <v>2.7022598228790633</v>
      </c>
      <c r="AS19" s="36">
        <f t="shared" si="9"/>
        <v>129.70847149819502</v>
      </c>
      <c r="AT19" s="36">
        <f t="shared" si="10"/>
        <v>8.1484714981950361</v>
      </c>
    </row>
    <row r="20" spans="1:46">
      <c r="A20" s="5" t="str">
        <f t="shared" ref="A20" si="12">$A$1&amp;"Commercial - Rearload"&amp;C20</f>
        <v>CITY of SHELTON-REGULATEDCommercial - RearloadROLLOUTOC</v>
      </c>
      <c r="B20" s="5">
        <f t="shared" si="1"/>
        <v>1</v>
      </c>
      <c r="C20" s="31" t="s">
        <v>108</v>
      </c>
      <c r="D20" s="31" t="str">
        <f>VLOOKUP(C20,'[13]RM Revenue'!J:K,2,FALSE)</f>
        <v>ROLL OUT</v>
      </c>
      <c r="E20" s="31">
        <f>VLOOKUP(A20,'[13]Service Codes 01-2019'!$A$1:$H$808,8,FALSE)</f>
        <v>3.6</v>
      </c>
      <c r="F20" s="33">
        <f>VLOOKUP(A20,'[13]Service Codes'!$A$1:$H$808,8,FALSE)</f>
        <v>3.6</v>
      </c>
      <c r="G20" s="33">
        <v>3.61</v>
      </c>
      <c r="H20" s="33"/>
      <c r="I20" s="113">
        <v>0</v>
      </c>
      <c r="J20" s="113">
        <v>0</v>
      </c>
      <c r="K20" s="113">
        <v>0</v>
      </c>
      <c r="L20" s="113">
        <v>0</v>
      </c>
      <c r="M20" s="113">
        <v>0</v>
      </c>
      <c r="N20" s="113">
        <v>0</v>
      </c>
      <c r="O20" s="113">
        <v>0</v>
      </c>
      <c r="P20" s="113">
        <v>0</v>
      </c>
      <c r="Q20" s="113">
        <v>0</v>
      </c>
      <c r="R20" s="113">
        <v>0</v>
      </c>
      <c r="S20" s="113">
        <v>0</v>
      </c>
      <c r="T20" s="113">
        <v>3.61</v>
      </c>
      <c r="U20" s="52">
        <f t="shared" ref="U20" si="13">SUM(I20:T20)</f>
        <v>3.61</v>
      </c>
      <c r="V20" s="51"/>
      <c r="W20" s="51">
        <f t="shared" si="5"/>
        <v>0</v>
      </c>
      <c r="X20" s="51">
        <f t="shared" si="6"/>
        <v>0</v>
      </c>
      <c r="Y20" s="51">
        <f t="shared" si="2"/>
        <v>0</v>
      </c>
      <c r="Z20" s="51">
        <f t="shared" si="2"/>
        <v>0</v>
      </c>
      <c r="AA20" s="51">
        <f t="shared" si="2"/>
        <v>0</v>
      </c>
      <c r="AB20" s="51">
        <f t="shared" si="2"/>
        <v>0</v>
      </c>
      <c r="AC20" s="51">
        <f t="shared" si="2"/>
        <v>0</v>
      </c>
      <c r="AD20" s="51">
        <f t="shared" si="2"/>
        <v>0</v>
      </c>
      <c r="AE20" s="51">
        <f t="shared" si="2"/>
        <v>0</v>
      </c>
      <c r="AF20" s="34">
        <f t="shared" si="7"/>
        <v>0</v>
      </c>
      <c r="AG20" s="34">
        <f t="shared" si="7"/>
        <v>0</v>
      </c>
      <c r="AH20" s="34">
        <f t="shared" si="7"/>
        <v>1</v>
      </c>
      <c r="AI20" s="114">
        <f t="shared" si="4"/>
        <v>8.3333333333333329E-2</v>
      </c>
      <c r="AK20" s="41" t="s">
        <v>119</v>
      </c>
      <c r="AL20" s="41">
        <v>0</v>
      </c>
      <c r="AR20" s="37">
        <f t="shared" si="8"/>
        <v>3.8406133703123695</v>
      </c>
      <c r="AS20" s="36">
        <f t="shared" si="9"/>
        <v>3.8406133703123695</v>
      </c>
      <c r="AT20" s="36">
        <f t="shared" si="10"/>
        <v>0.23061337031236961</v>
      </c>
    </row>
    <row r="21" spans="1:46">
      <c r="A21" s="5" t="str">
        <f t="shared" si="11"/>
        <v>CITY of SHELTON-REGULATEDCommercial - RearloadCOMCAN</v>
      </c>
      <c r="B21" s="5">
        <f t="shared" si="1"/>
        <v>1</v>
      </c>
      <c r="C21" s="31" t="s">
        <v>105</v>
      </c>
      <c r="D21" s="31" t="str">
        <f>VLOOKUP(C21,'[13]RM Revenue'!J:K,2,FALSE)</f>
        <v>COMMERCIAL CAN EXTRA</v>
      </c>
      <c r="E21" s="31">
        <f>VLOOKUP(A21,'[13]Service Codes 01-2019'!$A$1:$H$808,8,FALSE)</f>
        <v>4.72</v>
      </c>
      <c r="F21" s="33">
        <f>VLOOKUP(A21,'[13]Service Codes'!$A$1:$H$808,8,FALSE)</f>
        <v>4.75</v>
      </c>
      <c r="G21" s="33">
        <v>4.76</v>
      </c>
      <c r="H21" s="33"/>
      <c r="I21" s="113">
        <v>0</v>
      </c>
      <c r="J21" s="113">
        <v>0</v>
      </c>
      <c r="K21" s="113">
        <v>0</v>
      </c>
      <c r="L21" s="113">
        <v>0</v>
      </c>
      <c r="M21" s="113">
        <v>0</v>
      </c>
      <c r="N21" s="113">
        <v>0</v>
      </c>
      <c r="O21" s="113">
        <v>0</v>
      </c>
      <c r="P21" s="113">
        <v>0</v>
      </c>
      <c r="Q21" s="113">
        <v>0</v>
      </c>
      <c r="R21" s="113">
        <v>0</v>
      </c>
      <c r="S21" s="113">
        <v>23.8</v>
      </c>
      <c r="T21" s="113">
        <v>0</v>
      </c>
      <c r="U21" s="52">
        <f t="shared" si="3"/>
        <v>23.8</v>
      </c>
      <c r="V21" s="51"/>
      <c r="W21" s="51">
        <f t="shared" si="5"/>
        <v>0</v>
      </c>
      <c r="X21" s="51">
        <f t="shared" si="6"/>
        <v>0</v>
      </c>
      <c r="Y21" s="51">
        <f t="shared" si="2"/>
        <v>0</v>
      </c>
      <c r="Z21" s="51">
        <f t="shared" si="2"/>
        <v>0</v>
      </c>
      <c r="AA21" s="51">
        <f t="shared" si="2"/>
        <v>0</v>
      </c>
      <c r="AB21" s="51">
        <f t="shared" si="2"/>
        <v>0</v>
      </c>
      <c r="AC21" s="51">
        <f t="shared" si="2"/>
        <v>0</v>
      </c>
      <c r="AD21" s="51">
        <f t="shared" si="2"/>
        <v>0</v>
      </c>
      <c r="AE21" s="51">
        <f t="shared" si="2"/>
        <v>0</v>
      </c>
      <c r="AF21" s="34">
        <f t="shared" si="7"/>
        <v>0</v>
      </c>
      <c r="AG21" s="34">
        <f t="shared" si="7"/>
        <v>5</v>
      </c>
      <c r="AH21" s="34">
        <f t="shared" si="7"/>
        <v>0</v>
      </c>
      <c r="AI21" s="114">
        <f t="shared" si="4"/>
        <v>0.41666666666666669</v>
      </c>
      <c r="AR21" s="37">
        <f t="shared" si="8"/>
        <v>5.0640774633481653</v>
      </c>
      <c r="AS21" s="36">
        <f t="shared" si="9"/>
        <v>25.320387316740828</v>
      </c>
      <c r="AT21" s="36">
        <f t="shared" si="10"/>
        <v>1.5203873167408268</v>
      </c>
    </row>
    <row r="22" spans="1:46">
      <c r="C22" s="31"/>
      <c r="D22" s="31"/>
      <c r="E22" s="31"/>
      <c r="F22" s="33"/>
      <c r="G22" s="33"/>
      <c r="H22" s="33"/>
      <c r="I22" s="113"/>
      <c r="J22" s="113"/>
      <c r="K22" s="113"/>
      <c r="L22" s="113"/>
      <c r="M22" s="113"/>
      <c r="N22" s="113"/>
      <c r="O22" s="113"/>
      <c r="P22" s="113"/>
      <c r="Q22" s="113"/>
      <c r="R22" s="113"/>
      <c r="S22" s="113"/>
      <c r="T22" s="113"/>
      <c r="U22" s="52"/>
      <c r="V22" s="51"/>
      <c r="W22" s="51"/>
      <c r="X22" s="51"/>
      <c r="Y22" s="51"/>
      <c r="Z22" s="51"/>
      <c r="AA22" s="51"/>
      <c r="AB22" s="51"/>
      <c r="AC22" s="51"/>
      <c r="AD22" s="51"/>
      <c r="AE22" s="51"/>
      <c r="AF22" s="51"/>
      <c r="AG22" s="51"/>
      <c r="AH22" s="51"/>
      <c r="AR22" s="37"/>
      <c r="AS22" s="36"/>
      <c r="AT22" s="36"/>
    </row>
    <row r="23" spans="1:46">
      <c r="B23" s="5">
        <f t="shared" ref="B23:B49" si="14">COUNTIF(C:C,C23)</f>
        <v>0</v>
      </c>
      <c r="C23" s="44"/>
      <c r="D23" s="45" t="s">
        <v>120</v>
      </c>
      <c r="E23" s="45"/>
      <c r="F23" s="33"/>
      <c r="G23" s="33"/>
      <c r="H23" s="33"/>
      <c r="I23" s="48">
        <f t="shared" ref="I23:U23" si="15">SUM(I12:I22)</f>
        <v>169.9</v>
      </c>
      <c r="J23" s="48">
        <f t="shared" si="15"/>
        <v>186.85</v>
      </c>
      <c r="K23" s="48">
        <f t="shared" si="15"/>
        <v>186.85</v>
      </c>
      <c r="L23" s="48">
        <f t="shared" si="15"/>
        <v>186.85</v>
      </c>
      <c r="M23" s="48">
        <f t="shared" si="15"/>
        <v>186.85</v>
      </c>
      <c r="N23" s="48">
        <f t="shared" si="15"/>
        <v>170.36</v>
      </c>
      <c r="O23" s="48">
        <f t="shared" si="15"/>
        <v>212.54</v>
      </c>
      <c r="P23" s="48">
        <f t="shared" si="15"/>
        <v>186.85</v>
      </c>
      <c r="Q23" s="48">
        <f t="shared" si="15"/>
        <v>207.10999999999999</v>
      </c>
      <c r="R23" s="48">
        <f t="shared" si="15"/>
        <v>235.78</v>
      </c>
      <c r="S23" s="48">
        <f t="shared" si="15"/>
        <v>325.86</v>
      </c>
      <c r="T23" s="48">
        <f t="shared" si="15"/>
        <v>223.23000000000002</v>
      </c>
      <c r="U23" s="48">
        <f t="shared" si="15"/>
        <v>2479.0300000000002</v>
      </c>
      <c r="V23" s="49">
        <f>U23-SUM(I23:T23)</f>
        <v>0</v>
      </c>
      <c r="W23" s="47">
        <f t="shared" si="5"/>
        <v>0</v>
      </c>
      <c r="X23" s="47">
        <f t="shared" si="5"/>
        <v>0</v>
      </c>
      <c r="Y23" s="47">
        <f t="shared" si="5"/>
        <v>0</v>
      </c>
      <c r="Z23" s="47">
        <f t="shared" si="5"/>
        <v>0</v>
      </c>
      <c r="AA23" s="47">
        <f t="shared" ref="AA23:AI23" si="16">+SUM(AA13:AA14)</f>
        <v>2</v>
      </c>
      <c r="AB23" s="47">
        <f t="shared" si="16"/>
        <v>1</v>
      </c>
      <c r="AC23" s="47">
        <f t="shared" si="16"/>
        <v>2</v>
      </c>
      <c r="AD23" s="47">
        <f t="shared" si="16"/>
        <v>2</v>
      </c>
      <c r="AE23" s="47">
        <f t="shared" si="16"/>
        <v>2</v>
      </c>
      <c r="AF23" s="47">
        <f t="shared" si="16"/>
        <v>1.9999148011933658</v>
      </c>
      <c r="AG23" s="47">
        <f t="shared" si="16"/>
        <v>1.9999148011933658</v>
      </c>
      <c r="AH23" s="47">
        <f t="shared" si="16"/>
        <v>1.9999148011933658</v>
      </c>
      <c r="AI23" s="47">
        <f t="shared" si="16"/>
        <v>1.9166453669650081</v>
      </c>
      <c r="AS23" s="46">
        <f>SUM(AS12:AS22)</f>
        <v>2644.0480396615126</v>
      </c>
      <c r="AT23" s="73">
        <f>SUM(AT12:AT22)</f>
        <v>165.01803966151215</v>
      </c>
    </row>
    <row r="24" spans="1:46">
      <c r="B24" s="5">
        <f t="shared" si="14"/>
        <v>0</v>
      </c>
      <c r="C24" s="44"/>
      <c r="D24" s="44"/>
      <c r="E24" s="44"/>
      <c r="F24" s="33"/>
      <c r="G24" s="33"/>
      <c r="H24" s="33"/>
      <c r="I24" s="117"/>
      <c r="J24" s="118"/>
      <c r="K24" s="118"/>
      <c r="L24" s="104"/>
      <c r="M24" s="104"/>
      <c r="N24" s="104"/>
      <c r="O24" s="104"/>
      <c r="P24" s="104"/>
      <c r="Q24" s="104"/>
      <c r="R24" s="104"/>
      <c r="S24" s="104"/>
      <c r="T24" s="104"/>
      <c r="U24" s="104"/>
      <c r="W24" s="51">
        <f t="shared" si="5"/>
        <v>0</v>
      </c>
      <c r="X24" s="51">
        <f t="shared" si="5"/>
        <v>0</v>
      </c>
      <c r="Y24" s="51">
        <f t="shared" si="5"/>
        <v>0</v>
      </c>
      <c r="Z24" s="51">
        <f t="shared" si="5"/>
        <v>0</v>
      </c>
      <c r="AA24" s="51">
        <f t="shared" si="2"/>
        <v>0</v>
      </c>
      <c r="AB24" s="51">
        <f t="shared" si="2"/>
        <v>0</v>
      </c>
      <c r="AC24" s="51">
        <f t="shared" si="2"/>
        <v>0</v>
      </c>
      <c r="AD24" s="51">
        <f t="shared" si="2"/>
        <v>0</v>
      </c>
      <c r="AE24" s="51">
        <f t="shared" si="2"/>
        <v>0</v>
      </c>
      <c r="AF24" s="51">
        <f t="shared" si="2"/>
        <v>0</v>
      </c>
      <c r="AG24" s="51">
        <f t="shared" si="2"/>
        <v>0</v>
      </c>
      <c r="AH24" s="51">
        <f t="shared" si="2"/>
        <v>0</v>
      </c>
      <c r="AS24" s="20"/>
    </row>
    <row r="25" spans="1:46">
      <c r="B25" s="5">
        <f t="shared" si="14"/>
        <v>0</v>
      </c>
      <c r="F25" s="33"/>
      <c r="G25" s="33"/>
      <c r="H25" s="32"/>
      <c r="I25" s="66"/>
      <c r="J25" s="66"/>
      <c r="K25" s="66"/>
      <c r="L25" s="43"/>
      <c r="M25" s="43"/>
      <c r="N25" s="43"/>
      <c r="O25" s="43"/>
      <c r="P25" s="43"/>
      <c r="Q25" s="43"/>
      <c r="R25" s="43"/>
      <c r="S25" s="43"/>
      <c r="T25" s="43"/>
      <c r="U25" s="43"/>
      <c r="W25" s="51">
        <f t="shared" si="5"/>
        <v>0</v>
      </c>
      <c r="X25" s="51">
        <f t="shared" si="5"/>
        <v>0</v>
      </c>
      <c r="Y25" s="51">
        <f t="shared" si="5"/>
        <v>0</v>
      </c>
      <c r="Z25" s="51">
        <f t="shared" si="5"/>
        <v>0</v>
      </c>
      <c r="AA25" s="51">
        <f t="shared" ref="AA25:AH48" si="17">IFERROR(M25/$F25,0)</f>
        <v>0</v>
      </c>
      <c r="AB25" s="51">
        <f t="shared" si="17"/>
        <v>0</v>
      </c>
      <c r="AC25" s="51">
        <f t="shared" si="17"/>
        <v>0</v>
      </c>
      <c r="AD25" s="51">
        <f t="shared" si="17"/>
        <v>0</v>
      </c>
      <c r="AE25" s="51">
        <f t="shared" si="17"/>
        <v>0</v>
      </c>
      <c r="AF25" s="51">
        <f t="shared" si="17"/>
        <v>0</v>
      </c>
      <c r="AG25" s="51">
        <f t="shared" si="17"/>
        <v>0</v>
      </c>
      <c r="AH25" s="51">
        <f t="shared" si="17"/>
        <v>0</v>
      </c>
      <c r="AS25" s="20"/>
    </row>
    <row r="26" spans="1:46">
      <c r="B26" s="5">
        <f t="shared" si="14"/>
        <v>1</v>
      </c>
      <c r="C26" s="28" t="s">
        <v>121</v>
      </c>
      <c r="D26" s="26" t="s">
        <v>121</v>
      </c>
      <c r="E26" s="26"/>
      <c r="F26" s="33"/>
      <c r="G26" s="33"/>
      <c r="H26" s="59"/>
      <c r="I26" s="119"/>
      <c r="J26" s="66"/>
      <c r="K26" s="66"/>
      <c r="L26" s="43"/>
      <c r="M26" s="43"/>
      <c r="N26" s="43"/>
      <c r="O26" s="43"/>
      <c r="P26" s="43"/>
      <c r="Q26" s="43"/>
      <c r="R26" s="43"/>
      <c r="S26" s="43"/>
      <c r="T26" s="43"/>
      <c r="U26" s="43"/>
      <c r="W26" s="51">
        <f t="shared" si="5"/>
        <v>0</v>
      </c>
      <c r="X26" s="51">
        <f t="shared" si="5"/>
        <v>0</v>
      </c>
      <c r="Y26" s="51">
        <f t="shared" si="5"/>
        <v>0</v>
      </c>
      <c r="Z26" s="51">
        <f t="shared" si="5"/>
        <v>0</v>
      </c>
      <c r="AA26" s="51">
        <f t="shared" si="17"/>
        <v>0</v>
      </c>
      <c r="AB26" s="51">
        <f t="shared" si="17"/>
        <v>0</v>
      </c>
      <c r="AC26" s="51">
        <f t="shared" si="17"/>
        <v>0</v>
      </c>
      <c r="AD26" s="51">
        <f t="shared" si="17"/>
        <v>0</v>
      </c>
      <c r="AE26" s="51">
        <f t="shared" si="17"/>
        <v>0</v>
      </c>
      <c r="AF26" s="51">
        <f t="shared" si="17"/>
        <v>0</v>
      </c>
      <c r="AG26" s="51">
        <f t="shared" si="17"/>
        <v>0</v>
      </c>
      <c r="AH26" s="51">
        <f t="shared" si="17"/>
        <v>0</v>
      </c>
      <c r="AS26" s="20"/>
    </row>
    <row r="27" spans="1:46">
      <c r="B27" s="5">
        <f t="shared" si="14"/>
        <v>0</v>
      </c>
      <c r="C27" s="28"/>
      <c r="D27" s="28"/>
      <c r="E27" s="28"/>
      <c r="F27" s="33"/>
      <c r="G27" s="33"/>
      <c r="H27" s="59"/>
      <c r="I27" s="119"/>
      <c r="J27" s="66"/>
      <c r="K27" s="66"/>
      <c r="L27" s="43"/>
      <c r="M27" s="43"/>
      <c r="N27" s="43"/>
      <c r="O27" s="43"/>
      <c r="P27" s="43"/>
      <c r="Q27" s="43"/>
      <c r="R27" s="43"/>
      <c r="S27" s="43"/>
      <c r="T27" s="43"/>
      <c r="U27" s="43"/>
      <c r="W27" s="51">
        <f t="shared" si="5"/>
        <v>0</v>
      </c>
      <c r="X27" s="51">
        <f t="shared" si="5"/>
        <v>0</v>
      </c>
      <c r="Y27" s="51">
        <f t="shared" si="5"/>
        <v>0</v>
      </c>
      <c r="Z27" s="51">
        <f t="shared" si="5"/>
        <v>0</v>
      </c>
      <c r="AA27" s="51">
        <f t="shared" si="17"/>
        <v>0</v>
      </c>
      <c r="AB27" s="51">
        <f t="shared" si="17"/>
        <v>0</v>
      </c>
      <c r="AC27" s="51">
        <f t="shared" si="17"/>
        <v>0</v>
      </c>
      <c r="AD27" s="51">
        <f t="shared" si="17"/>
        <v>0</v>
      </c>
      <c r="AE27" s="51">
        <f t="shared" si="17"/>
        <v>0</v>
      </c>
      <c r="AF27" s="51">
        <f t="shared" si="17"/>
        <v>0</v>
      </c>
      <c r="AG27" s="51">
        <f t="shared" si="17"/>
        <v>0</v>
      </c>
      <c r="AH27" s="51">
        <f t="shared" si="17"/>
        <v>0</v>
      </c>
      <c r="AS27" s="20"/>
    </row>
    <row r="28" spans="1:46">
      <c r="B28" s="5">
        <f t="shared" si="14"/>
        <v>1</v>
      </c>
      <c r="C28" s="54" t="s">
        <v>122</v>
      </c>
      <c r="D28" s="54" t="s">
        <v>122</v>
      </c>
      <c r="E28" s="54"/>
      <c r="F28" s="33"/>
      <c r="G28" s="33"/>
      <c r="H28" s="32"/>
      <c r="I28" s="120"/>
      <c r="J28" s="113"/>
      <c r="K28" s="113"/>
      <c r="L28" s="43"/>
      <c r="M28" s="43"/>
      <c r="N28" s="43"/>
      <c r="O28" s="43"/>
      <c r="P28" s="43"/>
      <c r="Q28" s="43"/>
      <c r="R28" s="43"/>
      <c r="S28" s="43"/>
      <c r="T28" s="43"/>
      <c r="U28" s="43"/>
      <c r="W28" s="51">
        <f t="shared" si="5"/>
        <v>0</v>
      </c>
      <c r="X28" s="51">
        <f t="shared" si="5"/>
        <v>0</v>
      </c>
      <c r="Y28" s="51">
        <f t="shared" si="5"/>
        <v>0</v>
      </c>
      <c r="Z28" s="51">
        <f t="shared" si="5"/>
        <v>0</v>
      </c>
      <c r="AA28" s="51">
        <f t="shared" si="17"/>
        <v>0</v>
      </c>
      <c r="AB28" s="51">
        <f t="shared" si="17"/>
        <v>0</v>
      </c>
      <c r="AC28" s="51">
        <f t="shared" si="17"/>
        <v>0</v>
      </c>
      <c r="AD28" s="51">
        <f t="shared" si="17"/>
        <v>0</v>
      </c>
      <c r="AE28" s="51">
        <f t="shared" si="17"/>
        <v>0</v>
      </c>
      <c r="AF28" s="51">
        <f t="shared" si="17"/>
        <v>0</v>
      </c>
      <c r="AG28" s="51">
        <f t="shared" si="17"/>
        <v>0</v>
      </c>
      <c r="AH28" s="51">
        <f t="shared" si="17"/>
        <v>0</v>
      </c>
      <c r="AI28" s="35">
        <f t="shared" ref="AI28" si="18">AVERAGE(W28:AA28)</f>
        <v>0</v>
      </c>
      <c r="AS28" s="20"/>
    </row>
    <row r="29" spans="1:46">
      <c r="A29" s="5" t="str">
        <f t="shared" ref="A29:A47" si="19">$A$1&amp;"Rolloff"&amp;C29</f>
        <v>CITY of SHELTON-REGULATEDRolloffROLID</v>
      </c>
      <c r="B29" s="5">
        <f t="shared" si="14"/>
        <v>1</v>
      </c>
      <c r="C29" s="31" t="s">
        <v>142</v>
      </c>
      <c r="D29" s="31" t="str">
        <f>VLOOKUP(C29,'[13]RM Revenue'!J:K,2,FALSE)</f>
        <v>ROLL OFF-LID</v>
      </c>
      <c r="E29" s="31">
        <f>VLOOKUP(A29,'[13]Service Codes 01-2019'!$A$1:$H$808,8,FALSE)</f>
        <v>14.56</v>
      </c>
      <c r="F29" s="33">
        <f>VLOOKUP(A29,'[13]Service Codes'!$A$1:$H$808,8,FALSE)</f>
        <v>14.56</v>
      </c>
      <c r="G29" s="33">
        <v>14.6</v>
      </c>
      <c r="H29" s="33"/>
      <c r="I29" s="113">
        <v>174.72</v>
      </c>
      <c r="J29" s="113">
        <v>174.72</v>
      </c>
      <c r="K29" s="113">
        <v>174.72</v>
      </c>
      <c r="L29" s="113">
        <v>169.38</v>
      </c>
      <c r="M29" s="113">
        <v>160.16</v>
      </c>
      <c r="N29" s="113">
        <v>158.28</v>
      </c>
      <c r="O29" s="113">
        <v>145.6</v>
      </c>
      <c r="P29" s="113">
        <v>145.6</v>
      </c>
      <c r="Q29" s="113">
        <v>145.6</v>
      </c>
      <c r="R29" s="113">
        <v>146</v>
      </c>
      <c r="S29" s="113">
        <v>146</v>
      </c>
      <c r="T29" s="113">
        <v>146</v>
      </c>
      <c r="U29" s="52">
        <f t="shared" ref="U29:U47" si="20">SUM(I29:T29)</f>
        <v>1886.7799999999997</v>
      </c>
      <c r="V29" s="51"/>
      <c r="W29" s="51">
        <f t="shared" si="5"/>
        <v>12</v>
      </c>
      <c r="X29" s="51">
        <f>IFERROR(J29/$F29,0)</f>
        <v>12</v>
      </c>
      <c r="Y29" s="51">
        <f t="shared" ref="Y29:Z44" si="21">IFERROR(K29/$F29,0)</f>
        <v>12</v>
      </c>
      <c r="Z29" s="51">
        <f t="shared" si="21"/>
        <v>11.633241758241757</v>
      </c>
      <c r="AA29" s="51">
        <f t="shared" si="17"/>
        <v>11</v>
      </c>
      <c r="AB29" s="51">
        <f t="shared" si="17"/>
        <v>10.87087912087912</v>
      </c>
      <c r="AC29" s="51">
        <f t="shared" si="17"/>
        <v>10</v>
      </c>
      <c r="AD29" s="51">
        <f t="shared" si="17"/>
        <v>10</v>
      </c>
      <c r="AE29" s="51">
        <f t="shared" si="17"/>
        <v>10</v>
      </c>
      <c r="AF29" s="34">
        <f t="shared" ref="AF29:AH44" si="22">IFERROR(R29/$G29,0)</f>
        <v>10</v>
      </c>
      <c r="AG29" s="34">
        <f t="shared" si="22"/>
        <v>10</v>
      </c>
      <c r="AH29" s="34">
        <f t="shared" si="22"/>
        <v>10</v>
      </c>
      <c r="AI29" s="35">
        <f>AVERAGE(W29:AH29)</f>
        <v>10.792010073260073</v>
      </c>
      <c r="AR29" s="37">
        <f t="shared" ref="AR29:AR47" si="23">+IFERROR($G29*(1+$AV$1),0)</f>
        <v>15.532674572454459</v>
      </c>
      <c r="AS29" s="36">
        <f t="shared" ref="AS29:AS47" si="24">+$AR29*$AI29*12</f>
        <v>2011.5453654071894</v>
      </c>
      <c r="AT29" s="36">
        <f t="shared" ref="AT29:AT47" si="25">+AS29-U29</f>
        <v>124.76536540718962</v>
      </c>
    </row>
    <row r="30" spans="1:46">
      <c r="A30" s="5" t="str">
        <f>$A$1&amp;"Rolloff"&amp;C30</f>
        <v>CITY of SHELTON-REGULATEDRolloffRORENT20D</v>
      </c>
      <c r="B30" s="5">
        <f t="shared" si="14"/>
        <v>1</v>
      </c>
      <c r="C30" s="31" t="s">
        <v>137</v>
      </c>
      <c r="D30" s="31" t="str">
        <f>VLOOKUP(C30,'[13]RM Revenue'!J:K,2,FALSE)</f>
        <v>20YD ROLL OFF-DAILY RENT</v>
      </c>
      <c r="E30" s="31">
        <f>VLOOKUP(A30,'[13]Service Codes 01-2019'!$A$1:$H$808,8,FALSE)</f>
        <v>180.3</v>
      </c>
      <c r="F30" s="33">
        <f>VLOOKUP(A30,'[13]Service Codes'!$A$1:$H$808,8,FALSE)</f>
        <v>180.3</v>
      </c>
      <c r="G30" s="33">
        <v>180.29999999999998</v>
      </c>
      <c r="H30" s="33"/>
      <c r="I30" s="113">
        <v>360.6</v>
      </c>
      <c r="J30" s="113">
        <v>366.61</v>
      </c>
      <c r="K30" s="113">
        <v>390.65000000000003</v>
      </c>
      <c r="L30" s="113">
        <v>485.26</v>
      </c>
      <c r="M30" s="113">
        <v>360.6</v>
      </c>
      <c r="N30" s="113">
        <v>766.76</v>
      </c>
      <c r="O30" s="113">
        <v>582.97</v>
      </c>
      <c r="P30" s="113">
        <v>737.68000000000006</v>
      </c>
      <c r="Q30" s="113">
        <v>1171.95</v>
      </c>
      <c r="R30" s="113">
        <v>1238.06</v>
      </c>
      <c r="S30" s="113">
        <v>1262.0999999999999</v>
      </c>
      <c r="T30" s="113">
        <v>775.29</v>
      </c>
      <c r="U30" s="52">
        <f>SUM(I30:T30)</f>
        <v>8498.5300000000025</v>
      </c>
      <c r="V30" s="51"/>
      <c r="W30" s="51">
        <f t="shared" si="5"/>
        <v>2</v>
      </c>
      <c r="X30" s="51">
        <f t="shared" ref="X30:Z48" si="26">IFERROR(J30/$F30,0)</f>
        <v>2.0333333333333332</v>
      </c>
      <c r="Y30" s="51">
        <f t="shared" si="21"/>
        <v>2.1666666666666665</v>
      </c>
      <c r="Z30" s="51">
        <f t="shared" si="21"/>
        <v>2.6914032168607873</v>
      </c>
      <c r="AA30" s="51">
        <f t="shared" si="17"/>
        <v>2</v>
      </c>
      <c r="AB30" s="51">
        <f t="shared" si="17"/>
        <v>4.2526899611758173</v>
      </c>
      <c r="AC30" s="51">
        <f t="shared" si="17"/>
        <v>3.2333333333333334</v>
      </c>
      <c r="AD30" s="51">
        <f t="shared" si="17"/>
        <v>4.0914032168607877</v>
      </c>
      <c r="AE30" s="51">
        <f t="shared" si="17"/>
        <v>6.5</v>
      </c>
      <c r="AF30" s="34">
        <f t="shared" si="22"/>
        <v>6.8666666666666671</v>
      </c>
      <c r="AG30" s="34">
        <f t="shared" si="22"/>
        <v>7</v>
      </c>
      <c r="AH30" s="34">
        <f t="shared" si="22"/>
        <v>4.3</v>
      </c>
      <c r="AI30" s="35">
        <f t="shared" ref="AI30:AI48" si="27">AVERAGE(W30:AH30)</f>
        <v>3.9279580329081156</v>
      </c>
      <c r="AN30" s="5">
        <v>20</v>
      </c>
      <c r="AO30" s="5">
        <v>1</v>
      </c>
      <c r="AP30" s="20">
        <f>+AO30*AH30</f>
        <v>4.3</v>
      </c>
      <c r="AR30" s="37">
        <f t="shared" si="23"/>
        <v>191.81789215161223</v>
      </c>
      <c r="AS30" s="36">
        <f t="shared" si="24"/>
        <v>9041.4315639891338</v>
      </c>
      <c r="AT30" s="36">
        <f t="shared" si="25"/>
        <v>542.90156398913132</v>
      </c>
    </row>
    <row r="31" spans="1:46">
      <c r="A31" s="5" t="str">
        <f>$A$1&amp;"Rolloff"&amp;C31</f>
        <v>CITY of SHELTON-REGULATEDRolloffRORENT40D</v>
      </c>
      <c r="B31" s="5">
        <f t="shared" si="14"/>
        <v>1</v>
      </c>
      <c r="C31" s="31" t="s">
        <v>138</v>
      </c>
      <c r="D31" s="31" t="str">
        <f>VLOOKUP(C31,'[13]RM Revenue'!J:K,2,FALSE)</f>
        <v>40YD ROLL OFF-DAILY RENT</v>
      </c>
      <c r="E31" s="31">
        <f>VLOOKUP(A31,'[13]Service Codes 01-2019'!$A$1:$H$808,8,FALSE)</f>
        <v>283.8</v>
      </c>
      <c r="F31" s="33">
        <f>VLOOKUP(A31,'[13]Service Codes'!$A$1:$H$808,8,FALSE)</f>
        <v>283.8</v>
      </c>
      <c r="G31" s="33">
        <v>283.8</v>
      </c>
      <c r="H31" s="33"/>
      <c r="I31" s="113">
        <v>1135.2</v>
      </c>
      <c r="J31" s="113">
        <v>1135.2</v>
      </c>
      <c r="K31" s="113">
        <v>728.42000000000007</v>
      </c>
      <c r="L31" s="113">
        <v>1067.1500000000001</v>
      </c>
      <c r="M31" s="113">
        <v>614.90000000000009</v>
      </c>
      <c r="N31" s="113">
        <v>283.8</v>
      </c>
      <c r="O31" s="113">
        <v>454.08000000000004</v>
      </c>
      <c r="P31" s="113">
        <v>312.18</v>
      </c>
      <c r="Q31" s="113">
        <v>681.12</v>
      </c>
      <c r="R31" s="113">
        <v>217.58</v>
      </c>
      <c r="S31" s="113">
        <v>416.24</v>
      </c>
      <c r="T31" s="113">
        <v>350.02</v>
      </c>
      <c r="U31" s="52">
        <f>SUM(I31:T31)</f>
        <v>7395.8900000000012</v>
      </c>
      <c r="V31" s="51"/>
      <c r="W31" s="51">
        <f t="shared" si="5"/>
        <v>4</v>
      </c>
      <c r="X31" s="51">
        <f t="shared" si="26"/>
        <v>4</v>
      </c>
      <c r="Y31" s="51">
        <f t="shared" si="21"/>
        <v>2.5666666666666669</v>
      </c>
      <c r="Z31" s="51">
        <f t="shared" si="21"/>
        <v>3.7602184637068361</v>
      </c>
      <c r="AA31" s="51">
        <f t="shared" si="17"/>
        <v>2.166666666666667</v>
      </c>
      <c r="AB31" s="51">
        <f t="shared" si="17"/>
        <v>1</v>
      </c>
      <c r="AC31" s="51">
        <f t="shared" si="17"/>
        <v>1.6</v>
      </c>
      <c r="AD31" s="51">
        <f t="shared" si="17"/>
        <v>1.1000000000000001</v>
      </c>
      <c r="AE31" s="51">
        <f t="shared" si="17"/>
        <v>2.4</v>
      </c>
      <c r="AF31" s="34">
        <f t="shared" si="22"/>
        <v>0.76666666666666672</v>
      </c>
      <c r="AG31" s="34">
        <f t="shared" si="22"/>
        <v>1.4666666666666666</v>
      </c>
      <c r="AH31" s="34">
        <f t="shared" si="22"/>
        <v>1.2333333333333332</v>
      </c>
      <c r="AI31" s="35">
        <f t="shared" si="27"/>
        <v>2.1716848719755695</v>
      </c>
      <c r="AN31" s="5">
        <v>40</v>
      </c>
      <c r="AO31" s="5">
        <v>1</v>
      </c>
      <c r="AP31" s="20">
        <f>+AO31*AH31</f>
        <v>1.2333333333333332</v>
      </c>
      <c r="AR31" s="37">
        <f t="shared" si="23"/>
        <v>301.92966052483393</v>
      </c>
      <c r="AS31" s="36">
        <f t="shared" si="24"/>
        <v>7868.3529139500142</v>
      </c>
      <c r="AT31" s="36">
        <f t="shared" si="25"/>
        <v>472.46291395001299</v>
      </c>
    </row>
    <row r="32" spans="1:46" s="4" customFormat="1">
      <c r="A32" s="4" t="str">
        <f t="shared" si="19"/>
        <v>CITY of SHELTON-REGULATEDRolloffRORENT10M</v>
      </c>
      <c r="B32" s="4">
        <f t="shared" si="14"/>
        <v>1</v>
      </c>
      <c r="C32" s="31" t="s">
        <v>139</v>
      </c>
      <c r="D32" s="31" t="str">
        <f>VLOOKUP(C32,'[13]RM Revenue'!J:K,2,FALSE)</f>
        <v>10YD ROLL OFF MTHLY RENT</v>
      </c>
      <c r="E32" s="31">
        <f>VLOOKUP(A32,'[13]Service Codes 01-2019'!$A$1:$H$808,8,FALSE)</f>
        <v>83.93</v>
      </c>
      <c r="F32" s="33">
        <f>VLOOKUP(A32,'[13]Service Codes'!$A$1:$H$808,8,FALSE)</f>
        <v>83.93</v>
      </c>
      <c r="G32" s="33">
        <v>83.93</v>
      </c>
      <c r="H32" s="33"/>
      <c r="I32" s="113">
        <v>83.93</v>
      </c>
      <c r="J32" s="113">
        <v>83.93</v>
      </c>
      <c r="K32" s="113">
        <v>83.93</v>
      </c>
      <c r="L32" s="113">
        <v>83.93</v>
      </c>
      <c r="M32" s="113">
        <v>83.93</v>
      </c>
      <c r="N32" s="113">
        <v>83.93</v>
      </c>
      <c r="O32" s="113">
        <v>83.93</v>
      </c>
      <c r="P32" s="113">
        <v>83.93</v>
      </c>
      <c r="Q32" s="113">
        <v>83.93</v>
      </c>
      <c r="R32" s="113">
        <v>83.93</v>
      </c>
      <c r="S32" s="113">
        <v>83.93</v>
      </c>
      <c r="T32" s="113">
        <v>83.93</v>
      </c>
      <c r="U32" s="113">
        <f t="shared" si="20"/>
        <v>1007.1600000000003</v>
      </c>
      <c r="V32" s="34"/>
      <c r="W32" s="34">
        <f t="shared" si="5"/>
        <v>1</v>
      </c>
      <c r="X32" s="34">
        <f t="shared" si="26"/>
        <v>1</v>
      </c>
      <c r="Y32" s="34">
        <f t="shared" si="21"/>
        <v>1</v>
      </c>
      <c r="Z32" s="34">
        <f t="shared" si="21"/>
        <v>1</v>
      </c>
      <c r="AA32" s="34">
        <f t="shared" si="17"/>
        <v>1</v>
      </c>
      <c r="AB32" s="34">
        <f t="shared" si="17"/>
        <v>1</v>
      </c>
      <c r="AC32" s="34">
        <f t="shared" si="17"/>
        <v>1</v>
      </c>
      <c r="AD32" s="34">
        <f t="shared" si="17"/>
        <v>1</v>
      </c>
      <c r="AE32" s="34">
        <f t="shared" si="17"/>
        <v>1</v>
      </c>
      <c r="AF32" s="34">
        <f t="shared" si="22"/>
        <v>1</v>
      </c>
      <c r="AG32" s="34">
        <f t="shared" si="22"/>
        <v>1</v>
      </c>
      <c r="AH32" s="34">
        <f t="shared" si="22"/>
        <v>1</v>
      </c>
      <c r="AI32" s="35">
        <f t="shared" si="27"/>
        <v>1</v>
      </c>
      <c r="AJ32" s="40"/>
      <c r="AN32" s="4">
        <v>10</v>
      </c>
      <c r="AO32" s="4">
        <v>1</v>
      </c>
      <c r="AP32" s="35">
        <f>+AO32*AH32</f>
        <v>1</v>
      </c>
      <c r="AR32" s="37">
        <f t="shared" si="23"/>
        <v>89.291601155212518</v>
      </c>
      <c r="AS32" s="36">
        <f t="shared" si="24"/>
        <v>1071.4992138625503</v>
      </c>
      <c r="AT32" s="36">
        <f t="shared" si="25"/>
        <v>64.339213862549968</v>
      </c>
    </row>
    <row r="33" spans="1:46" s="4" customFormat="1">
      <c r="A33" s="4" t="str">
        <f t="shared" si="19"/>
        <v>CITY of SHELTON-REGULATEDRolloffRORENT20M</v>
      </c>
      <c r="B33" s="4">
        <f t="shared" si="14"/>
        <v>1</v>
      </c>
      <c r="C33" s="31" t="s">
        <v>140</v>
      </c>
      <c r="D33" s="31" t="str">
        <f>VLOOKUP(C33,'[13]RM Revenue'!J:K,2,FALSE)</f>
        <v>20YD ROLL OFF-MNTHLY RENT</v>
      </c>
      <c r="E33" s="31">
        <f>VLOOKUP(A33,'[13]Service Codes 01-2019'!$A$1:$H$808,8,FALSE)</f>
        <v>97.48</v>
      </c>
      <c r="F33" s="33">
        <f>VLOOKUP(A33,'[13]Service Codes'!$A$1:$H$808,8,FALSE)</f>
        <v>97.48</v>
      </c>
      <c r="G33" s="33">
        <v>97.48</v>
      </c>
      <c r="H33" s="33"/>
      <c r="I33" s="113">
        <v>974.8</v>
      </c>
      <c r="J33" s="113">
        <v>974.8</v>
      </c>
      <c r="K33" s="113">
        <v>974.8</v>
      </c>
      <c r="L33" s="113">
        <v>974.8</v>
      </c>
      <c r="M33" s="113">
        <v>974.8</v>
      </c>
      <c r="N33" s="113">
        <v>877.32</v>
      </c>
      <c r="O33" s="113">
        <v>929.31</v>
      </c>
      <c r="P33" s="113">
        <v>974.8</v>
      </c>
      <c r="Q33" s="113">
        <v>974.8</v>
      </c>
      <c r="R33" s="113">
        <v>974.8</v>
      </c>
      <c r="S33" s="113">
        <v>974.8</v>
      </c>
      <c r="T33" s="113">
        <v>974.8</v>
      </c>
      <c r="U33" s="113">
        <f t="shared" si="20"/>
        <v>11554.629999999997</v>
      </c>
      <c r="V33" s="34"/>
      <c r="W33" s="34">
        <f t="shared" si="5"/>
        <v>10</v>
      </c>
      <c r="X33" s="34">
        <f t="shared" si="26"/>
        <v>10</v>
      </c>
      <c r="Y33" s="34">
        <f t="shared" si="21"/>
        <v>10</v>
      </c>
      <c r="Z33" s="34">
        <f t="shared" si="21"/>
        <v>10</v>
      </c>
      <c r="AA33" s="34">
        <f t="shared" si="17"/>
        <v>10</v>
      </c>
      <c r="AB33" s="34">
        <f t="shared" si="17"/>
        <v>9</v>
      </c>
      <c r="AC33" s="34">
        <f t="shared" si="17"/>
        <v>9.5333401723430438</v>
      </c>
      <c r="AD33" s="34">
        <f t="shared" si="17"/>
        <v>10</v>
      </c>
      <c r="AE33" s="34">
        <f t="shared" si="17"/>
        <v>10</v>
      </c>
      <c r="AF33" s="34">
        <f t="shared" si="22"/>
        <v>10</v>
      </c>
      <c r="AG33" s="34">
        <f t="shared" si="22"/>
        <v>10</v>
      </c>
      <c r="AH33" s="34">
        <f t="shared" si="22"/>
        <v>10</v>
      </c>
      <c r="AI33" s="35">
        <f t="shared" si="27"/>
        <v>9.8777783476952532</v>
      </c>
      <c r="AJ33" s="40"/>
      <c r="AN33" s="4">
        <v>20</v>
      </c>
      <c r="AO33" s="4">
        <v>1</v>
      </c>
      <c r="AP33" s="35">
        <f>+AO33*AH33</f>
        <v>10</v>
      </c>
      <c r="AR33" s="37">
        <f t="shared" si="23"/>
        <v>103.70719981663429</v>
      </c>
      <c r="AS33" s="36">
        <f t="shared" si="24"/>
        <v>12292.760794186263</v>
      </c>
      <c r="AT33" s="36">
        <f t="shared" si="25"/>
        <v>738.13079418626512</v>
      </c>
    </row>
    <row r="34" spans="1:46" s="4" customFormat="1">
      <c r="A34" s="4" t="str">
        <f t="shared" si="19"/>
        <v>CITY of SHELTON-REGULATEDRolloffRORENT40M</v>
      </c>
      <c r="B34" s="4">
        <f t="shared" si="14"/>
        <v>1</v>
      </c>
      <c r="C34" s="31" t="s">
        <v>141</v>
      </c>
      <c r="D34" s="31" t="str">
        <f>VLOOKUP(C34,'[13]RM Revenue'!J:K,2,FALSE)</f>
        <v>40YD ROLL OFF-MNTHLY RENT</v>
      </c>
      <c r="E34" s="31">
        <f>VLOOKUP(A34,'[13]Service Codes 01-2019'!$A$1:$H$808,8,FALSE)</f>
        <v>165.74</v>
      </c>
      <c r="F34" s="33">
        <f>VLOOKUP(A34,'[13]Service Codes'!$A$1:$H$808,8,FALSE)</f>
        <v>165.74</v>
      </c>
      <c r="G34" s="33">
        <v>165.74</v>
      </c>
      <c r="H34" s="33"/>
      <c r="I34" s="113">
        <v>331.48</v>
      </c>
      <c r="J34" s="113">
        <v>331.48</v>
      </c>
      <c r="K34" s="113">
        <v>331.48</v>
      </c>
      <c r="L34" s="113">
        <v>331.48</v>
      </c>
      <c r="M34" s="113">
        <v>331.48</v>
      </c>
      <c r="N34" s="113">
        <v>331.48</v>
      </c>
      <c r="O34" s="113">
        <v>331.48</v>
      </c>
      <c r="P34" s="113">
        <v>331.48</v>
      </c>
      <c r="Q34" s="113">
        <v>331.48</v>
      </c>
      <c r="R34" s="113">
        <v>331.48</v>
      </c>
      <c r="S34" s="113">
        <v>331.48</v>
      </c>
      <c r="T34" s="113">
        <v>331.48</v>
      </c>
      <c r="U34" s="113">
        <f t="shared" si="20"/>
        <v>3977.76</v>
      </c>
      <c r="V34" s="34"/>
      <c r="W34" s="34">
        <f t="shared" si="5"/>
        <v>2</v>
      </c>
      <c r="X34" s="34">
        <f t="shared" si="26"/>
        <v>2</v>
      </c>
      <c r="Y34" s="34">
        <f t="shared" si="21"/>
        <v>2</v>
      </c>
      <c r="Z34" s="34">
        <f t="shared" si="21"/>
        <v>2</v>
      </c>
      <c r="AA34" s="34">
        <f t="shared" si="17"/>
        <v>2</v>
      </c>
      <c r="AB34" s="34">
        <f t="shared" si="17"/>
        <v>2</v>
      </c>
      <c r="AC34" s="34">
        <f t="shared" si="17"/>
        <v>2</v>
      </c>
      <c r="AD34" s="34">
        <f t="shared" si="17"/>
        <v>2</v>
      </c>
      <c r="AE34" s="34">
        <f t="shared" si="17"/>
        <v>2</v>
      </c>
      <c r="AF34" s="34">
        <f t="shared" si="22"/>
        <v>2</v>
      </c>
      <c r="AG34" s="34">
        <f t="shared" si="22"/>
        <v>2</v>
      </c>
      <c r="AH34" s="34">
        <f t="shared" si="22"/>
        <v>2</v>
      </c>
      <c r="AI34" s="35">
        <f t="shared" si="27"/>
        <v>2</v>
      </c>
      <c r="AJ34" s="40"/>
      <c r="AN34" s="4">
        <v>40</v>
      </c>
      <c r="AO34" s="4">
        <v>1</v>
      </c>
      <c r="AP34" s="35">
        <f>+AO34*AH34</f>
        <v>2</v>
      </c>
      <c r="AR34" s="37">
        <f t="shared" si="23"/>
        <v>176.32777285195905</v>
      </c>
      <c r="AS34" s="36">
        <f t="shared" si="24"/>
        <v>4231.8665484470175</v>
      </c>
      <c r="AT34" s="36">
        <f t="shared" si="25"/>
        <v>254.1065484470173</v>
      </c>
    </row>
    <row r="35" spans="1:46">
      <c r="A35" s="5" t="str">
        <f t="shared" si="19"/>
        <v>CITY of SHELTON-REGULATEDRolloffCPHAUL15</v>
      </c>
      <c r="B35" s="5">
        <f t="shared" si="14"/>
        <v>1</v>
      </c>
      <c r="C35" s="31" t="s">
        <v>131</v>
      </c>
      <c r="D35" s="31" t="str">
        <f>VLOOKUP(C35,'[13]RM Revenue'!J:K,2,FALSE)</f>
        <v>15YD COMPACTOR-HAUL</v>
      </c>
      <c r="E35" s="31">
        <f>VLOOKUP(A35,'[13]Service Codes 01-2019'!$A$1:$H$808,8,FALSE)</f>
        <v>146.16999999999999</v>
      </c>
      <c r="F35" s="33">
        <f>VLOOKUP(A35,'[13]Service Codes'!$A$1:$H$808,8,FALSE)</f>
        <v>146.16999999999999</v>
      </c>
      <c r="G35" s="33">
        <v>146.57</v>
      </c>
      <c r="H35" s="33"/>
      <c r="I35" s="113">
        <v>0</v>
      </c>
      <c r="J35" s="113">
        <v>0</v>
      </c>
      <c r="K35" s="113">
        <v>0</v>
      </c>
      <c r="L35" s="113">
        <v>0</v>
      </c>
      <c r="M35" s="113">
        <v>0</v>
      </c>
      <c r="N35" s="113">
        <v>0</v>
      </c>
      <c r="O35" s="113">
        <v>0</v>
      </c>
      <c r="P35" s="113">
        <v>0</v>
      </c>
      <c r="Q35" s="113">
        <v>0</v>
      </c>
      <c r="R35" s="113">
        <v>0</v>
      </c>
      <c r="S35" s="113">
        <v>0</v>
      </c>
      <c r="T35" s="113">
        <v>0</v>
      </c>
      <c r="U35" s="52">
        <f t="shared" si="20"/>
        <v>0</v>
      </c>
      <c r="V35" s="51"/>
      <c r="W35" s="51">
        <f t="shared" si="5"/>
        <v>0</v>
      </c>
      <c r="X35" s="51">
        <f t="shared" si="26"/>
        <v>0</v>
      </c>
      <c r="Y35" s="51">
        <f t="shared" si="21"/>
        <v>0</v>
      </c>
      <c r="Z35" s="51">
        <f t="shared" si="21"/>
        <v>0</v>
      </c>
      <c r="AA35" s="51">
        <f t="shared" si="17"/>
        <v>0</v>
      </c>
      <c r="AB35" s="51">
        <f t="shared" si="17"/>
        <v>0</v>
      </c>
      <c r="AC35" s="51">
        <f t="shared" si="17"/>
        <v>0</v>
      </c>
      <c r="AD35" s="51">
        <f t="shared" si="17"/>
        <v>0</v>
      </c>
      <c r="AE35" s="51">
        <f t="shared" si="17"/>
        <v>0</v>
      </c>
      <c r="AF35" s="34">
        <f t="shared" si="22"/>
        <v>0</v>
      </c>
      <c r="AG35" s="34">
        <f t="shared" si="22"/>
        <v>0</v>
      </c>
      <c r="AH35" s="34">
        <f t="shared" si="22"/>
        <v>0</v>
      </c>
      <c r="AI35" s="35">
        <f t="shared" si="27"/>
        <v>0</v>
      </c>
      <c r="AP35" s="20"/>
      <c r="AR35" s="37">
        <f t="shared" si="23"/>
        <v>155.93315836196231</v>
      </c>
      <c r="AS35" s="36">
        <f t="shared" si="24"/>
        <v>0</v>
      </c>
      <c r="AT35" s="36">
        <f t="shared" si="25"/>
        <v>0</v>
      </c>
    </row>
    <row r="36" spans="1:46">
      <c r="A36" s="5" t="str">
        <f t="shared" si="19"/>
        <v>CITY of SHELTON-REGULATEDRolloffCPHAUL20</v>
      </c>
      <c r="B36" s="5">
        <f t="shared" si="14"/>
        <v>1</v>
      </c>
      <c r="C36" s="31" t="s">
        <v>132</v>
      </c>
      <c r="D36" s="31" t="str">
        <f>VLOOKUP(C36,'[13]RM Revenue'!J:K,2,FALSE)</f>
        <v>20YD COMPACTOR-HAUL</v>
      </c>
      <c r="E36" s="31">
        <f>VLOOKUP(A36,'[13]Service Codes 01-2019'!$A$1:$H$808,8,FALSE)</f>
        <v>155.93</v>
      </c>
      <c r="F36" s="33">
        <f>VLOOKUP(A36,'[13]Service Codes'!$A$1:$H$808,8,FALSE)</f>
        <v>155.93</v>
      </c>
      <c r="G36" s="33">
        <v>156.35</v>
      </c>
      <c r="H36" s="33"/>
      <c r="I36" s="113">
        <v>467.79</v>
      </c>
      <c r="J36" s="113">
        <v>1403.37</v>
      </c>
      <c r="K36" s="113">
        <v>1247.44</v>
      </c>
      <c r="L36" s="113">
        <v>1403.37</v>
      </c>
      <c r="M36" s="113">
        <v>1247.44</v>
      </c>
      <c r="N36" s="113">
        <v>1403.37</v>
      </c>
      <c r="O36" s="113">
        <v>1091.51</v>
      </c>
      <c r="P36" s="113">
        <v>1871.16</v>
      </c>
      <c r="Q36" s="113">
        <v>1715.23</v>
      </c>
      <c r="R36" s="113">
        <v>1563.5</v>
      </c>
      <c r="S36" s="113">
        <v>1719.85</v>
      </c>
      <c r="T36" s="113">
        <v>1563.5</v>
      </c>
      <c r="U36" s="52">
        <f t="shared" si="20"/>
        <v>16697.53</v>
      </c>
      <c r="V36" s="51"/>
      <c r="W36" s="51">
        <f t="shared" si="5"/>
        <v>3</v>
      </c>
      <c r="X36" s="51">
        <f t="shared" si="26"/>
        <v>8.9999999999999982</v>
      </c>
      <c r="Y36" s="51">
        <f t="shared" si="21"/>
        <v>8</v>
      </c>
      <c r="Z36" s="51">
        <f t="shared" si="21"/>
        <v>8.9999999999999982</v>
      </c>
      <c r="AA36" s="51">
        <f t="shared" si="17"/>
        <v>8</v>
      </c>
      <c r="AB36" s="51">
        <f t="shared" si="17"/>
        <v>8.9999999999999982</v>
      </c>
      <c r="AC36" s="51">
        <f t="shared" si="17"/>
        <v>7</v>
      </c>
      <c r="AD36" s="51">
        <f t="shared" si="17"/>
        <v>12</v>
      </c>
      <c r="AE36" s="51">
        <f t="shared" si="17"/>
        <v>11</v>
      </c>
      <c r="AF36" s="34">
        <f t="shared" si="22"/>
        <v>10</v>
      </c>
      <c r="AG36" s="34">
        <f t="shared" si="22"/>
        <v>11</v>
      </c>
      <c r="AH36" s="34">
        <f t="shared" si="22"/>
        <v>10</v>
      </c>
      <c r="AI36" s="35">
        <f t="shared" si="27"/>
        <v>8.9166666666666661</v>
      </c>
      <c r="AP36" s="20"/>
      <c r="AR36" s="37">
        <f t="shared" si="23"/>
        <v>166.33792256186675</v>
      </c>
      <c r="AS36" s="36">
        <f t="shared" si="24"/>
        <v>17798.157714119741</v>
      </c>
      <c r="AT36" s="36">
        <f t="shared" si="25"/>
        <v>1100.6277141197424</v>
      </c>
    </row>
    <row r="37" spans="1:46">
      <c r="A37" s="5" t="str">
        <f t="shared" si="19"/>
        <v>CITY of SHELTON-REGULATEDRolloffCPHAUL35</v>
      </c>
      <c r="B37" s="5">
        <f t="shared" si="14"/>
        <v>1</v>
      </c>
      <c r="C37" s="31" t="s">
        <v>135</v>
      </c>
      <c r="D37" s="31" t="str">
        <f>VLOOKUP(C37,'[13]RM Revenue'!J:K,2,FALSE)</f>
        <v>35YD COMPACTOR-HAUL</v>
      </c>
      <c r="E37" s="31">
        <f>VLOOKUP(A37,'[13]Service Codes 01-2019'!$A$1:$H$808,8,FALSE)</f>
        <v>224.09</v>
      </c>
      <c r="F37" s="33">
        <f>VLOOKUP(A37,'[13]Service Codes'!$A$1:$H$808,8,FALSE)</f>
        <v>224.09</v>
      </c>
      <c r="G37" s="33">
        <v>224.7</v>
      </c>
      <c r="H37" s="33"/>
      <c r="I37" s="113">
        <v>672.27</v>
      </c>
      <c r="J37" s="113">
        <v>448.18</v>
      </c>
      <c r="K37" s="113">
        <v>448.18</v>
      </c>
      <c r="L37" s="113">
        <v>896.36</v>
      </c>
      <c r="M37" s="113">
        <v>672.27</v>
      </c>
      <c r="N37" s="113">
        <v>672.27</v>
      </c>
      <c r="O37" s="113">
        <v>672.27</v>
      </c>
      <c r="P37" s="113">
        <v>672.27</v>
      </c>
      <c r="Q37" s="113">
        <v>448.18</v>
      </c>
      <c r="R37" s="113">
        <v>673.49</v>
      </c>
      <c r="S37" s="113">
        <v>449.4</v>
      </c>
      <c r="T37" s="113">
        <v>449.4</v>
      </c>
      <c r="U37" s="52">
        <f t="shared" si="20"/>
        <v>7174.5399999999991</v>
      </c>
      <c r="V37" s="51"/>
      <c r="W37" s="51">
        <f t="shared" si="5"/>
        <v>3</v>
      </c>
      <c r="X37" s="51">
        <f t="shared" si="26"/>
        <v>2</v>
      </c>
      <c r="Y37" s="51">
        <f t="shared" si="21"/>
        <v>2</v>
      </c>
      <c r="Z37" s="51">
        <f t="shared" si="21"/>
        <v>4</v>
      </c>
      <c r="AA37" s="51">
        <f t="shared" si="17"/>
        <v>3</v>
      </c>
      <c r="AB37" s="51">
        <f t="shared" si="17"/>
        <v>3</v>
      </c>
      <c r="AC37" s="51">
        <f t="shared" si="17"/>
        <v>3</v>
      </c>
      <c r="AD37" s="51">
        <f t="shared" si="17"/>
        <v>3</v>
      </c>
      <c r="AE37" s="51">
        <f t="shared" si="17"/>
        <v>2</v>
      </c>
      <c r="AF37" s="34">
        <f t="shared" si="22"/>
        <v>2.9972852692478864</v>
      </c>
      <c r="AG37" s="34">
        <f t="shared" si="22"/>
        <v>2</v>
      </c>
      <c r="AH37" s="34">
        <f t="shared" si="22"/>
        <v>2</v>
      </c>
      <c r="AI37" s="35">
        <f t="shared" si="27"/>
        <v>2.6664404391039906</v>
      </c>
      <c r="AP37" s="20"/>
      <c r="AR37" s="37">
        <f t="shared" si="23"/>
        <v>239.05424496099428</v>
      </c>
      <c r="AS37" s="36">
        <f t="shared" si="24"/>
        <v>7649.0868708415983</v>
      </c>
      <c r="AT37" s="36">
        <f t="shared" si="25"/>
        <v>474.54687084159923</v>
      </c>
    </row>
    <row r="38" spans="1:46">
      <c r="A38" s="5" t="str">
        <f t="shared" si="19"/>
        <v>CITY of SHELTON-REGULATEDRolloffRODEL</v>
      </c>
      <c r="B38" s="5">
        <f t="shared" si="14"/>
        <v>1</v>
      </c>
      <c r="C38" s="31" t="s">
        <v>143</v>
      </c>
      <c r="D38" s="31" t="str">
        <f>VLOOKUP(C38,'[13]RM Revenue'!J:K,2,FALSE)</f>
        <v>ROLL OFF-DELIVERY</v>
      </c>
      <c r="E38" s="31">
        <f>VLOOKUP(A38,'[13]Service Codes 01-2019'!$A$1:$H$808,8,FALSE)</f>
        <v>77.959999999999994</v>
      </c>
      <c r="F38" s="33">
        <f>VLOOKUP(A38,'[13]Service Codes'!$A$1:$H$808,8,FALSE)</f>
        <v>77.959999999999994</v>
      </c>
      <c r="G38" s="33">
        <v>78.17</v>
      </c>
      <c r="H38" s="33"/>
      <c r="I38" s="113">
        <v>0</v>
      </c>
      <c r="J38" s="113">
        <v>77.959999999999994</v>
      </c>
      <c r="K38" s="113">
        <v>155.91999999999999</v>
      </c>
      <c r="L38" s="113">
        <v>701.64</v>
      </c>
      <c r="M38" s="113">
        <v>233.88</v>
      </c>
      <c r="N38" s="113">
        <v>155.91999999999999</v>
      </c>
      <c r="O38" s="113">
        <v>1013.48</v>
      </c>
      <c r="P38" s="113">
        <v>389.8</v>
      </c>
      <c r="Q38" s="113">
        <v>701.64</v>
      </c>
      <c r="R38" s="113">
        <v>781.7</v>
      </c>
      <c r="S38" s="113">
        <v>469.02</v>
      </c>
      <c r="T38" s="113">
        <v>469.02</v>
      </c>
      <c r="U38" s="52">
        <f t="shared" si="20"/>
        <v>5149.9800000000014</v>
      </c>
      <c r="V38" s="51"/>
      <c r="W38" s="51">
        <f t="shared" si="5"/>
        <v>0</v>
      </c>
      <c r="X38" s="51">
        <f t="shared" si="26"/>
        <v>1</v>
      </c>
      <c r="Y38" s="51">
        <f t="shared" si="21"/>
        <v>2</v>
      </c>
      <c r="Z38" s="51">
        <f t="shared" si="21"/>
        <v>9</v>
      </c>
      <c r="AA38" s="51">
        <f t="shared" si="17"/>
        <v>3</v>
      </c>
      <c r="AB38" s="51">
        <f t="shared" si="17"/>
        <v>2</v>
      </c>
      <c r="AC38" s="51">
        <f t="shared" si="17"/>
        <v>13.000000000000002</v>
      </c>
      <c r="AD38" s="51">
        <f t="shared" si="17"/>
        <v>5.0000000000000009</v>
      </c>
      <c r="AE38" s="51">
        <f t="shared" si="17"/>
        <v>9</v>
      </c>
      <c r="AF38" s="34">
        <f t="shared" si="22"/>
        <v>10</v>
      </c>
      <c r="AG38" s="34">
        <f t="shared" si="22"/>
        <v>6</v>
      </c>
      <c r="AH38" s="34">
        <f t="shared" si="22"/>
        <v>6</v>
      </c>
      <c r="AI38" s="35">
        <f t="shared" si="27"/>
        <v>5.5</v>
      </c>
      <c r="AP38" s="20"/>
      <c r="AR38" s="37">
        <f t="shared" si="23"/>
        <v>83.163641871833221</v>
      </c>
      <c r="AS38" s="36">
        <f t="shared" si="24"/>
        <v>5488.8003635409932</v>
      </c>
      <c r="AT38" s="36">
        <f t="shared" si="25"/>
        <v>338.82036354099182</v>
      </c>
    </row>
    <row r="39" spans="1:46">
      <c r="A39" s="5" t="str">
        <f t="shared" si="19"/>
        <v>CITY of SHELTON-REGULATEDRolloffROHAUL10</v>
      </c>
      <c r="B39" s="5">
        <f t="shared" si="14"/>
        <v>1</v>
      </c>
      <c r="C39" s="31" t="s">
        <v>123</v>
      </c>
      <c r="D39" s="31" t="str">
        <f>VLOOKUP(C39,'[13]RM Revenue'!J:K,2,FALSE)</f>
        <v>10YD ROLL OFF HAUL</v>
      </c>
      <c r="E39" s="31">
        <f>VLOOKUP(A39,'[13]Service Codes 01-2019'!$A$1:$H$808,8,FALSE)</f>
        <v>83.93</v>
      </c>
      <c r="F39" s="33">
        <f>VLOOKUP(A39,'[13]Service Codes'!$A$1:$H$808,8,FALSE)</f>
        <v>83.93</v>
      </c>
      <c r="G39" s="33">
        <v>84.16</v>
      </c>
      <c r="H39" s="33"/>
      <c r="I39" s="113">
        <v>167.86</v>
      </c>
      <c r="J39" s="113">
        <v>335.72</v>
      </c>
      <c r="K39" s="113">
        <v>167.86</v>
      </c>
      <c r="L39" s="113">
        <v>167.86</v>
      </c>
      <c r="M39" s="113">
        <v>167.86</v>
      </c>
      <c r="N39" s="113">
        <v>167.86</v>
      </c>
      <c r="O39" s="113">
        <v>167.86</v>
      </c>
      <c r="P39" s="113">
        <v>335.72</v>
      </c>
      <c r="Q39" s="113">
        <v>167.86</v>
      </c>
      <c r="R39" s="113">
        <v>168.32</v>
      </c>
      <c r="S39" s="113">
        <v>168.32</v>
      </c>
      <c r="T39" s="113">
        <v>168.32</v>
      </c>
      <c r="U39" s="52">
        <f t="shared" si="20"/>
        <v>2351.42</v>
      </c>
      <c r="V39" s="51"/>
      <c r="W39" s="51">
        <f t="shared" si="5"/>
        <v>2</v>
      </c>
      <c r="X39" s="51">
        <f t="shared" si="26"/>
        <v>4</v>
      </c>
      <c r="Y39" s="51">
        <f t="shared" si="21"/>
        <v>2</v>
      </c>
      <c r="Z39" s="51">
        <f t="shared" si="21"/>
        <v>2</v>
      </c>
      <c r="AA39" s="51">
        <f t="shared" si="17"/>
        <v>2</v>
      </c>
      <c r="AB39" s="51">
        <f t="shared" si="17"/>
        <v>2</v>
      </c>
      <c r="AC39" s="51">
        <f t="shared" si="17"/>
        <v>2</v>
      </c>
      <c r="AD39" s="51">
        <f t="shared" si="17"/>
        <v>4</v>
      </c>
      <c r="AE39" s="51">
        <f t="shared" si="17"/>
        <v>2</v>
      </c>
      <c r="AF39" s="34">
        <f t="shared" si="22"/>
        <v>2</v>
      </c>
      <c r="AG39" s="34">
        <f t="shared" si="22"/>
        <v>2</v>
      </c>
      <c r="AH39" s="34">
        <f t="shared" si="22"/>
        <v>2</v>
      </c>
      <c r="AI39" s="35">
        <f t="shared" si="27"/>
        <v>2.3333333333333335</v>
      </c>
      <c r="AP39" s="20"/>
      <c r="AR39" s="37">
        <f t="shared" si="23"/>
        <v>89.536293973819667</v>
      </c>
      <c r="AS39" s="36">
        <f t="shared" si="24"/>
        <v>2507.0162312669509</v>
      </c>
      <c r="AT39" s="36">
        <f t="shared" si="25"/>
        <v>155.59623126695078</v>
      </c>
    </row>
    <row r="40" spans="1:46">
      <c r="A40" s="5" t="str">
        <f>$A$1&amp;"Rolloff"&amp;C40</f>
        <v>CITY of SHELTON-REGULATEDRolloffROHAUL10T</v>
      </c>
      <c r="B40" s="5">
        <f t="shared" si="14"/>
        <v>1</v>
      </c>
      <c r="C40" s="31" t="s">
        <v>127</v>
      </c>
      <c r="D40" s="31" t="str">
        <f>VLOOKUP(C40,'[13]RM Revenue'!J:K,2,FALSE)</f>
        <v>ROHAUL10T</v>
      </c>
      <c r="E40" s="31">
        <f>VLOOKUP(A40,'[13]Service Codes 01-2019'!$A$1:$H$808,8,FALSE)</f>
        <v>83.93</v>
      </c>
      <c r="F40" s="33">
        <f>VLOOKUP(A40,'[13]Service Codes'!$A$1:$H$808,8,FALSE)</f>
        <v>83.93</v>
      </c>
      <c r="G40" s="33">
        <v>84.16</v>
      </c>
      <c r="H40" s="33"/>
      <c r="I40" s="113">
        <v>0</v>
      </c>
      <c r="J40" s="113">
        <v>0</v>
      </c>
      <c r="K40" s="113">
        <v>167.86</v>
      </c>
      <c r="L40" s="113">
        <v>251.79</v>
      </c>
      <c r="M40" s="113">
        <v>251.79</v>
      </c>
      <c r="N40" s="113">
        <v>0</v>
      </c>
      <c r="O40" s="113">
        <v>0</v>
      </c>
      <c r="P40" s="113">
        <v>83.93</v>
      </c>
      <c r="Q40" s="113">
        <v>0</v>
      </c>
      <c r="R40" s="113">
        <v>0</v>
      </c>
      <c r="S40" s="113">
        <v>252.48</v>
      </c>
      <c r="T40" s="113">
        <v>168.32</v>
      </c>
      <c r="U40" s="52">
        <f>SUM(I40:T40)</f>
        <v>1176.1699999999998</v>
      </c>
      <c r="V40" s="51"/>
      <c r="W40" s="51">
        <f t="shared" si="5"/>
        <v>0</v>
      </c>
      <c r="X40" s="51">
        <f t="shared" si="26"/>
        <v>0</v>
      </c>
      <c r="Y40" s="51">
        <f t="shared" si="21"/>
        <v>2</v>
      </c>
      <c r="Z40" s="51">
        <f t="shared" si="21"/>
        <v>2.9999999999999996</v>
      </c>
      <c r="AA40" s="51">
        <f t="shared" si="17"/>
        <v>2.9999999999999996</v>
      </c>
      <c r="AB40" s="51">
        <f t="shared" si="17"/>
        <v>0</v>
      </c>
      <c r="AC40" s="51">
        <f t="shared" si="17"/>
        <v>0</v>
      </c>
      <c r="AD40" s="51">
        <f t="shared" si="17"/>
        <v>1</v>
      </c>
      <c r="AE40" s="51">
        <f t="shared" si="17"/>
        <v>0</v>
      </c>
      <c r="AF40" s="34">
        <f t="shared" si="22"/>
        <v>0</v>
      </c>
      <c r="AG40" s="34">
        <f t="shared" si="22"/>
        <v>3</v>
      </c>
      <c r="AH40" s="34">
        <f t="shared" si="22"/>
        <v>2</v>
      </c>
      <c r="AI40" s="35">
        <f t="shared" si="27"/>
        <v>1.1666666666666667</v>
      </c>
      <c r="AP40" s="20"/>
      <c r="AR40" s="37">
        <f t="shared" si="23"/>
        <v>89.536293973819667</v>
      </c>
      <c r="AS40" s="36">
        <f t="shared" si="24"/>
        <v>1253.5081156334754</v>
      </c>
      <c r="AT40" s="36">
        <f t="shared" si="25"/>
        <v>77.338115633475581</v>
      </c>
    </row>
    <row r="41" spans="1:46">
      <c r="A41" s="5" t="str">
        <f t="shared" si="19"/>
        <v>CITY of SHELTON-REGULATEDRolloffROHAUL20</v>
      </c>
      <c r="B41" s="5">
        <f t="shared" si="14"/>
        <v>1</v>
      </c>
      <c r="C41" s="31" t="s">
        <v>124</v>
      </c>
      <c r="D41" s="31" t="str">
        <f>VLOOKUP(C41,'[13]RM Revenue'!J:K,2,FALSE)</f>
        <v>20YD ROLL OFF-HAUL</v>
      </c>
      <c r="E41" s="31">
        <f>VLOOKUP(A41,'[13]Service Codes 01-2019'!$A$1:$H$808,8,FALSE)</f>
        <v>97.48</v>
      </c>
      <c r="F41" s="33">
        <f>VLOOKUP(A41,'[13]Service Codes'!$A$1:$H$808,8,FALSE)</f>
        <v>97.48</v>
      </c>
      <c r="G41" s="33">
        <v>97.75</v>
      </c>
      <c r="H41" s="33"/>
      <c r="I41" s="113">
        <v>3119.36</v>
      </c>
      <c r="J41" s="113">
        <v>2924.4</v>
      </c>
      <c r="K41" s="113">
        <v>2631.96</v>
      </c>
      <c r="L41" s="113">
        <v>2924.4</v>
      </c>
      <c r="M41" s="113">
        <v>2534.48</v>
      </c>
      <c r="N41" s="113">
        <v>2242.04</v>
      </c>
      <c r="O41" s="113">
        <v>2729.44</v>
      </c>
      <c r="P41" s="113">
        <v>3119.36</v>
      </c>
      <c r="Q41" s="113">
        <v>2729.44</v>
      </c>
      <c r="R41" s="113">
        <v>3127.73</v>
      </c>
      <c r="S41" s="113">
        <v>2737</v>
      </c>
      <c r="T41" s="113">
        <v>2443.75</v>
      </c>
      <c r="U41" s="52">
        <f t="shared" si="20"/>
        <v>33263.360000000001</v>
      </c>
      <c r="V41" s="51"/>
      <c r="W41" s="51">
        <f t="shared" si="5"/>
        <v>32</v>
      </c>
      <c r="X41" s="51">
        <f t="shared" si="26"/>
        <v>30</v>
      </c>
      <c r="Y41" s="51">
        <f t="shared" si="21"/>
        <v>27</v>
      </c>
      <c r="Z41" s="51">
        <f t="shared" si="21"/>
        <v>30</v>
      </c>
      <c r="AA41" s="51">
        <f t="shared" si="17"/>
        <v>26</v>
      </c>
      <c r="AB41" s="51">
        <f t="shared" si="17"/>
        <v>23</v>
      </c>
      <c r="AC41" s="51">
        <f t="shared" si="17"/>
        <v>28</v>
      </c>
      <c r="AD41" s="51">
        <f t="shared" si="17"/>
        <v>32</v>
      </c>
      <c r="AE41" s="51">
        <f t="shared" si="17"/>
        <v>28</v>
      </c>
      <c r="AF41" s="34">
        <f t="shared" si="22"/>
        <v>31.997237851662405</v>
      </c>
      <c r="AG41" s="34">
        <f t="shared" si="22"/>
        <v>28</v>
      </c>
      <c r="AH41" s="34">
        <f t="shared" si="22"/>
        <v>25</v>
      </c>
      <c r="AI41" s="35">
        <f t="shared" si="27"/>
        <v>28.416436487638535</v>
      </c>
      <c r="AP41" s="20"/>
      <c r="AR41" s="37">
        <f t="shared" si="23"/>
        <v>103.99444790804269</v>
      </c>
      <c r="AS41" s="36">
        <f t="shared" si="24"/>
        <v>35461.819488551148</v>
      </c>
      <c r="AT41" s="36">
        <f t="shared" si="25"/>
        <v>2198.4594885511469</v>
      </c>
    </row>
    <row r="42" spans="1:46">
      <c r="A42" s="5" t="str">
        <f t="shared" si="19"/>
        <v>CITY of SHELTON-REGULATEDRolloffROHAUL20T</v>
      </c>
      <c r="B42" s="5">
        <f t="shared" si="14"/>
        <v>1</v>
      </c>
      <c r="C42" s="31" t="s">
        <v>128</v>
      </c>
      <c r="D42" s="31" t="str">
        <f>VLOOKUP(C42,'[13]RM Revenue'!J:K,2,FALSE)</f>
        <v>20YD ROLL OFF TEMP HAUL</v>
      </c>
      <c r="E42" s="31">
        <f>VLOOKUP(A42,'[13]Service Codes 01-2019'!$A$1:$H$808,8,FALSE)</f>
        <v>97.48</v>
      </c>
      <c r="F42" s="33">
        <f>VLOOKUP(A42,'[13]Service Codes'!$A$1:$H$808,8,FALSE)</f>
        <v>97.48</v>
      </c>
      <c r="G42" s="33">
        <v>97.75</v>
      </c>
      <c r="H42" s="33"/>
      <c r="I42" s="113">
        <v>292.44</v>
      </c>
      <c r="J42" s="113">
        <v>194.96</v>
      </c>
      <c r="K42" s="113">
        <v>779.84</v>
      </c>
      <c r="L42" s="113">
        <v>97.48</v>
      </c>
      <c r="M42" s="113">
        <v>389.92</v>
      </c>
      <c r="N42" s="113">
        <v>292.44</v>
      </c>
      <c r="O42" s="113">
        <v>389.92</v>
      </c>
      <c r="P42" s="113">
        <v>682.36</v>
      </c>
      <c r="Q42" s="113">
        <v>877.32</v>
      </c>
      <c r="R42" s="113">
        <v>977.5</v>
      </c>
      <c r="S42" s="113">
        <v>684.25</v>
      </c>
      <c r="T42" s="113">
        <v>684.25</v>
      </c>
      <c r="U42" s="52">
        <f t="shared" si="20"/>
        <v>6342.68</v>
      </c>
      <c r="V42" s="51"/>
      <c r="W42" s="51">
        <f t="shared" si="5"/>
        <v>3</v>
      </c>
      <c r="X42" s="51">
        <f t="shared" si="26"/>
        <v>2</v>
      </c>
      <c r="Y42" s="51">
        <f t="shared" si="21"/>
        <v>8</v>
      </c>
      <c r="Z42" s="51">
        <f t="shared" si="21"/>
        <v>1</v>
      </c>
      <c r="AA42" s="51">
        <f t="shared" si="17"/>
        <v>4</v>
      </c>
      <c r="AB42" s="51">
        <f t="shared" si="17"/>
        <v>3</v>
      </c>
      <c r="AC42" s="51">
        <f t="shared" si="17"/>
        <v>4</v>
      </c>
      <c r="AD42" s="51">
        <f t="shared" si="17"/>
        <v>7</v>
      </c>
      <c r="AE42" s="51">
        <f t="shared" si="17"/>
        <v>9</v>
      </c>
      <c r="AF42" s="34">
        <f t="shared" si="22"/>
        <v>10</v>
      </c>
      <c r="AG42" s="34">
        <f t="shared" si="22"/>
        <v>7</v>
      </c>
      <c r="AH42" s="34">
        <f t="shared" si="22"/>
        <v>7</v>
      </c>
      <c r="AI42" s="35">
        <f t="shared" si="27"/>
        <v>5.416666666666667</v>
      </c>
      <c r="AP42" s="20"/>
      <c r="AR42" s="37">
        <f t="shared" si="23"/>
        <v>103.99444790804269</v>
      </c>
      <c r="AS42" s="36">
        <f t="shared" si="24"/>
        <v>6759.6391140227752</v>
      </c>
      <c r="AT42" s="36">
        <f t="shared" si="25"/>
        <v>416.95911402277488</v>
      </c>
    </row>
    <row r="43" spans="1:46">
      <c r="A43" s="5" t="str">
        <f t="shared" si="19"/>
        <v>CITY of SHELTON-REGULATEDRolloffROHAUL40</v>
      </c>
      <c r="B43" s="5">
        <f t="shared" si="14"/>
        <v>1</v>
      </c>
      <c r="C43" s="31" t="s">
        <v>126</v>
      </c>
      <c r="D43" s="31" t="str">
        <f>VLOOKUP(C43,'[13]RM Revenue'!J:K,2,FALSE)</f>
        <v>40YD ROLL OFF-HAUL</v>
      </c>
      <c r="E43" s="31">
        <f>VLOOKUP(A43,'[13]Service Codes 01-2019'!$A$1:$H$808,8,FALSE)</f>
        <v>165.74</v>
      </c>
      <c r="F43" s="33">
        <f>VLOOKUP(A43,'[13]Service Codes'!$A$1:$H$808,8,FALSE)</f>
        <v>165.74</v>
      </c>
      <c r="G43" s="33">
        <v>166.19</v>
      </c>
      <c r="H43" s="33"/>
      <c r="I43" s="113">
        <v>2486.1</v>
      </c>
      <c r="J43" s="113">
        <v>1823.14</v>
      </c>
      <c r="K43" s="113">
        <v>2154.62</v>
      </c>
      <c r="L43" s="113">
        <v>2486.1</v>
      </c>
      <c r="M43" s="113">
        <v>2154.62</v>
      </c>
      <c r="N43" s="113">
        <v>1920.62</v>
      </c>
      <c r="O43" s="113">
        <v>2320.36</v>
      </c>
      <c r="P43" s="113">
        <v>2154.62</v>
      </c>
      <c r="Q43" s="113">
        <v>2154.62</v>
      </c>
      <c r="R43" s="113">
        <v>1993.83</v>
      </c>
      <c r="S43" s="113">
        <v>2160.4699999999998</v>
      </c>
      <c r="T43" s="113">
        <v>1828.09</v>
      </c>
      <c r="U43" s="52">
        <f t="shared" si="20"/>
        <v>25637.19</v>
      </c>
      <c r="V43" s="51"/>
      <c r="W43" s="51">
        <f t="shared" si="5"/>
        <v>14.999999999999998</v>
      </c>
      <c r="X43" s="51">
        <f t="shared" si="26"/>
        <v>11</v>
      </c>
      <c r="Y43" s="51">
        <f t="shared" si="21"/>
        <v>12.999999999999998</v>
      </c>
      <c r="Z43" s="51">
        <f t="shared" si="21"/>
        <v>14.999999999999998</v>
      </c>
      <c r="AA43" s="51">
        <f t="shared" si="17"/>
        <v>12.999999999999998</v>
      </c>
      <c r="AB43" s="51">
        <f t="shared" si="17"/>
        <v>11.588150114637383</v>
      </c>
      <c r="AC43" s="51">
        <f t="shared" si="17"/>
        <v>14</v>
      </c>
      <c r="AD43" s="51">
        <f t="shared" si="17"/>
        <v>12.999999999999998</v>
      </c>
      <c r="AE43" s="51">
        <f t="shared" si="17"/>
        <v>12.999999999999998</v>
      </c>
      <c r="AF43" s="34">
        <f t="shared" si="22"/>
        <v>11.997292255851736</v>
      </c>
      <c r="AG43" s="34">
        <f t="shared" si="22"/>
        <v>12.999999999999998</v>
      </c>
      <c r="AH43" s="34">
        <f t="shared" si="22"/>
        <v>11</v>
      </c>
      <c r="AI43" s="35">
        <f t="shared" si="27"/>
        <v>12.882120197540759</v>
      </c>
      <c r="AP43" s="20"/>
      <c r="AR43" s="37">
        <f t="shared" si="23"/>
        <v>176.80651967097305</v>
      </c>
      <c r="AS43" s="36">
        <f t="shared" si="24"/>
        <v>27331.714057323956</v>
      </c>
      <c r="AT43" s="36">
        <f t="shared" si="25"/>
        <v>1694.5240573239571</v>
      </c>
    </row>
    <row r="44" spans="1:46">
      <c r="A44" s="5" t="str">
        <f t="shared" si="19"/>
        <v>CITY of SHELTON-REGULATEDRolloffROHAUL40T</v>
      </c>
      <c r="B44" s="5">
        <f t="shared" si="14"/>
        <v>1</v>
      </c>
      <c r="C44" s="31" t="s">
        <v>129</v>
      </c>
      <c r="D44" s="31" t="str">
        <f>VLOOKUP(C44,'[13]RM Revenue'!J:K,2,FALSE)</f>
        <v>40YD ROLL OFF TEMP HAUL</v>
      </c>
      <c r="E44" s="31">
        <f>VLOOKUP(A44,'[13]Service Codes 01-2019'!$A$1:$H$808,8,FALSE)</f>
        <v>165.74</v>
      </c>
      <c r="F44" s="33">
        <f>VLOOKUP(A44,'[13]Service Codes'!$A$1:$H$808,8,FALSE)</f>
        <v>165.74</v>
      </c>
      <c r="G44" s="33">
        <v>166.19</v>
      </c>
      <c r="H44" s="33"/>
      <c r="I44" s="113">
        <v>1325.92</v>
      </c>
      <c r="J44" s="113">
        <v>1491.66</v>
      </c>
      <c r="K44" s="113">
        <v>994.44</v>
      </c>
      <c r="L44" s="113">
        <v>1657.4</v>
      </c>
      <c r="M44" s="113">
        <v>662.96</v>
      </c>
      <c r="N44" s="113">
        <v>165.74</v>
      </c>
      <c r="O44" s="113">
        <v>994.44</v>
      </c>
      <c r="P44" s="113">
        <v>165.74</v>
      </c>
      <c r="Q44" s="113">
        <v>662.96</v>
      </c>
      <c r="R44" s="113">
        <v>166.19</v>
      </c>
      <c r="S44" s="113">
        <v>498.57</v>
      </c>
      <c r="T44" s="113">
        <v>0</v>
      </c>
      <c r="U44" s="52">
        <f t="shared" si="20"/>
        <v>8786.0199999999986</v>
      </c>
      <c r="V44" s="51"/>
      <c r="W44" s="51">
        <f t="shared" si="5"/>
        <v>8</v>
      </c>
      <c r="X44" s="51">
        <f t="shared" si="26"/>
        <v>9</v>
      </c>
      <c r="Y44" s="51">
        <f t="shared" si="21"/>
        <v>6</v>
      </c>
      <c r="Z44" s="51">
        <f t="shared" si="21"/>
        <v>10</v>
      </c>
      <c r="AA44" s="51">
        <f t="shared" si="17"/>
        <v>4</v>
      </c>
      <c r="AB44" s="51">
        <f t="shared" si="17"/>
        <v>1</v>
      </c>
      <c r="AC44" s="51">
        <f t="shared" si="17"/>
        <v>6</v>
      </c>
      <c r="AD44" s="51">
        <f t="shared" si="17"/>
        <v>1</v>
      </c>
      <c r="AE44" s="51">
        <f t="shared" si="17"/>
        <v>4</v>
      </c>
      <c r="AF44" s="34">
        <f t="shared" si="22"/>
        <v>1</v>
      </c>
      <c r="AG44" s="34">
        <f t="shared" si="22"/>
        <v>3</v>
      </c>
      <c r="AH44" s="34">
        <f t="shared" si="22"/>
        <v>0</v>
      </c>
      <c r="AI44" s="35">
        <f t="shared" si="27"/>
        <v>4.416666666666667</v>
      </c>
      <c r="AP44" s="20"/>
      <c r="AR44" s="37">
        <f t="shared" si="23"/>
        <v>176.80651967097305</v>
      </c>
      <c r="AS44" s="36">
        <f t="shared" si="24"/>
        <v>9370.7455425615735</v>
      </c>
      <c r="AT44" s="36">
        <f t="shared" si="25"/>
        <v>584.72554256157491</v>
      </c>
    </row>
    <row r="45" spans="1:46">
      <c r="A45" s="5" t="str">
        <f t="shared" si="19"/>
        <v>CITY of SHELTON-REGULATEDRolloffCPHAUL25</v>
      </c>
      <c r="B45" s="5">
        <f t="shared" si="14"/>
        <v>1</v>
      </c>
      <c r="C45" s="31" t="s">
        <v>133</v>
      </c>
      <c r="D45" s="31" t="str">
        <f>VLOOKUP(C45,'[13]RM Revenue'!J:K,2,FALSE)</f>
        <v>25YD COMPACTOR-HAUL</v>
      </c>
      <c r="E45" s="31">
        <f>VLOOKUP(A45,'[13]Service Codes 01-2019'!$A$1:$H$808,8,FALSE)</f>
        <v>170.69</v>
      </c>
      <c r="F45" s="33">
        <f>VLOOKUP(A45,'[13]Service Codes'!$A$1:$H$808,8,FALSE)</f>
        <v>170.69</v>
      </c>
      <c r="G45" s="33">
        <v>171.16</v>
      </c>
      <c r="H45" s="33"/>
      <c r="I45" s="113">
        <v>682.76</v>
      </c>
      <c r="J45" s="113">
        <v>-383.76</v>
      </c>
      <c r="K45" s="113">
        <v>0</v>
      </c>
      <c r="L45" s="113">
        <v>0</v>
      </c>
      <c r="M45" s="113">
        <v>0</v>
      </c>
      <c r="N45" s="113">
        <v>0</v>
      </c>
      <c r="O45" s="113">
        <v>0</v>
      </c>
      <c r="P45" s="113">
        <v>0</v>
      </c>
      <c r="Q45" s="113">
        <v>0</v>
      </c>
      <c r="R45" s="113">
        <v>0</v>
      </c>
      <c r="S45" s="113">
        <v>0</v>
      </c>
      <c r="T45" s="113">
        <v>0</v>
      </c>
      <c r="U45" s="52">
        <f t="shared" si="20"/>
        <v>299</v>
      </c>
      <c r="V45" s="51"/>
      <c r="W45" s="51">
        <f t="shared" si="5"/>
        <v>4</v>
      </c>
      <c r="X45" s="51">
        <f t="shared" si="26"/>
        <v>-2.2482863670982485</v>
      </c>
      <c r="Y45" s="51">
        <f t="shared" si="26"/>
        <v>0</v>
      </c>
      <c r="Z45" s="51">
        <f t="shared" si="26"/>
        <v>0</v>
      </c>
      <c r="AA45" s="51">
        <f t="shared" si="17"/>
        <v>0</v>
      </c>
      <c r="AB45" s="51">
        <f t="shared" si="17"/>
        <v>0</v>
      </c>
      <c r="AC45" s="51">
        <f t="shared" si="17"/>
        <v>0</v>
      </c>
      <c r="AD45" s="51">
        <f t="shared" si="17"/>
        <v>0</v>
      </c>
      <c r="AE45" s="51">
        <f t="shared" si="17"/>
        <v>0</v>
      </c>
      <c r="AF45" s="34">
        <f t="shared" ref="AF45:AH48" si="28">IFERROR(R45/$G45,0)</f>
        <v>0</v>
      </c>
      <c r="AG45" s="34">
        <f t="shared" si="28"/>
        <v>0</v>
      </c>
      <c r="AH45" s="34">
        <f t="shared" si="28"/>
        <v>0</v>
      </c>
      <c r="AI45" s="35">
        <f t="shared" si="27"/>
        <v>0.14597613607514595</v>
      </c>
      <c r="AP45" s="20"/>
      <c r="AR45" s="37">
        <f t="shared" si="23"/>
        <v>182.09401231652774</v>
      </c>
      <c r="AS45" s="36">
        <f t="shared" si="24"/>
        <v>318.97656384464108</v>
      </c>
      <c r="AT45" s="36">
        <f t="shared" si="25"/>
        <v>19.976563844641078</v>
      </c>
    </row>
    <row r="46" spans="1:46">
      <c r="A46" s="5" t="str">
        <f t="shared" si="19"/>
        <v>CITY of SHELTON-REGULATEDRolloffRORENT10D</v>
      </c>
      <c r="B46" s="5">
        <f t="shared" si="14"/>
        <v>1</v>
      </c>
      <c r="C46" s="31" t="s">
        <v>136</v>
      </c>
      <c r="D46" s="31" t="str">
        <f>VLOOKUP(C46,'[13]RM Revenue'!J:K,2,FALSE)</f>
        <v>10YD ROLL OFF DAILY RENT</v>
      </c>
      <c r="E46" s="31">
        <f>VLOOKUP(A46,'[13]Service Codes 01-2019'!$A$1:$H$808,8,FALSE)</f>
        <v>139.5</v>
      </c>
      <c r="F46" s="33">
        <f>VLOOKUP(A46,'[13]Service Codes'!$A$1:$H$808,8,FALSE)</f>
        <v>139.5</v>
      </c>
      <c r="G46" s="33">
        <v>139.5</v>
      </c>
      <c r="H46" s="33"/>
      <c r="I46" s="113">
        <v>0</v>
      </c>
      <c r="J46" s="113">
        <v>0</v>
      </c>
      <c r="K46" s="113">
        <v>144.15</v>
      </c>
      <c r="L46" s="113">
        <v>74.099999999999994</v>
      </c>
      <c r="M46" s="113">
        <v>13.95</v>
      </c>
      <c r="N46" s="113">
        <v>0</v>
      </c>
      <c r="O46" s="113">
        <v>74.400000000000006</v>
      </c>
      <c r="P46" s="113">
        <v>97.65</v>
      </c>
      <c r="Q46" s="113">
        <v>0</v>
      </c>
      <c r="R46" s="113">
        <v>32.549999999999997</v>
      </c>
      <c r="S46" s="113">
        <v>209.25</v>
      </c>
      <c r="T46" s="113">
        <v>167.4</v>
      </c>
      <c r="U46" s="52">
        <f t="shared" si="20"/>
        <v>813.44999999999993</v>
      </c>
      <c r="V46" s="51"/>
      <c r="W46" s="51">
        <f t="shared" si="5"/>
        <v>0</v>
      </c>
      <c r="X46" s="51">
        <f t="shared" si="26"/>
        <v>0</v>
      </c>
      <c r="Y46" s="51">
        <f t="shared" si="26"/>
        <v>1.0333333333333334</v>
      </c>
      <c r="Z46" s="51">
        <f t="shared" si="26"/>
        <v>0.53118279569892468</v>
      </c>
      <c r="AA46" s="51">
        <f t="shared" si="17"/>
        <v>9.9999999999999992E-2</v>
      </c>
      <c r="AB46" s="51">
        <f t="shared" si="17"/>
        <v>0</v>
      </c>
      <c r="AC46" s="51">
        <f t="shared" si="17"/>
        <v>0.53333333333333333</v>
      </c>
      <c r="AD46" s="51">
        <f t="shared" si="17"/>
        <v>0.70000000000000007</v>
      </c>
      <c r="AE46" s="51">
        <f t="shared" si="17"/>
        <v>0</v>
      </c>
      <c r="AF46" s="34">
        <f t="shared" si="28"/>
        <v>0.23333333333333331</v>
      </c>
      <c r="AG46" s="34">
        <f t="shared" si="28"/>
        <v>1.5</v>
      </c>
      <c r="AH46" s="34">
        <f t="shared" si="28"/>
        <v>1.2</v>
      </c>
      <c r="AI46" s="35">
        <f t="shared" si="27"/>
        <v>0.48593189964157707</v>
      </c>
      <c r="AN46" s="5">
        <v>10</v>
      </c>
      <c r="AO46" s="5">
        <v>1</v>
      </c>
      <c r="AP46" s="20">
        <f>+AO46*AH46</f>
        <v>1.2</v>
      </c>
      <c r="AR46" s="37">
        <f t="shared" si="23"/>
        <v>148.41151389434225</v>
      </c>
      <c r="AS46" s="36">
        <f t="shared" si="24"/>
        <v>865.41466650432039</v>
      </c>
      <c r="AT46" s="36">
        <f t="shared" si="25"/>
        <v>51.964666504320462</v>
      </c>
    </row>
    <row r="47" spans="1:46" s="4" customFormat="1">
      <c r="A47" s="4" t="str">
        <f t="shared" si="19"/>
        <v>CITY of SHELTON-REGULATEDRolloffRORELOCATE</v>
      </c>
      <c r="B47" s="4">
        <f t="shared" si="14"/>
        <v>1</v>
      </c>
      <c r="C47" s="31" t="s">
        <v>182</v>
      </c>
      <c r="D47" s="31" t="str">
        <f>VLOOKUP(C47,'[13]RM Revenue'!J:K,2,FALSE)</f>
        <v>ROLL OFF RELOCATE</v>
      </c>
      <c r="E47" s="31">
        <v>97.48</v>
      </c>
      <c r="F47" s="33">
        <v>97.48</v>
      </c>
      <c r="G47" s="33">
        <v>97.75</v>
      </c>
      <c r="H47" s="33"/>
      <c r="I47" s="113">
        <v>97.48</v>
      </c>
      <c r="J47" s="113">
        <v>0</v>
      </c>
      <c r="K47" s="113">
        <v>0</v>
      </c>
      <c r="L47" s="113">
        <v>0</v>
      </c>
      <c r="M47" s="113">
        <v>0</v>
      </c>
      <c r="N47" s="113">
        <v>0</v>
      </c>
      <c r="O47" s="113">
        <v>0</v>
      </c>
      <c r="P47" s="113">
        <v>0</v>
      </c>
      <c r="Q47" s="113">
        <v>0</v>
      </c>
      <c r="R47" s="113">
        <v>0</v>
      </c>
      <c r="S47" s="113">
        <v>0</v>
      </c>
      <c r="T47" s="113">
        <v>0</v>
      </c>
      <c r="U47" s="113">
        <f t="shared" si="20"/>
        <v>97.48</v>
      </c>
      <c r="V47" s="34"/>
      <c r="W47" s="34">
        <f t="shared" si="5"/>
        <v>1</v>
      </c>
      <c r="X47" s="34">
        <f t="shared" si="26"/>
        <v>0</v>
      </c>
      <c r="Y47" s="34">
        <f t="shared" si="26"/>
        <v>0</v>
      </c>
      <c r="Z47" s="34">
        <f t="shared" si="26"/>
        <v>0</v>
      </c>
      <c r="AA47" s="34">
        <f t="shared" si="17"/>
        <v>0</v>
      </c>
      <c r="AB47" s="34">
        <f t="shared" si="17"/>
        <v>0</v>
      </c>
      <c r="AC47" s="34">
        <f t="shared" si="17"/>
        <v>0</v>
      </c>
      <c r="AD47" s="34">
        <f t="shared" si="17"/>
        <v>0</v>
      </c>
      <c r="AE47" s="34">
        <f t="shared" si="17"/>
        <v>0</v>
      </c>
      <c r="AF47" s="34">
        <f t="shared" si="28"/>
        <v>0</v>
      </c>
      <c r="AG47" s="34">
        <f t="shared" si="28"/>
        <v>0</v>
      </c>
      <c r="AH47" s="34">
        <f t="shared" si="28"/>
        <v>0</v>
      </c>
      <c r="AI47" s="35">
        <f t="shared" si="27"/>
        <v>8.3333333333333329E-2</v>
      </c>
      <c r="AJ47" s="40"/>
      <c r="AR47" s="37">
        <f t="shared" si="23"/>
        <v>103.99444790804269</v>
      </c>
      <c r="AS47" s="35">
        <f t="shared" si="24"/>
        <v>103.99444790804267</v>
      </c>
      <c r="AT47" s="35">
        <f t="shared" si="25"/>
        <v>6.5144479080426692</v>
      </c>
    </row>
    <row r="48" spans="1:46">
      <c r="B48" s="5">
        <f t="shared" si="14"/>
        <v>0</v>
      </c>
      <c r="C48" s="44"/>
      <c r="D48" s="44"/>
      <c r="E48" s="44"/>
      <c r="F48" s="33"/>
      <c r="G48" s="33"/>
      <c r="H48" s="33"/>
      <c r="I48" s="113"/>
      <c r="J48" s="113" t="str">
        <f>IF(H48="","",(#REF!/H48)+(#REF!/#REF!))</f>
        <v/>
      </c>
      <c r="K48" s="113" t="str">
        <f>IF(H48="","",J48/12)</f>
        <v/>
      </c>
      <c r="L48" s="43"/>
      <c r="M48" s="43"/>
      <c r="N48" s="43"/>
      <c r="O48" s="43"/>
      <c r="P48" s="43"/>
      <c r="Q48" s="43"/>
      <c r="R48" s="43"/>
      <c r="S48" s="43"/>
      <c r="T48" s="43"/>
      <c r="U48" s="43"/>
      <c r="W48" s="51">
        <f t="shared" si="5"/>
        <v>0</v>
      </c>
      <c r="X48" s="51">
        <f t="shared" si="26"/>
        <v>0</v>
      </c>
      <c r="Y48" s="51">
        <f t="shared" si="26"/>
        <v>0</v>
      </c>
      <c r="Z48" s="51">
        <f t="shared" si="26"/>
        <v>0</v>
      </c>
      <c r="AA48" s="51">
        <f t="shared" si="17"/>
        <v>0</v>
      </c>
      <c r="AB48" s="51">
        <f t="shared" si="17"/>
        <v>0</v>
      </c>
      <c r="AC48" s="51">
        <f t="shared" si="17"/>
        <v>0</v>
      </c>
      <c r="AD48" s="51">
        <f t="shared" si="17"/>
        <v>0</v>
      </c>
      <c r="AE48" s="51">
        <f t="shared" si="17"/>
        <v>0</v>
      </c>
      <c r="AF48" s="34">
        <f t="shared" si="28"/>
        <v>0</v>
      </c>
      <c r="AG48" s="34">
        <f t="shared" si="28"/>
        <v>0</v>
      </c>
      <c r="AH48" s="34">
        <f t="shared" si="28"/>
        <v>0</v>
      </c>
      <c r="AI48" s="35">
        <f t="shared" si="27"/>
        <v>0</v>
      </c>
      <c r="AS48" s="20"/>
    </row>
    <row r="49" spans="1:46">
      <c r="B49" s="5">
        <f t="shared" si="14"/>
        <v>0</v>
      </c>
      <c r="C49" s="44"/>
      <c r="D49" s="45" t="s">
        <v>148</v>
      </c>
      <c r="E49" s="45"/>
      <c r="F49" s="33"/>
      <c r="G49" s="33"/>
      <c r="H49" s="33"/>
      <c r="I49" s="48">
        <f t="shared" ref="I49:U49" si="29">SUM(I29:I48)</f>
        <v>12372.71</v>
      </c>
      <c r="J49" s="48">
        <f t="shared" si="29"/>
        <v>11382.369999999999</v>
      </c>
      <c r="K49" s="48">
        <f t="shared" si="29"/>
        <v>11576.27</v>
      </c>
      <c r="L49" s="48">
        <f t="shared" si="29"/>
        <v>13772.5</v>
      </c>
      <c r="M49" s="48">
        <f t="shared" si="29"/>
        <v>10855.04</v>
      </c>
      <c r="N49" s="48">
        <f t="shared" si="29"/>
        <v>9521.83</v>
      </c>
      <c r="O49" s="48">
        <f t="shared" si="29"/>
        <v>11981.05</v>
      </c>
      <c r="P49" s="48">
        <f t="shared" si="29"/>
        <v>12158.280000000002</v>
      </c>
      <c r="Q49" s="48">
        <f t="shared" si="29"/>
        <v>12846.129999999997</v>
      </c>
      <c r="R49" s="48">
        <f t="shared" si="29"/>
        <v>12476.66</v>
      </c>
      <c r="S49" s="48">
        <f t="shared" si="29"/>
        <v>12563.159999999998</v>
      </c>
      <c r="T49" s="48">
        <f t="shared" si="29"/>
        <v>10603.57</v>
      </c>
      <c r="U49" s="48">
        <f t="shared" si="29"/>
        <v>142109.57</v>
      </c>
      <c r="V49" s="49">
        <f>U49-SUM(I49:T49)</f>
        <v>0</v>
      </c>
      <c r="W49" s="47">
        <f t="shared" ref="W49:AH49" si="30">+SUM(W30:W34)</f>
        <v>19</v>
      </c>
      <c r="X49" s="47">
        <f t="shared" si="30"/>
        <v>19.033333333333331</v>
      </c>
      <c r="Y49" s="47">
        <f t="shared" si="30"/>
        <v>17.733333333333334</v>
      </c>
      <c r="Z49" s="47">
        <f t="shared" si="30"/>
        <v>19.451621680567623</v>
      </c>
      <c r="AA49" s="47">
        <f t="shared" si="30"/>
        <v>17.166666666666668</v>
      </c>
      <c r="AB49" s="47">
        <f t="shared" si="30"/>
        <v>17.252689961175818</v>
      </c>
      <c r="AC49" s="47">
        <f t="shared" si="30"/>
        <v>17.366673505676378</v>
      </c>
      <c r="AD49" s="47">
        <f t="shared" si="30"/>
        <v>18.191403216860788</v>
      </c>
      <c r="AE49" s="47">
        <f t="shared" si="30"/>
        <v>21.9</v>
      </c>
      <c r="AF49" s="47">
        <f t="shared" si="30"/>
        <v>20.633333333333333</v>
      </c>
      <c r="AG49" s="47">
        <f t="shared" si="30"/>
        <v>21.466666666666669</v>
      </c>
      <c r="AH49" s="47">
        <f t="shared" si="30"/>
        <v>18.533333333333331</v>
      </c>
      <c r="AI49" s="47">
        <f>+SUM(AI30:AI34,AI46)</f>
        <v>19.463353152220517</v>
      </c>
      <c r="AK49" s="41" t="s">
        <v>117</v>
      </c>
      <c r="AL49" s="42">
        <f>+SUM(AP30:AP46)</f>
        <v>19.733333333333331</v>
      </c>
      <c r="AS49" s="46">
        <f>SUM(AS29:AS48)</f>
        <v>151426.3295759614</v>
      </c>
      <c r="AT49" s="73">
        <f>SUM(AT29:AT48)</f>
        <v>9316.7595759613832</v>
      </c>
    </row>
    <row r="50" spans="1:46">
      <c r="C50" s="44"/>
      <c r="D50" s="44"/>
      <c r="E50" s="44"/>
      <c r="F50" s="33"/>
      <c r="G50" s="33"/>
      <c r="H50" s="33"/>
      <c r="I50" s="113"/>
      <c r="J50" s="113"/>
      <c r="K50" s="113"/>
      <c r="L50" s="43"/>
      <c r="M50" s="43"/>
      <c r="N50" s="43"/>
      <c r="O50" s="43"/>
      <c r="P50" s="43"/>
      <c r="Q50" s="43"/>
      <c r="R50" s="43"/>
      <c r="S50" s="43"/>
      <c r="T50" s="43"/>
      <c r="U50" s="43"/>
      <c r="W50" s="51"/>
      <c r="X50" s="51"/>
      <c r="Y50" s="51"/>
      <c r="Z50" s="51"/>
      <c r="AA50" s="51"/>
      <c r="AB50" s="51"/>
      <c r="AC50" s="51"/>
      <c r="AD50" s="51"/>
      <c r="AE50" s="51"/>
      <c r="AF50" s="51"/>
      <c r="AG50" s="51"/>
      <c r="AH50" s="51"/>
      <c r="AS50" s="20"/>
    </row>
    <row r="51" spans="1:46">
      <c r="B51" s="5">
        <f>COUNTIF(C:C,C51)</f>
        <v>1</v>
      </c>
      <c r="C51" s="54" t="s">
        <v>149</v>
      </c>
      <c r="D51" s="54" t="s">
        <v>149</v>
      </c>
      <c r="E51" s="54"/>
      <c r="F51" s="33"/>
      <c r="G51" s="33"/>
      <c r="H51" s="33"/>
      <c r="I51" s="113"/>
      <c r="J51" s="113"/>
      <c r="K51" s="113"/>
      <c r="L51" s="43"/>
      <c r="M51" s="43"/>
      <c r="N51" s="43"/>
      <c r="O51" s="43"/>
      <c r="P51" s="43"/>
      <c r="Q51" s="43"/>
      <c r="R51" s="43"/>
      <c r="S51" s="43"/>
      <c r="T51" s="43"/>
      <c r="U51" s="43"/>
      <c r="W51" s="51">
        <f>IFERROR(I51/$E51,0)</f>
        <v>0</v>
      </c>
      <c r="X51" s="51">
        <f t="shared" ref="X51:Z53" si="31">IFERROR(J51/$E51,0)</f>
        <v>0</v>
      </c>
      <c r="Y51" s="51">
        <f t="shared" si="31"/>
        <v>0</v>
      </c>
      <c r="Z51" s="51">
        <f t="shared" si="31"/>
        <v>0</v>
      </c>
      <c r="AA51" s="51">
        <f t="shared" ref="AA51:AH53" si="32">IFERROR(M51/$F51,0)</f>
        <v>0</v>
      </c>
      <c r="AB51" s="51">
        <f t="shared" si="32"/>
        <v>0</v>
      </c>
      <c r="AC51" s="51">
        <f t="shared" si="32"/>
        <v>0</v>
      </c>
      <c r="AD51" s="51">
        <f t="shared" si="32"/>
        <v>0</v>
      </c>
      <c r="AE51" s="51">
        <f t="shared" si="32"/>
        <v>0</v>
      </c>
      <c r="AF51" s="51">
        <f t="shared" si="32"/>
        <v>0</v>
      </c>
      <c r="AG51" s="51">
        <f t="shared" si="32"/>
        <v>0</v>
      </c>
      <c r="AH51" s="51">
        <f t="shared" si="32"/>
        <v>0</v>
      </c>
      <c r="AS51" s="20"/>
    </row>
    <row r="52" spans="1:46">
      <c r="A52" s="5" t="str">
        <f t="shared" ref="A52:A53" si="33">$A$1&amp;"Rolloff"&amp;C52</f>
        <v>CITY of SHELTON-REGULATEDRolloffDISPMC-TON</v>
      </c>
      <c r="B52" s="5">
        <f>COUNTIF(C:C,C52)</f>
        <v>1</v>
      </c>
      <c r="C52" s="31" t="s">
        <v>150</v>
      </c>
      <c r="D52" s="31" t="str">
        <f>VLOOKUP(C52,'[13]RM Revenue'!J:K,2,FALSE)</f>
        <v>MC LANDFILL PER TON</v>
      </c>
      <c r="E52" s="31">
        <f>VLOOKUP(A52,'[13]Service Codes 01-2019'!$A$1:$H$808,8,FALSE)</f>
        <v>99.52</v>
      </c>
      <c r="F52" s="33">
        <f>VLOOKUP(A52,'[13]Service Codes'!$A$1:$H$808,8,FALSE)</f>
        <v>102.31</v>
      </c>
      <c r="G52" s="33">
        <v>102.31</v>
      </c>
      <c r="H52" s="33"/>
      <c r="I52" s="113">
        <v>18509.759999999998</v>
      </c>
      <c r="J52" s="113">
        <v>17887.91</v>
      </c>
      <c r="K52" s="113">
        <v>18734.48</v>
      </c>
      <c r="L52" s="113">
        <v>20089.63</v>
      </c>
      <c r="M52" s="113">
        <v>16837.669999999998</v>
      </c>
      <c r="N52" s="113">
        <v>13282.56</v>
      </c>
      <c r="O52" s="113">
        <v>16127.12</v>
      </c>
      <c r="P52" s="113">
        <v>13735.15</v>
      </c>
      <c r="Q52" s="113">
        <v>14096.55</v>
      </c>
      <c r="R52" s="113">
        <v>16166.28</v>
      </c>
      <c r="S52" s="113">
        <v>15927.66</v>
      </c>
      <c r="T52" s="113">
        <v>13760.77</v>
      </c>
      <c r="U52" s="52">
        <f t="shared" ref="U52:U53" si="34">SUM(I52:T52)</f>
        <v>195155.53999999998</v>
      </c>
      <c r="V52" s="51"/>
      <c r="W52" s="51">
        <f t="shared" ref="W52:W53" si="35">IFERROR(I52/$E52,0)</f>
        <v>185.99035369774919</v>
      </c>
      <c r="X52" s="51">
        <f>IFERROR(J52/$F52,0)</f>
        <v>174.84028931678233</v>
      </c>
      <c r="Y52" s="51">
        <f t="shared" ref="Y52:Z52" si="36">IFERROR(K52/$F52,0)</f>
        <v>183.11484703352556</v>
      </c>
      <c r="Z52" s="51">
        <f t="shared" si="36"/>
        <v>196.36037532987979</v>
      </c>
      <c r="AA52" s="51">
        <f t="shared" si="32"/>
        <v>164.5750171048773</v>
      </c>
      <c r="AB52" s="51">
        <f t="shared" si="32"/>
        <v>129.82660541491543</v>
      </c>
      <c r="AC52" s="51">
        <f t="shared" si="32"/>
        <v>157.62994819665721</v>
      </c>
      <c r="AD52" s="51">
        <f t="shared" si="32"/>
        <v>134.2503176620076</v>
      </c>
      <c r="AE52" s="51">
        <f t="shared" si="32"/>
        <v>137.78271918678524</v>
      </c>
      <c r="AF52" s="34">
        <f t="shared" ref="AF52:AH53" si="37">IFERROR(R52/$G52,0)</f>
        <v>158.01270648030496</v>
      </c>
      <c r="AG52" s="34">
        <f t="shared" si="37"/>
        <v>155.68038314925226</v>
      </c>
      <c r="AH52" s="34">
        <f t="shared" si="37"/>
        <v>134.50073306617145</v>
      </c>
      <c r="AI52" s="35">
        <f t="shared" ref="AI52" si="38">AVERAGE(W52:AH52)</f>
        <v>159.38035796990903</v>
      </c>
      <c r="AR52" s="37">
        <f>+IFERROR($F52,0)</f>
        <v>102.31</v>
      </c>
      <c r="AS52" s="36">
        <f t="shared" ref="AS52:AS53" si="39">+$AR52*$AI52*12</f>
        <v>195674.45308681671</v>
      </c>
      <c r="AT52" s="36">
        <v>0</v>
      </c>
    </row>
    <row r="53" spans="1:46">
      <c r="A53" s="5" t="str">
        <f t="shared" si="33"/>
        <v>CITY of SHELTON-REGULATEDRolloffDISPMCMISC</v>
      </c>
      <c r="B53" s="5">
        <f>COUNTIF(C:C,C53)</f>
        <v>1</v>
      </c>
      <c r="C53" s="44" t="s">
        <v>152</v>
      </c>
      <c r="D53" s="31" t="str">
        <f>VLOOKUP(C53,'[13]RM Revenue'!J:K,2,FALSE)</f>
        <v>DISPOSAL MISCELLANOUS</v>
      </c>
      <c r="E53" s="31">
        <f>VLOOKUP(A53,'[13]Service Codes 01-2019'!$A$1:$H$808,8,FALSE)</f>
        <v>0</v>
      </c>
      <c r="F53" s="33">
        <f>VLOOKUP(A53,'[13]Service Codes'!$A$1:$H$808,8,FALSE)</f>
        <v>0</v>
      </c>
      <c r="G53" s="33">
        <v>0</v>
      </c>
      <c r="H53" s="33"/>
      <c r="I53" s="113">
        <v>16.170000000000002</v>
      </c>
      <c r="J53" s="113">
        <v>0</v>
      </c>
      <c r="K53" s="113">
        <v>195.9</v>
      </c>
      <c r="L53" s="113">
        <v>60.9</v>
      </c>
      <c r="M53" s="113">
        <v>5.54</v>
      </c>
      <c r="N53" s="113">
        <v>44.32</v>
      </c>
      <c r="O53" s="113">
        <v>0</v>
      </c>
      <c r="P53" s="113">
        <v>42.86</v>
      </c>
      <c r="Q53" s="113">
        <v>138.46</v>
      </c>
      <c r="R53" s="113">
        <v>123.04</v>
      </c>
      <c r="S53" s="113">
        <v>27.7</v>
      </c>
      <c r="T53" s="113">
        <v>0</v>
      </c>
      <c r="U53" s="52">
        <f t="shared" si="34"/>
        <v>654.89</v>
      </c>
      <c r="V53" s="51"/>
      <c r="W53" s="51">
        <f t="shared" si="35"/>
        <v>0</v>
      </c>
      <c r="X53" s="51">
        <f t="shared" si="31"/>
        <v>0</v>
      </c>
      <c r="Y53" s="51">
        <f t="shared" si="31"/>
        <v>0</v>
      </c>
      <c r="Z53" s="51">
        <f t="shared" si="31"/>
        <v>0</v>
      </c>
      <c r="AA53" s="51">
        <f t="shared" si="32"/>
        <v>0</v>
      </c>
      <c r="AB53" s="51">
        <f t="shared" si="32"/>
        <v>0</v>
      </c>
      <c r="AC53" s="51">
        <f t="shared" si="32"/>
        <v>0</v>
      </c>
      <c r="AD53" s="51">
        <f t="shared" si="32"/>
        <v>0</v>
      </c>
      <c r="AE53" s="51">
        <f t="shared" si="32"/>
        <v>0</v>
      </c>
      <c r="AF53" s="34">
        <f t="shared" si="37"/>
        <v>0</v>
      </c>
      <c r="AG53" s="34">
        <f t="shared" si="37"/>
        <v>0</v>
      </c>
      <c r="AH53" s="34">
        <f t="shared" si="37"/>
        <v>0</v>
      </c>
      <c r="AI53" s="35">
        <f t="shared" ref="AI53" si="40">AVERAGE(W53:AA53)</f>
        <v>0</v>
      </c>
      <c r="AR53" s="37">
        <f>+IFERROR($F53,0)</f>
        <v>0</v>
      </c>
      <c r="AS53" s="36">
        <f t="shared" si="39"/>
        <v>0</v>
      </c>
      <c r="AT53" s="36">
        <v>0</v>
      </c>
    </row>
    <row r="54" spans="1:46">
      <c r="B54" s="5">
        <f>COUNTIF(C:C,C54)</f>
        <v>0</v>
      </c>
      <c r="C54" s="44"/>
      <c r="D54" s="45" t="s">
        <v>153</v>
      </c>
      <c r="E54" s="45"/>
      <c r="F54" s="33"/>
      <c r="G54" s="33"/>
      <c r="H54" s="32"/>
      <c r="I54" s="48">
        <f t="shared" ref="I54:W54" si="41">SUM(I52:I53)</f>
        <v>18525.929999999997</v>
      </c>
      <c r="J54" s="48">
        <f t="shared" si="41"/>
        <v>17887.91</v>
      </c>
      <c r="K54" s="48">
        <f t="shared" si="41"/>
        <v>18930.38</v>
      </c>
      <c r="L54" s="48">
        <f t="shared" si="41"/>
        <v>20150.530000000002</v>
      </c>
      <c r="M54" s="48">
        <f t="shared" si="41"/>
        <v>16843.21</v>
      </c>
      <c r="N54" s="48">
        <f t="shared" si="41"/>
        <v>13326.88</v>
      </c>
      <c r="O54" s="48">
        <f t="shared" si="41"/>
        <v>16127.12</v>
      </c>
      <c r="P54" s="48">
        <f t="shared" si="41"/>
        <v>13778.01</v>
      </c>
      <c r="Q54" s="48">
        <f t="shared" si="41"/>
        <v>14235.009999999998</v>
      </c>
      <c r="R54" s="48">
        <f t="shared" si="41"/>
        <v>16289.320000000002</v>
      </c>
      <c r="S54" s="48">
        <f t="shared" si="41"/>
        <v>15955.36</v>
      </c>
      <c r="T54" s="48">
        <f t="shared" si="41"/>
        <v>13760.77</v>
      </c>
      <c r="U54" s="48">
        <f t="shared" si="41"/>
        <v>195810.43</v>
      </c>
      <c r="V54" s="49">
        <f>U54-SUM(I54:T54)</f>
        <v>0</v>
      </c>
      <c r="W54" s="121">
        <f t="shared" si="41"/>
        <v>185.99035369774919</v>
      </c>
      <c r="X54" s="121">
        <f t="shared" ref="X54" si="42">SUM(X52:X53)</f>
        <v>174.84028931678233</v>
      </c>
      <c r="Y54" s="121">
        <f t="shared" ref="Y54:AI54" si="43">SUM(Y52:Y53)</f>
        <v>183.11484703352556</v>
      </c>
      <c r="Z54" s="121">
        <f t="shared" si="43"/>
        <v>196.36037532987979</v>
      </c>
      <c r="AA54" s="121">
        <f t="shared" si="43"/>
        <v>164.5750171048773</v>
      </c>
      <c r="AB54" s="121">
        <f t="shared" si="43"/>
        <v>129.82660541491543</v>
      </c>
      <c r="AC54" s="121">
        <f t="shared" si="43"/>
        <v>157.62994819665721</v>
      </c>
      <c r="AD54" s="121">
        <f t="shared" si="43"/>
        <v>134.2503176620076</v>
      </c>
      <c r="AE54" s="121">
        <f t="shared" si="43"/>
        <v>137.78271918678524</v>
      </c>
      <c r="AF54" s="121">
        <f t="shared" si="43"/>
        <v>158.01270648030496</v>
      </c>
      <c r="AG54" s="121">
        <f t="shared" si="43"/>
        <v>155.68038314925226</v>
      </c>
      <c r="AH54" s="121">
        <f t="shared" si="43"/>
        <v>134.50073306617145</v>
      </c>
      <c r="AI54" s="121">
        <f t="shared" si="43"/>
        <v>159.38035796990903</v>
      </c>
      <c r="AS54" s="46">
        <f>SUM(AS52:AS53)</f>
        <v>195674.45308681671</v>
      </c>
      <c r="AT54" s="73">
        <f>SUM(AT52:AT53)</f>
        <v>0</v>
      </c>
    </row>
    <row r="55" spans="1:46">
      <c r="C55" s="44"/>
      <c r="F55" s="33"/>
      <c r="G55" s="33"/>
      <c r="H55" s="32"/>
      <c r="I55" s="66"/>
      <c r="J55" s="66"/>
      <c r="K55" s="66"/>
      <c r="L55" s="43"/>
      <c r="M55" s="43"/>
      <c r="N55" s="43"/>
      <c r="O55" s="43"/>
      <c r="P55" s="43"/>
      <c r="Q55" s="43"/>
      <c r="R55" s="43"/>
      <c r="S55" s="43"/>
      <c r="T55" s="43"/>
      <c r="U55" s="43"/>
      <c r="W55" s="51"/>
      <c r="X55" s="51"/>
      <c r="Y55" s="51"/>
      <c r="Z55" s="51"/>
      <c r="AA55" s="51"/>
      <c r="AB55" s="51"/>
      <c r="AC55" s="51"/>
      <c r="AD55" s="51"/>
      <c r="AE55" s="51"/>
      <c r="AF55" s="51"/>
      <c r="AG55" s="51"/>
      <c r="AH55" s="51"/>
      <c r="AS55" s="20"/>
    </row>
    <row r="56" spans="1:46">
      <c r="F56" s="33"/>
      <c r="G56" s="33"/>
      <c r="H56" s="32"/>
      <c r="I56" s="66"/>
      <c r="J56" s="66"/>
      <c r="K56" s="66"/>
      <c r="L56" s="43"/>
      <c r="M56" s="43"/>
      <c r="N56" s="43"/>
      <c r="O56" s="43"/>
      <c r="P56" s="43"/>
      <c r="Q56" s="43"/>
      <c r="R56" s="43"/>
      <c r="S56" s="43"/>
      <c r="T56" s="43"/>
      <c r="U56" s="43"/>
      <c r="W56" s="51"/>
      <c r="X56" s="51"/>
      <c r="Y56" s="51"/>
      <c r="Z56" s="51"/>
      <c r="AA56" s="51"/>
      <c r="AB56" s="51"/>
      <c r="AC56" s="51"/>
      <c r="AD56" s="51"/>
      <c r="AE56" s="51"/>
      <c r="AF56" s="51"/>
      <c r="AG56" s="51"/>
      <c r="AH56" s="51"/>
      <c r="AS56" s="20"/>
    </row>
    <row r="57" spans="1:46">
      <c r="B57" s="5">
        <f>COUNTIF(C:C,C57)</f>
        <v>1</v>
      </c>
      <c r="C57" s="28" t="s">
        <v>154</v>
      </c>
      <c r="D57" s="28" t="s">
        <v>154</v>
      </c>
      <c r="E57" s="28"/>
      <c r="F57" s="33"/>
      <c r="G57" s="33"/>
      <c r="H57" s="32"/>
      <c r="I57" s="113"/>
      <c r="J57" s="66"/>
      <c r="K57" s="66"/>
      <c r="L57" s="43"/>
      <c r="M57" s="43"/>
      <c r="N57" s="43"/>
      <c r="O57" s="43"/>
      <c r="P57" s="43"/>
      <c r="Q57" s="43"/>
      <c r="R57" s="43"/>
      <c r="S57" s="43"/>
      <c r="T57" s="43"/>
      <c r="U57" s="43"/>
      <c r="W57" s="51"/>
      <c r="X57" s="51"/>
      <c r="Y57" s="51"/>
      <c r="Z57" s="51"/>
      <c r="AA57" s="51"/>
      <c r="AB57" s="51"/>
      <c r="AC57" s="51"/>
      <c r="AD57" s="51"/>
      <c r="AE57" s="51"/>
      <c r="AF57" s="51"/>
      <c r="AG57" s="51"/>
      <c r="AH57" s="51"/>
      <c r="AS57" s="20"/>
    </row>
    <row r="58" spans="1:46">
      <c r="A58" s="5" t="str">
        <f>$A$1&amp;"ACCOUNTING ADJUSTMENTS"&amp;C58</f>
        <v>CITY of SHELTON-REGULATEDACCOUNTING ADJUSTMENTSFINCHG</v>
      </c>
      <c r="B58" s="5">
        <f>COUNTIF(C:C,C58)</f>
        <v>1</v>
      </c>
      <c r="C58" s="31" t="s">
        <v>155</v>
      </c>
      <c r="D58" s="31" t="s">
        <v>156</v>
      </c>
      <c r="E58" s="31">
        <v>0</v>
      </c>
      <c r="F58" s="33">
        <v>0</v>
      </c>
      <c r="G58" s="33">
        <v>0</v>
      </c>
      <c r="H58" s="33"/>
      <c r="I58" s="113">
        <v>38.01</v>
      </c>
      <c r="J58" s="113">
        <v>6.06</v>
      </c>
      <c r="K58" s="113">
        <v>152.03</v>
      </c>
      <c r="L58" s="113">
        <v>76.19</v>
      </c>
      <c r="M58" s="113">
        <v>105.8</v>
      </c>
      <c r="N58" s="113">
        <v>54.87</v>
      </c>
      <c r="O58" s="113">
        <v>115.96</v>
      </c>
      <c r="P58" s="113">
        <v>43.19</v>
      </c>
      <c r="Q58" s="113">
        <v>95.32</v>
      </c>
      <c r="R58" s="113">
        <v>41.21</v>
      </c>
      <c r="S58" s="113">
        <v>63.15</v>
      </c>
      <c r="T58" s="113">
        <v>110.84</v>
      </c>
      <c r="U58" s="52">
        <f>SUM(I58:T58)</f>
        <v>902.62999999999988</v>
      </c>
      <c r="V58" s="51"/>
      <c r="W58" s="51"/>
      <c r="X58" s="51"/>
      <c r="Y58" s="51"/>
      <c r="Z58" s="51"/>
      <c r="AA58" s="51"/>
      <c r="AB58" s="51"/>
      <c r="AC58" s="51"/>
      <c r="AD58" s="51"/>
      <c r="AE58" s="51"/>
      <c r="AF58" s="51"/>
      <c r="AG58" s="51"/>
      <c r="AH58" s="51"/>
      <c r="AS58" s="20"/>
    </row>
    <row r="59" spans="1:46">
      <c r="A59" s="5" t="str">
        <f>$A$1&amp;"ACCOUNTING ADJUSTMENTS"&amp;C59</f>
        <v>CITY of SHELTON-REGULATEDACCOUNTING ADJUSTMENTSC19-ADJFIN</v>
      </c>
      <c r="B59" s="5">
        <f>COUNTIF(C:C,C59)</f>
        <v>1</v>
      </c>
      <c r="C59" s="31" t="s">
        <v>157</v>
      </c>
      <c r="D59" s="31" t="s">
        <v>156</v>
      </c>
      <c r="E59" s="31">
        <v>0</v>
      </c>
      <c r="F59" s="33">
        <v>0</v>
      </c>
      <c r="G59" s="33">
        <v>0</v>
      </c>
      <c r="H59" s="33"/>
      <c r="I59" s="113">
        <v>0</v>
      </c>
      <c r="J59" s="113">
        <v>0</v>
      </c>
      <c r="K59" s="113">
        <v>0</v>
      </c>
      <c r="L59" s="113">
        <v>-76.19</v>
      </c>
      <c r="M59" s="113">
        <v>-105.8</v>
      </c>
      <c r="N59" s="113">
        <v>-54.87</v>
      </c>
      <c r="O59" s="113">
        <v>0</v>
      </c>
      <c r="P59" s="113">
        <v>0</v>
      </c>
      <c r="Q59" s="113">
        <v>0</v>
      </c>
      <c r="R59" s="113">
        <v>0</v>
      </c>
      <c r="S59" s="113">
        <v>0</v>
      </c>
      <c r="T59" s="113">
        <v>0</v>
      </c>
      <c r="U59" s="52">
        <f>SUM(I59:T59)</f>
        <v>-236.86</v>
      </c>
      <c r="V59" s="51"/>
      <c r="W59" s="51"/>
      <c r="X59" s="51"/>
      <c r="Y59" s="51"/>
      <c r="Z59" s="51"/>
      <c r="AA59" s="51"/>
      <c r="AB59" s="51"/>
      <c r="AC59" s="51"/>
      <c r="AD59" s="51"/>
      <c r="AE59" s="51"/>
      <c r="AF59" s="51"/>
      <c r="AG59" s="51"/>
      <c r="AH59" s="51"/>
      <c r="AS59" s="20"/>
    </row>
    <row r="60" spans="1:46">
      <c r="B60" s="5">
        <f>COUNTIF(C:C,C60)</f>
        <v>0</v>
      </c>
      <c r="C60" s="44"/>
      <c r="D60" s="44"/>
      <c r="E60" s="44"/>
      <c r="F60" s="74"/>
      <c r="G60" s="74"/>
      <c r="H60" s="32"/>
      <c r="I60" s="113"/>
      <c r="J60" s="113" t="str">
        <f>IF(H60="","",(#REF!/H60)+(#REF!/#REF!))</f>
        <v/>
      </c>
      <c r="K60" s="113"/>
      <c r="L60" s="43"/>
      <c r="M60" s="43"/>
      <c r="N60" s="43"/>
      <c r="O60" s="43"/>
      <c r="P60" s="43"/>
      <c r="Q60" s="43"/>
      <c r="R60" s="43"/>
      <c r="S60" s="43"/>
      <c r="T60" s="43"/>
      <c r="U60" s="43"/>
      <c r="W60" s="51"/>
      <c r="X60" s="51"/>
      <c r="Y60" s="51"/>
      <c r="Z60" s="51"/>
      <c r="AA60" s="51"/>
      <c r="AB60" s="51"/>
      <c r="AC60" s="51"/>
      <c r="AD60" s="51"/>
      <c r="AE60" s="51"/>
      <c r="AF60" s="51"/>
      <c r="AG60" s="51"/>
      <c r="AH60" s="51"/>
      <c r="AS60" s="20"/>
    </row>
    <row r="61" spans="1:46">
      <c r="C61" s="44"/>
      <c r="D61" s="75" t="s">
        <v>160</v>
      </c>
      <c r="E61" s="75"/>
      <c r="I61" s="48">
        <f t="shared" ref="I61:U61" si="44">SUM(I58:I60)</f>
        <v>38.01</v>
      </c>
      <c r="J61" s="48">
        <f t="shared" si="44"/>
        <v>6.06</v>
      </c>
      <c r="K61" s="48">
        <f t="shared" si="44"/>
        <v>152.03</v>
      </c>
      <c r="L61" s="48">
        <f t="shared" si="44"/>
        <v>0</v>
      </c>
      <c r="M61" s="48">
        <f t="shared" si="44"/>
        <v>0</v>
      </c>
      <c r="N61" s="48">
        <f t="shared" si="44"/>
        <v>0</v>
      </c>
      <c r="O61" s="48">
        <f t="shared" si="44"/>
        <v>115.96</v>
      </c>
      <c r="P61" s="48">
        <f t="shared" si="44"/>
        <v>43.19</v>
      </c>
      <c r="Q61" s="48">
        <f t="shared" si="44"/>
        <v>95.32</v>
      </c>
      <c r="R61" s="48">
        <f t="shared" si="44"/>
        <v>41.21</v>
      </c>
      <c r="S61" s="48">
        <f t="shared" si="44"/>
        <v>63.15</v>
      </c>
      <c r="T61" s="48">
        <f t="shared" si="44"/>
        <v>110.84</v>
      </c>
      <c r="U61" s="48">
        <f t="shared" si="44"/>
        <v>665.76999999999987</v>
      </c>
      <c r="W61" s="51"/>
      <c r="X61" s="51"/>
      <c r="Y61" s="51"/>
      <c r="Z61" s="51"/>
      <c r="AA61" s="51"/>
      <c r="AB61" s="51"/>
      <c r="AC61" s="51"/>
      <c r="AD61" s="51"/>
      <c r="AE61" s="51"/>
      <c r="AF61" s="51"/>
      <c r="AG61" s="51"/>
      <c r="AH61" s="51"/>
      <c r="AS61" s="20"/>
    </row>
    <row r="62" spans="1:46">
      <c r="C62" s="44"/>
      <c r="I62" s="66"/>
      <c r="J62" s="66"/>
      <c r="K62" s="66"/>
      <c r="L62" s="43"/>
      <c r="M62" s="43"/>
      <c r="N62" s="43"/>
      <c r="O62" s="43"/>
      <c r="P62" s="43"/>
      <c r="Q62" s="43"/>
      <c r="R62" s="43"/>
      <c r="S62" s="43"/>
      <c r="T62" s="43"/>
      <c r="U62" s="43"/>
      <c r="W62" s="51"/>
      <c r="X62" s="51"/>
      <c r="Y62" s="51"/>
      <c r="Z62" s="51"/>
      <c r="AA62" s="51"/>
      <c r="AB62" s="51"/>
      <c r="AC62" s="51"/>
      <c r="AD62" s="51"/>
      <c r="AE62" s="51"/>
      <c r="AF62" s="51"/>
      <c r="AG62" s="51"/>
      <c r="AH62" s="51"/>
      <c r="AS62" s="20"/>
    </row>
    <row r="63" spans="1:46" s="29" customFormat="1" ht="12.75" thickBot="1">
      <c r="B63" s="5"/>
      <c r="C63" s="2"/>
      <c r="D63" s="75" t="s">
        <v>161</v>
      </c>
      <c r="E63" s="75"/>
      <c r="F63" s="19"/>
      <c r="G63" s="19"/>
      <c r="H63" s="2"/>
      <c r="I63" s="78">
        <f>I61+I54+I49+I23</f>
        <v>31106.549999999996</v>
      </c>
      <c r="J63" s="78">
        <f t="shared" ref="J63:U63" si="45">J61+J54+J49+J23</f>
        <v>29463.19</v>
      </c>
      <c r="K63" s="78">
        <f t="shared" si="45"/>
        <v>30845.53</v>
      </c>
      <c r="L63" s="78">
        <f t="shared" si="45"/>
        <v>34109.879999999997</v>
      </c>
      <c r="M63" s="78">
        <f t="shared" si="45"/>
        <v>27885.1</v>
      </c>
      <c r="N63" s="78">
        <f t="shared" si="45"/>
        <v>23019.07</v>
      </c>
      <c r="O63" s="78">
        <f t="shared" si="45"/>
        <v>28436.67</v>
      </c>
      <c r="P63" s="78">
        <f t="shared" si="45"/>
        <v>26166.33</v>
      </c>
      <c r="Q63" s="78">
        <f t="shared" si="45"/>
        <v>27383.569999999996</v>
      </c>
      <c r="R63" s="78">
        <f t="shared" si="45"/>
        <v>29042.97</v>
      </c>
      <c r="S63" s="78">
        <f t="shared" si="45"/>
        <v>28907.53</v>
      </c>
      <c r="T63" s="78">
        <f t="shared" si="45"/>
        <v>24698.41</v>
      </c>
      <c r="U63" s="78">
        <f t="shared" si="45"/>
        <v>341064.80000000005</v>
      </c>
      <c r="W63" s="51"/>
      <c r="X63" s="51"/>
      <c r="Y63" s="51"/>
      <c r="Z63" s="51"/>
      <c r="AA63" s="51"/>
      <c r="AB63" s="51"/>
      <c r="AC63" s="51"/>
      <c r="AD63" s="51"/>
      <c r="AE63" s="51"/>
      <c r="AF63" s="51"/>
      <c r="AG63" s="51"/>
      <c r="AH63" s="51"/>
      <c r="AS63" s="76">
        <f>AS61+AS54+AS49+AS23</f>
        <v>349744.83070243959</v>
      </c>
      <c r="AT63" s="122">
        <f>AT61+AT54+AT49+AT23</f>
        <v>9481.7776156228956</v>
      </c>
    </row>
    <row r="64" spans="1:46" s="29" customFormat="1" ht="12.75" thickTop="1">
      <c r="B64" s="5"/>
      <c r="C64" s="2"/>
      <c r="D64" s="2"/>
      <c r="E64" s="2"/>
      <c r="F64" s="19"/>
      <c r="G64" s="19"/>
      <c r="H64" s="75"/>
      <c r="I64" s="123"/>
      <c r="J64" s="124"/>
      <c r="K64" s="124"/>
      <c r="L64" s="125"/>
      <c r="M64" s="125"/>
      <c r="N64" s="125"/>
      <c r="O64" s="125"/>
      <c r="P64" s="125"/>
      <c r="Q64" s="125"/>
      <c r="R64" s="125"/>
      <c r="S64" s="125"/>
      <c r="T64" s="125"/>
      <c r="U64" s="125"/>
      <c r="W64" s="51"/>
      <c r="X64" s="51"/>
      <c r="Y64" s="51"/>
      <c r="Z64" s="51"/>
      <c r="AA64" s="51"/>
      <c r="AB64" s="51"/>
      <c r="AC64" s="51"/>
      <c r="AD64" s="51"/>
      <c r="AE64" s="51"/>
      <c r="AF64" s="51"/>
      <c r="AG64" s="51"/>
      <c r="AH64" s="51"/>
      <c r="AS64" s="77"/>
    </row>
    <row r="65" spans="2:45" s="29" customFormat="1" ht="12">
      <c r="B65" s="5"/>
      <c r="C65" s="2"/>
      <c r="D65" s="2"/>
      <c r="E65" s="2"/>
      <c r="F65" s="19"/>
      <c r="G65" s="19"/>
      <c r="H65" s="75"/>
      <c r="I65" s="126"/>
      <c r="J65" s="127"/>
      <c r="K65" s="124"/>
      <c r="L65" s="125"/>
      <c r="M65" s="125"/>
      <c r="N65" s="125"/>
      <c r="O65" s="125"/>
      <c r="P65" s="125"/>
      <c r="Q65" s="125"/>
      <c r="R65" s="125"/>
      <c r="S65" s="125"/>
      <c r="T65" s="125"/>
      <c r="U65" s="125"/>
      <c r="W65" s="51"/>
      <c r="X65" s="51"/>
      <c r="Y65" s="51"/>
      <c r="Z65" s="51"/>
      <c r="AA65" s="51"/>
      <c r="AB65" s="51"/>
      <c r="AC65" s="51"/>
      <c r="AD65" s="51"/>
      <c r="AE65" s="51"/>
      <c r="AF65" s="51"/>
      <c r="AG65" s="51"/>
      <c r="AH65" s="51"/>
      <c r="AS65" s="77"/>
    </row>
    <row r="66" spans="2:45">
      <c r="C66" s="44"/>
      <c r="I66" s="113"/>
      <c r="J66" s="113"/>
      <c r="K66" s="113"/>
      <c r="L66" s="43"/>
      <c r="M66" s="43"/>
      <c r="N66" s="43"/>
      <c r="O66" s="43"/>
      <c r="P66" s="43"/>
      <c r="Q66" s="43"/>
      <c r="R66" s="43"/>
      <c r="S66" s="43"/>
      <c r="T66" s="43"/>
      <c r="U66" s="52">
        <f>SUM(U7:U64)/3</f>
        <v>341064.80000000005</v>
      </c>
      <c r="W66" s="51"/>
      <c r="X66" s="51"/>
      <c r="Y66" s="51"/>
      <c r="Z66" s="51"/>
      <c r="AA66" s="51"/>
      <c r="AB66" s="51"/>
      <c r="AC66" s="51"/>
      <c r="AD66" s="51"/>
      <c r="AE66" s="51"/>
      <c r="AF66" s="51"/>
      <c r="AG66" s="51"/>
      <c r="AH66" s="51"/>
      <c r="AS66" s="20"/>
    </row>
    <row r="67" spans="2:45">
      <c r="I67" s="66"/>
      <c r="J67" s="66"/>
      <c r="K67" s="66"/>
      <c r="L67" s="66"/>
      <c r="M67" s="43"/>
      <c r="N67" s="43"/>
      <c r="O67" s="43"/>
      <c r="P67" s="43"/>
      <c r="Q67" s="43"/>
      <c r="R67" s="43"/>
      <c r="S67" s="43"/>
      <c r="T67" s="43"/>
      <c r="U67" s="43"/>
      <c r="W67" s="51"/>
      <c r="X67" s="51"/>
      <c r="Y67" s="51"/>
      <c r="Z67" s="51"/>
      <c r="AA67" s="51"/>
      <c r="AB67" s="51"/>
      <c r="AC67" s="51"/>
      <c r="AD67" s="51"/>
      <c r="AE67" s="51"/>
      <c r="AF67" s="51"/>
      <c r="AG67" s="51"/>
      <c r="AH67" s="51"/>
      <c r="AI67" s="14"/>
      <c r="AS67" s="20"/>
    </row>
    <row r="68" spans="2:45" s="29" customFormat="1" ht="12">
      <c r="B68" s="5"/>
      <c r="C68" s="2"/>
      <c r="D68" s="4"/>
      <c r="E68" s="4"/>
      <c r="F68" s="19"/>
      <c r="G68" s="19"/>
      <c r="H68" s="2"/>
      <c r="I68" s="124"/>
      <c r="J68" s="125"/>
      <c r="K68" s="125"/>
      <c r="L68" s="125"/>
      <c r="M68" s="125"/>
      <c r="N68" s="125"/>
      <c r="O68" s="125"/>
      <c r="P68" s="125"/>
      <c r="Q68" s="125"/>
      <c r="R68" s="125"/>
      <c r="S68" s="125"/>
      <c r="T68" s="125"/>
      <c r="U68" s="125"/>
      <c r="W68" s="51"/>
      <c r="X68" s="51"/>
      <c r="Y68" s="51"/>
      <c r="Z68" s="51"/>
      <c r="AA68" s="51"/>
      <c r="AB68" s="51"/>
      <c r="AC68" s="51"/>
      <c r="AD68" s="51"/>
      <c r="AE68" s="51"/>
      <c r="AF68" s="51"/>
      <c r="AG68" s="51"/>
      <c r="AH68" s="51"/>
      <c r="AS68" s="77"/>
    </row>
    <row r="69" spans="2:45" s="29" customFormat="1" ht="12">
      <c r="B69" s="5"/>
      <c r="C69" s="2"/>
      <c r="D69" s="4"/>
      <c r="E69" s="4"/>
      <c r="F69" s="19"/>
      <c r="G69" s="19"/>
      <c r="H69" s="75"/>
      <c r="I69" s="123"/>
      <c r="J69" s="124"/>
      <c r="K69" s="124"/>
      <c r="L69" s="125"/>
      <c r="M69" s="125"/>
      <c r="N69" s="125"/>
      <c r="O69" s="125"/>
      <c r="P69" s="125"/>
      <c r="Q69" s="125"/>
      <c r="R69" s="125"/>
      <c r="S69" s="125"/>
      <c r="T69" s="125"/>
      <c r="U69" s="125"/>
      <c r="W69" s="51"/>
      <c r="X69" s="51"/>
      <c r="Y69" s="51"/>
      <c r="Z69" s="51"/>
      <c r="AA69" s="51"/>
      <c r="AB69" s="51"/>
      <c r="AC69" s="51"/>
      <c r="AD69" s="51"/>
      <c r="AE69" s="51"/>
      <c r="AF69" s="51"/>
      <c r="AG69" s="51"/>
      <c r="AH69" s="51"/>
      <c r="AS69" s="77"/>
    </row>
    <row r="70" spans="2:45" s="29" customFormat="1" ht="12">
      <c r="B70" s="5"/>
      <c r="C70" s="2"/>
      <c r="D70" s="2"/>
      <c r="E70" s="2"/>
      <c r="F70" s="19"/>
      <c r="G70" s="19"/>
      <c r="H70" s="75"/>
      <c r="I70" s="123"/>
      <c r="J70" s="125"/>
      <c r="K70" s="125"/>
      <c r="L70" s="125"/>
      <c r="M70" s="125"/>
      <c r="N70" s="125"/>
      <c r="O70" s="125"/>
      <c r="P70" s="125"/>
      <c r="Q70" s="125"/>
      <c r="R70" s="125"/>
      <c r="S70" s="125"/>
      <c r="T70" s="125"/>
      <c r="U70" s="125"/>
      <c r="W70" s="51"/>
      <c r="X70" s="51"/>
      <c r="Y70" s="51"/>
      <c r="Z70" s="51"/>
      <c r="AA70" s="51"/>
      <c r="AB70" s="51"/>
      <c r="AC70" s="51"/>
      <c r="AD70" s="51"/>
      <c r="AE70" s="51"/>
      <c r="AF70" s="51"/>
      <c r="AG70" s="51"/>
      <c r="AH70" s="51"/>
      <c r="AS70" s="77"/>
    </row>
    <row r="71" spans="2:45">
      <c r="F71" s="92"/>
      <c r="G71" s="92"/>
      <c r="I71" s="66"/>
      <c r="J71" s="43"/>
      <c r="K71" s="43"/>
      <c r="L71" s="43"/>
      <c r="M71" s="43"/>
      <c r="N71" s="43"/>
      <c r="O71" s="43"/>
      <c r="P71" s="43"/>
      <c r="Q71" s="43"/>
      <c r="R71" s="43"/>
      <c r="S71" s="43"/>
      <c r="T71" s="43"/>
      <c r="U71" s="43"/>
      <c r="W71" s="51"/>
      <c r="X71" s="51"/>
      <c r="Y71" s="51"/>
      <c r="Z71" s="51"/>
      <c r="AA71" s="51"/>
      <c r="AB71" s="51"/>
      <c r="AC71" s="51"/>
      <c r="AD71" s="51"/>
      <c r="AE71" s="51"/>
      <c r="AF71" s="51"/>
      <c r="AG71" s="51"/>
      <c r="AH71" s="51"/>
      <c r="AS71" s="20"/>
    </row>
    <row r="72" spans="2:45">
      <c r="F72" s="92"/>
      <c r="G72" s="92"/>
      <c r="I72" s="66"/>
      <c r="J72" s="43"/>
      <c r="K72" s="43"/>
      <c r="L72" s="43"/>
      <c r="M72" s="43"/>
      <c r="N72" s="43"/>
      <c r="O72" s="43"/>
      <c r="P72" s="43"/>
      <c r="Q72" s="43"/>
      <c r="R72" s="43"/>
      <c r="S72" s="43"/>
      <c r="T72" s="43"/>
      <c r="U72" s="43"/>
      <c r="W72" s="51"/>
      <c r="X72" s="51"/>
      <c r="Y72" s="51"/>
      <c r="Z72" s="51"/>
      <c r="AA72" s="51"/>
      <c r="AB72" s="51"/>
      <c r="AC72" s="51"/>
      <c r="AD72" s="51"/>
      <c r="AE72" s="51"/>
      <c r="AF72" s="51"/>
      <c r="AG72" s="51"/>
      <c r="AH72" s="51"/>
      <c r="AS72" s="20"/>
    </row>
    <row r="73" spans="2:45">
      <c r="F73" s="92"/>
      <c r="G73" s="92"/>
      <c r="I73" s="66"/>
      <c r="J73" s="43"/>
      <c r="K73" s="43"/>
      <c r="L73" s="43"/>
      <c r="M73" s="43"/>
      <c r="N73" s="43"/>
      <c r="O73" s="43"/>
      <c r="P73" s="43"/>
      <c r="Q73" s="43"/>
      <c r="R73" s="43"/>
      <c r="S73" s="43"/>
      <c r="T73" s="43"/>
      <c r="U73" s="43"/>
      <c r="W73" s="51"/>
      <c r="X73" s="51"/>
      <c r="Y73" s="51"/>
      <c r="Z73" s="51"/>
      <c r="AA73" s="51"/>
      <c r="AB73" s="51"/>
      <c r="AC73" s="51"/>
      <c r="AD73" s="51"/>
      <c r="AE73" s="51"/>
      <c r="AF73" s="51"/>
      <c r="AG73" s="51"/>
      <c r="AH73" s="51"/>
      <c r="AS73" s="20"/>
    </row>
    <row r="74" spans="2:45">
      <c r="I74" s="66"/>
      <c r="J74" s="43"/>
      <c r="K74" s="43"/>
      <c r="L74" s="43"/>
      <c r="M74" s="43"/>
      <c r="N74" s="43"/>
      <c r="O74" s="43"/>
      <c r="P74" s="43"/>
      <c r="Q74" s="43"/>
      <c r="R74" s="43"/>
      <c r="S74" s="43"/>
      <c r="T74" s="43"/>
      <c r="U74" s="43"/>
      <c r="W74" s="51"/>
      <c r="X74" s="51"/>
      <c r="Y74" s="51"/>
      <c r="Z74" s="51"/>
      <c r="AA74" s="51"/>
      <c r="AB74" s="51"/>
      <c r="AC74" s="51"/>
      <c r="AD74" s="51"/>
      <c r="AE74" s="51"/>
      <c r="AF74" s="51"/>
      <c r="AG74" s="51"/>
      <c r="AH74" s="51"/>
      <c r="AS74" s="20"/>
    </row>
    <row r="75" spans="2:45">
      <c r="I75" s="66"/>
      <c r="J75" s="43"/>
      <c r="K75" s="43"/>
      <c r="L75" s="43"/>
      <c r="M75" s="43"/>
      <c r="N75" s="43"/>
      <c r="O75" s="43"/>
      <c r="P75" s="43"/>
      <c r="Q75" s="43"/>
      <c r="R75" s="43"/>
      <c r="S75" s="43"/>
      <c r="T75" s="43"/>
      <c r="U75" s="43"/>
      <c r="W75" s="51"/>
      <c r="X75" s="51"/>
      <c r="Y75" s="51"/>
      <c r="Z75" s="51"/>
      <c r="AA75" s="51"/>
      <c r="AB75" s="51"/>
      <c r="AC75" s="51"/>
      <c r="AD75" s="51"/>
      <c r="AE75" s="51"/>
      <c r="AF75" s="51"/>
      <c r="AG75" s="51"/>
      <c r="AH75" s="51"/>
      <c r="AS75" s="20"/>
    </row>
    <row r="76" spans="2:45">
      <c r="I76" s="66"/>
      <c r="J76" s="43"/>
      <c r="K76" s="43"/>
      <c r="L76" s="43"/>
      <c r="M76" s="43"/>
      <c r="N76" s="43"/>
      <c r="O76" s="43"/>
      <c r="P76" s="43"/>
      <c r="Q76" s="43"/>
      <c r="R76" s="43"/>
      <c r="S76" s="43"/>
      <c r="T76" s="43"/>
      <c r="U76" s="43"/>
      <c r="W76" s="51"/>
      <c r="X76" s="51"/>
      <c r="Y76" s="51"/>
      <c r="Z76" s="51"/>
      <c r="AA76" s="51"/>
      <c r="AB76" s="51"/>
      <c r="AC76" s="51"/>
      <c r="AD76" s="51"/>
      <c r="AE76" s="51"/>
      <c r="AF76" s="51"/>
      <c r="AG76" s="51"/>
      <c r="AH76" s="51"/>
      <c r="AS76" s="20"/>
    </row>
    <row r="77" spans="2:45">
      <c r="I77" s="66"/>
      <c r="J77" s="43"/>
      <c r="K77" s="43"/>
      <c r="L77" s="43"/>
      <c r="M77" s="43"/>
      <c r="N77" s="43"/>
      <c r="O77" s="43"/>
      <c r="P77" s="43"/>
      <c r="Q77" s="43"/>
      <c r="R77" s="43"/>
      <c r="S77" s="43"/>
      <c r="T77" s="43"/>
      <c r="U77" s="43"/>
      <c r="W77" s="51"/>
      <c r="X77" s="51"/>
      <c r="Y77" s="51"/>
      <c r="Z77" s="51"/>
      <c r="AA77" s="51"/>
      <c r="AB77" s="51"/>
      <c r="AC77" s="51"/>
      <c r="AD77" s="51"/>
      <c r="AE77" s="51"/>
      <c r="AF77" s="51"/>
      <c r="AG77" s="51"/>
      <c r="AH77" s="51"/>
      <c r="AS77" s="20"/>
    </row>
    <row r="78" spans="2:45">
      <c r="I78" s="66"/>
      <c r="J78" s="43"/>
      <c r="K78" s="43"/>
      <c r="L78" s="43"/>
      <c r="M78" s="43"/>
      <c r="N78" s="43"/>
      <c r="O78" s="43"/>
      <c r="P78" s="43"/>
      <c r="Q78" s="43"/>
      <c r="R78" s="43"/>
      <c r="S78" s="43"/>
      <c r="T78" s="43"/>
      <c r="U78" s="43"/>
      <c r="W78" s="51"/>
      <c r="X78" s="51"/>
      <c r="Y78" s="51"/>
      <c r="Z78" s="51"/>
      <c r="AA78" s="51"/>
      <c r="AB78" s="51"/>
      <c r="AC78" s="51"/>
      <c r="AD78" s="51"/>
      <c r="AE78" s="51"/>
      <c r="AF78" s="51"/>
      <c r="AG78" s="51"/>
      <c r="AH78" s="51"/>
      <c r="AS78" s="20"/>
    </row>
    <row r="79" spans="2:45">
      <c r="I79" s="66"/>
      <c r="J79" s="43"/>
      <c r="K79" s="43"/>
      <c r="L79" s="43"/>
      <c r="M79" s="43"/>
      <c r="N79" s="43"/>
      <c r="O79" s="43"/>
      <c r="P79" s="43"/>
      <c r="Q79" s="43"/>
      <c r="R79" s="43"/>
      <c r="S79" s="43"/>
      <c r="T79" s="43"/>
      <c r="U79" s="43"/>
      <c r="W79" s="51"/>
      <c r="X79" s="51"/>
      <c r="Y79" s="51"/>
      <c r="Z79" s="51"/>
      <c r="AA79" s="51"/>
      <c r="AB79" s="51"/>
      <c r="AC79" s="51"/>
      <c r="AD79" s="51"/>
      <c r="AE79" s="51"/>
      <c r="AF79" s="51"/>
      <c r="AG79" s="51"/>
      <c r="AH79" s="51"/>
      <c r="AS79" s="20"/>
    </row>
    <row r="80" spans="2:45">
      <c r="I80" s="66"/>
      <c r="J80" s="43"/>
      <c r="K80" s="43"/>
      <c r="L80" s="43"/>
      <c r="M80" s="43"/>
      <c r="N80" s="43"/>
      <c r="O80" s="43"/>
      <c r="P80" s="43"/>
      <c r="Q80" s="43"/>
      <c r="R80" s="43"/>
      <c r="S80" s="43"/>
      <c r="T80" s="43"/>
      <c r="U80" s="43"/>
      <c r="W80" s="51"/>
      <c r="X80" s="51"/>
      <c r="Y80" s="51"/>
      <c r="Z80" s="51"/>
      <c r="AA80" s="51"/>
      <c r="AB80" s="51"/>
      <c r="AC80" s="51"/>
      <c r="AD80" s="51"/>
      <c r="AE80" s="51"/>
      <c r="AF80" s="51"/>
      <c r="AG80" s="51"/>
      <c r="AH80" s="51"/>
      <c r="AS80" s="20"/>
    </row>
    <row r="81" spans="2:45">
      <c r="I81" s="66"/>
      <c r="J81" s="43"/>
      <c r="K81" s="43"/>
      <c r="L81" s="43"/>
      <c r="M81" s="43"/>
      <c r="N81" s="43"/>
      <c r="O81" s="43"/>
      <c r="P81" s="43"/>
      <c r="Q81" s="43"/>
      <c r="R81" s="43"/>
      <c r="S81" s="43"/>
      <c r="T81" s="43"/>
      <c r="U81" s="43"/>
      <c r="W81" s="51"/>
      <c r="X81" s="51"/>
      <c r="Y81" s="51"/>
      <c r="Z81" s="51"/>
      <c r="AA81" s="51"/>
      <c r="AB81" s="51"/>
      <c r="AC81" s="51"/>
      <c r="AD81" s="51"/>
      <c r="AE81" s="51"/>
      <c r="AF81" s="51"/>
      <c r="AG81" s="51"/>
      <c r="AH81" s="51"/>
      <c r="AS81" s="20"/>
    </row>
    <row r="82" spans="2:45">
      <c r="I82" s="66"/>
      <c r="J82" s="43"/>
      <c r="K82" s="43"/>
      <c r="L82" s="43"/>
      <c r="M82" s="43"/>
      <c r="N82" s="43"/>
      <c r="O82" s="43"/>
      <c r="P82" s="43"/>
      <c r="Q82" s="43"/>
      <c r="R82" s="43"/>
      <c r="S82" s="43"/>
      <c r="T82" s="43"/>
      <c r="U82" s="43"/>
      <c r="AS82" s="20"/>
    </row>
    <row r="83" spans="2:45">
      <c r="I83" s="66"/>
      <c r="J83" s="43"/>
      <c r="K83" s="43"/>
      <c r="L83" s="43"/>
      <c r="M83" s="43"/>
      <c r="N83" s="43"/>
      <c r="O83" s="43"/>
      <c r="P83" s="43"/>
      <c r="Q83" s="43"/>
      <c r="R83" s="43"/>
      <c r="S83" s="43"/>
      <c r="T83" s="43"/>
      <c r="U83" s="43"/>
      <c r="AS83" s="20"/>
    </row>
    <row r="84" spans="2:45">
      <c r="I84" s="66"/>
      <c r="J84" s="43"/>
      <c r="K84" s="43"/>
      <c r="L84" s="43"/>
      <c r="M84" s="43"/>
      <c r="N84" s="43"/>
      <c r="O84" s="43"/>
      <c r="P84" s="43"/>
      <c r="Q84" s="43"/>
      <c r="R84" s="43"/>
      <c r="S84" s="43"/>
      <c r="T84" s="43"/>
      <c r="U84" s="43"/>
      <c r="AS84" s="20"/>
    </row>
    <row r="85" spans="2:45">
      <c r="I85" s="66"/>
      <c r="J85" s="43"/>
      <c r="K85" s="43"/>
      <c r="L85" s="43"/>
      <c r="M85" s="43"/>
      <c r="N85" s="43"/>
      <c r="O85" s="43"/>
      <c r="P85" s="43"/>
      <c r="Q85" s="43"/>
      <c r="R85" s="43"/>
      <c r="S85" s="43"/>
      <c r="T85" s="43"/>
      <c r="U85" s="43"/>
      <c r="AS85" s="20"/>
    </row>
    <row r="86" spans="2:45">
      <c r="I86" s="66"/>
      <c r="J86" s="43"/>
      <c r="K86" s="43"/>
      <c r="L86" s="43"/>
      <c r="M86" s="43"/>
      <c r="N86" s="43"/>
      <c r="O86" s="43"/>
      <c r="P86" s="43"/>
      <c r="Q86" s="43"/>
      <c r="R86" s="43"/>
      <c r="S86" s="43"/>
      <c r="T86" s="43"/>
      <c r="U86" s="43"/>
      <c r="AS86" s="20"/>
    </row>
    <row r="87" spans="2:45">
      <c r="I87" s="66"/>
      <c r="J87" s="43"/>
      <c r="K87" s="43"/>
      <c r="L87" s="43"/>
      <c r="M87" s="43"/>
      <c r="N87" s="43"/>
      <c r="O87" s="43"/>
      <c r="P87" s="43"/>
      <c r="Q87" s="43"/>
      <c r="R87" s="43"/>
      <c r="S87" s="43"/>
      <c r="T87" s="43"/>
      <c r="U87" s="43"/>
      <c r="AS87" s="20"/>
    </row>
    <row r="88" spans="2:45">
      <c r="I88" s="66"/>
      <c r="J88" s="43"/>
      <c r="K88" s="43"/>
      <c r="L88" s="43"/>
      <c r="M88" s="43"/>
      <c r="N88" s="43"/>
      <c r="O88" s="43"/>
      <c r="P88" s="43"/>
      <c r="Q88" s="43"/>
      <c r="R88" s="43"/>
      <c r="S88" s="43"/>
      <c r="T88" s="43"/>
      <c r="U88" s="43"/>
      <c r="AS88" s="20"/>
    </row>
    <row r="89" spans="2:45">
      <c r="I89" s="66"/>
      <c r="J89" s="43"/>
      <c r="K89" s="43"/>
      <c r="L89" s="43"/>
      <c r="M89" s="43"/>
      <c r="N89" s="43"/>
      <c r="O89" s="43"/>
      <c r="P89" s="43"/>
      <c r="Q89" s="43"/>
      <c r="R89" s="43"/>
      <c r="S89" s="43"/>
      <c r="T89" s="43"/>
      <c r="U89" s="43"/>
      <c r="AS89" s="20"/>
    </row>
    <row r="90" spans="2:45">
      <c r="I90" s="66"/>
      <c r="J90" s="43"/>
      <c r="K90" s="43"/>
      <c r="L90" s="43"/>
      <c r="M90" s="43"/>
      <c r="N90" s="43"/>
      <c r="O90" s="43"/>
      <c r="P90" s="43"/>
      <c r="Q90" s="43"/>
      <c r="R90" s="43"/>
      <c r="S90" s="43"/>
      <c r="T90" s="43"/>
      <c r="U90" s="43"/>
      <c r="AS90" s="20"/>
    </row>
    <row r="91" spans="2:45">
      <c r="I91" s="66"/>
      <c r="J91" s="43"/>
      <c r="K91" s="43"/>
      <c r="L91" s="43"/>
      <c r="M91" s="43"/>
      <c r="N91" s="43"/>
      <c r="O91" s="43"/>
      <c r="P91" s="43"/>
      <c r="Q91" s="43"/>
      <c r="R91" s="43"/>
      <c r="S91" s="43"/>
      <c r="T91" s="43"/>
      <c r="U91" s="43"/>
      <c r="AS91" s="20"/>
    </row>
    <row r="92" spans="2:45">
      <c r="I92" s="66"/>
      <c r="J92" s="43"/>
      <c r="K92" s="43"/>
      <c r="L92" s="43"/>
      <c r="M92" s="43"/>
      <c r="N92" s="43"/>
      <c r="O92" s="43"/>
      <c r="P92" s="43"/>
      <c r="Q92" s="43"/>
      <c r="R92" s="43"/>
      <c r="S92" s="43"/>
      <c r="T92" s="43"/>
      <c r="U92" s="43"/>
      <c r="AS92" s="20"/>
    </row>
    <row r="93" spans="2:45" s="4" customFormat="1" ht="12">
      <c r="B93" s="5"/>
      <c r="F93" s="3"/>
      <c r="G93" s="3"/>
      <c r="I93" s="66"/>
      <c r="J93" s="43"/>
      <c r="K93" s="43"/>
      <c r="L93" s="43"/>
      <c r="M93" s="66"/>
      <c r="N93" s="66"/>
      <c r="O93" s="66"/>
      <c r="P93" s="43"/>
      <c r="Q93" s="66"/>
      <c r="R93" s="66"/>
      <c r="S93" s="66"/>
      <c r="T93" s="66"/>
      <c r="U93" s="66"/>
      <c r="AS93" s="35"/>
    </row>
    <row r="94" spans="2:45" s="4" customFormat="1" ht="12">
      <c r="F94" s="3"/>
      <c r="G94" s="3"/>
      <c r="I94" s="66"/>
      <c r="J94" s="43"/>
      <c r="K94" s="43"/>
      <c r="L94" s="43"/>
      <c r="M94" s="66"/>
      <c r="N94" s="66"/>
      <c r="O94" s="66"/>
      <c r="P94" s="43"/>
      <c r="Q94" s="66"/>
      <c r="R94" s="66"/>
      <c r="S94" s="66"/>
      <c r="T94" s="66"/>
      <c r="U94" s="66"/>
      <c r="AS94" s="35"/>
    </row>
    <row r="95" spans="2:45">
      <c r="I95" s="66"/>
      <c r="J95" s="43"/>
      <c r="K95" s="43"/>
      <c r="L95" s="43"/>
      <c r="M95" s="43"/>
      <c r="N95" s="43"/>
      <c r="O95" s="43"/>
      <c r="P95" s="43"/>
      <c r="Q95" s="43"/>
      <c r="R95" s="43"/>
      <c r="S95" s="43"/>
      <c r="T95" s="43"/>
      <c r="U95" s="43"/>
      <c r="AS95" s="20"/>
    </row>
    <row r="96" spans="2:45" s="4" customFormat="1" ht="12">
      <c r="F96" s="3"/>
      <c r="G96" s="3"/>
      <c r="I96" s="66"/>
      <c r="J96" s="43"/>
      <c r="K96" s="43"/>
      <c r="L96" s="43"/>
      <c r="M96" s="66"/>
      <c r="N96" s="66"/>
      <c r="O96" s="66"/>
      <c r="P96" s="43"/>
      <c r="Q96" s="66"/>
      <c r="R96" s="66"/>
      <c r="S96" s="66"/>
      <c r="T96" s="66"/>
      <c r="U96" s="66"/>
      <c r="AS96" s="35"/>
    </row>
    <row r="97" spans="6:45" s="4" customFormat="1" ht="12">
      <c r="F97" s="3"/>
      <c r="G97" s="3"/>
      <c r="I97" s="66"/>
      <c r="J97" s="43"/>
      <c r="K97" s="43"/>
      <c r="L97" s="43"/>
      <c r="M97" s="66"/>
      <c r="N97" s="66"/>
      <c r="O97" s="66"/>
      <c r="P97" s="43"/>
      <c r="Q97" s="66"/>
      <c r="R97" s="66"/>
      <c r="S97" s="66"/>
      <c r="T97" s="66"/>
      <c r="U97" s="66"/>
      <c r="AS97" s="35"/>
    </row>
    <row r="98" spans="6:45" s="4" customFormat="1" ht="12">
      <c r="F98" s="3"/>
      <c r="G98" s="3"/>
      <c r="J98" s="5"/>
      <c r="K98" s="5"/>
      <c r="L98" s="5"/>
      <c r="P98" s="5"/>
      <c r="AS98" s="35"/>
    </row>
    <row r="99" spans="6:45">
      <c r="J99" s="5"/>
      <c r="K99" s="5"/>
      <c r="AS99" s="20"/>
    </row>
    <row r="100" spans="6:45" s="4" customFormat="1" ht="12">
      <c r="F100" s="3"/>
      <c r="G100" s="3"/>
      <c r="K100" s="29"/>
      <c r="L100" s="29"/>
      <c r="M100" s="29"/>
      <c r="N100" s="29"/>
      <c r="O100" s="5"/>
      <c r="P100" s="5"/>
      <c r="AS100" s="35"/>
    </row>
    <row r="101" spans="6:45" s="4" customFormat="1" ht="12">
      <c r="F101" s="3"/>
      <c r="G101" s="3"/>
      <c r="L101" s="5"/>
      <c r="M101" s="5"/>
      <c r="N101" s="5"/>
      <c r="O101" s="5"/>
      <c r="P101" s="5"/>
      <c r="AS101" s="35"/>
    </row>
    <row r="102" spans="6:45" s="4" customFormat="1" ht="12">
      <c r="F102" s="3"/>
      <c r="G102" s="3"/>
      <c r="L102" s="5"/>
      <c r="M102" s="5"/>
      <c r="N102" s="5"/>
      <c r="O102" s="5"/>
      <c r="P102" s="5"/>
      <c r="AS102" s="35"/>
    </row>
    <row r="103" spans="6:45" s="4" customFormat="1" ht="12">
      <c r="F103" s="3"/>
      <c r="G103" s="3"/>
      <c r="L103" s="5"/>
      <c r="M103" s="5"/>
      <c r="N103" s="5"/>
      <c r="O103" s="5"/>
      <c r="P103" s="5"/>
      <c r="AS103" s="35"/>
    </row>
    <row r="104" spans="6:45" s="4" customFormat="1" ht="12">
      <c r="F104" s="3"/>
      <c r="G104" s="3"/>
      <c r="L104" s="5"/>
      <c r="M104" s="5"/>
      <c r="N104" s="5"/>
      <c r="O104" s="5"/>
      <c r="P104" s="5"/>
      <c r="AS104" s="35"/>
    </row>
  </sheetData>
  <autoFilter ref="A5:AP66"/>
  <mergeCells count="1">
    <mergeCell ref="AL4:AP4"/>
  </mergeCells>
  <pageMargins left="0.7" right="0.7" top="0.75" bottom="0.75" header="0.3" footer="0.3"/>
  <pageSetup scale="49" fitToHeight="5" orientation="landscape" r:id="rId1"/>
  <headerFooter alignWithMargins="0">
    <oddHeader>&amp;R&amp;F
&amp;A</oddHeader>
    <oddFooter>&amp;L&amp;D&amp;C&amp;P&amp;R&amp;T</oddFooter>
  </headerFooter>
  <rowBreaks count="2" manualBreakCount="2">
    <brk id="25" max="47" man="1"/>
    <brk id="55" max="4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sheetPr>
  <dimension ref="A1:BON461"/>
  <sheetViews>
    <sheetView showGridLines="0" view="pageBreakPreview" topLeftCell="A286" zoomScale="115" zoomScaleNormal="100" zoomScaleSheetLayoutView="115" workbookViewId="0">
      <selection activeCell="I252" sqref="I252"/>
    </sheetView>
  </sheetViews>
  <sheetFormatPr defaultColWidth="11.42578125" defaultRowHeight="10.5"/>
  <cols>
    <col min="1" max="1" width="26" style="171" customWidth="1"/>
    <col min="2" max="2" width="10.7109375" style="172" bestFit="1" customWidth="1"/>
    <col min="3" max="3" width="0.7109375" style="172" customWidth="1"/>
    <col min="4" max="4" width="0.7109375" style="171" customWidth="1"/>
    <col min="5" max="5" width="7.140625" style="172" customWidth="1"/>
    <col min="6" max="6" width="1.28515625" style="172" customWidth="1"/>
    <col min="7" max="7" width="8.7109375" style="172" bestFit="1" customWidth="1"/>
    <col min="8" max="8" width="2.7109375" style="171" customWidth="1"/>
    <col min="9" max="9" width="3.28515625" style="171" customWidth="1"/>
    <col min="10" max="10" width="8.140625" style="171" bestFit="1" customWidth="1"/>
    <col min="11" max="11" width="11.5703125" style="171" customWidth="1"/>
    <col min="12" max="14" width="4.5703125" style="171" customWidth="1"/>
    <col min="15" max="250" width="11.42578125" style="171"/>
    <col min="251" max="251" width="24.28515625" style="171" customWidth="1"/>
    <col min="252" max="252" width="11.42578125" style="171" customWidth="1"/>
    <col min="253" max="253" width="1.5703125" style="171" customWidth="1"/>
    <col min="254" max="254" width="10.7109375" style="171" customWidth="1"/>
    <col min="255" max="255" width="1.5703125" style="171" customWidth="1"/>
    <col min="256" max="256" width="11.42578125" style="171" customWidth="1"/>
    <col min="257" max="257" width="11.7109375" style="171" customWidth="1"/>
    <col min="258" max="258" width="10.28515625" style="171" customWidth="1"/>
    <col min="259" max="259" width="10.7109375" style="171" customWidth="1"/>
    <col min="260" max="260" width="10.5703125" style="171" customWidth="1"/>
    <col min="261" max="261" width="8.7109375" style="171" customWidth="1"/>
    <col min="262" max="270" width="4.5703125" style="171" customWidth="1"/>
    <col min="271" max="506" width="11.42578125" style="171"/>
    <col min="507" max="507" width="24.28515625" style="171" customWidth="1"/>
    <col min="508" max="508" width="11.42578125" style="171" customWidth="1"/>
    <col min="509" max="509" width="1.5703125" style="171" customWidth="1"/>
    <col min="510" max="510" width="10.7109375" style="171" customWidth="1"/>
    <col min="511" max="511" width="1.5703125" style="171" customWidth="1"/>
    <col min="512" max="512" width="11.42578125" style="171" customWidth="1"/>
    <col min="513" max="513" width="11.7109375" style="171" customWidth="1"/>
    <col min="514" max="514" width="10.28515625" style="171" customWidth="1"/>
    <col min="515" max="515" width="10.7109375" style="171" customWidth="1"/>
    <col min="516" max="516" width="10.5703125" style="171" customWidth="1"/>
    <col min="517" max="517" width="8.7109375" style="171" customWidth="1"/>
    <col min="518" max="526" width="4.5703125" style="171" customWidth="1"/>
    <col min="527" max="762" width="11.42578125" style="171"/>
    <col min="763" max="763" width="24.28515625" style="171" customWidth="1"/>
    <col min="764" max="764" width="11.42578125" style="171" customWidth="1"/>
    <col min="765" max="765" width="1.5703125" style="171" customWidth="1"/>
    <col min="766" max="766" width="10.7109375" style="171" customWidth="1"/>
    <col min="767" max="767" width="1.5703125" style="171" customWidth="1"/>
    <col min="768" max="768" width="11.42578125" style="171" customWidth="1"/>
    <col min="769" max="769" width="11.7109375" style="171" customWidth="1"/>
    <col min="770" max="770" width="10.28515625" style="171" customWidth="1"/>
    <col min="771" max="771" width="10.7109375" style="171" customWidth="1"/>
    <col min="772" max="772" width="10.5703125" style="171" customWidth="1"/>
    <col min="773" max="773" width="8.7109375" style="171" customWidth="1"/>
    <col min="774" max="782" width="4.5703125" style="171" customWidth="1"/>
    <col min="783" max="1018" width="11.42578125" style="171"/>
    <col min="1019" max="1019" width="24.28515625" style="171" customWidth="1"/>
    <col min="1020" max="1020" width="11.42578125" style="171" customWidth="1"/>
    <col min="1021" max="1021" width="1.5703125" style="171" customWidth="1"/>
    <col min="1022" max="1022" width="10.7109375" style="171" customWidth="1"/>
    <col min="1023" max="1023" width="1.5703125" style="171" customWidth="1"/>
    <col min="1024" max="1024" width="11.42578125" style="171" customWidth="1"/>
    <col min="1025" max="1025" width="11.7109375" style="171" customWidth="1"/>
    <col min="1026" max="1026" width="10.28515625" style="171" customWidth="1"/>
    <col min="1027" max="1027" width="10.7109375" style="171" customWidth="1"/>
    <col min="1028" max="1028" width="10.5703125" style="171" customWidth="1"/>
    <col min="1029" max="1029" width="8.7109375" style="171" customWidth="1"/>
    <col min="1030" max="1038" width="4.5703125" style="171" customWidth="1"/>
    <col min="1039" max="1274" width="11.42578125" style="171"/>
    <col min="1275" max="1275" width="24.28515625" style="171" customWidth="1"/>
    <col min="1276" max="1276" width="11.42578125" style="171" customWidth="1"/>
    <col min="1277" max="1277" width="1.5703125" style="171" customWidth="1"/>
    <col min="1278" max="1278" width="10.7109375" style="171" customWidth="1"/>
    <col min="1279" max="1279" width="1.5703125" style="171" customWidth="1"/>
    <col min="1280" max="1280" width="11.42578125" style="171" customWidth="1"/>
    <col min="1281" max="1281" width="11.7109375" style="171" customWidth="1"/>
    <col min="1282" max="1282" width="10.28515625" style="171" customWidth="1"/>
    <col min="1283" max="1283" width="10.7109375" style="171" customWidth="1"/>
    <col min="1284" max="1284" width="10.5703125" style="171" customWidth="1"/>
    <col min="1285" max="1285" width="8.7109375" style="171" customWidth="1"/>
    <col min="1286" max="1294" width="4.5703125" style="171" customWidth="1"/>
    <col min="1295" max="1530" width="11.42578125" style="171"/>
    <col min="1531" max="1531" width="24.28515625" style="171" customWidth="1"/>
    <col min="1532" max="1532" width="11.42578125" style="171" customWidth="1"/>
    <col min="1533" max="1533" width="1.5703125" style="171" customWidth="1"/>
    <col min="1534" max="1534" width="10.7109375" style="171" customWidth="1"/>
    <col min="1535" max="1535" width="1.5703125" style="171" customWidth="1"/>
    <col min="1536" max="1536" width="11.42578125" style="171" customWidth="1"/>
    <col min="1537" max="1537" width="11.7109375" style="171" customWidth="1"/>
    <col min="1538" max="1538" width="10.28515625" style="171" customWidth="1"/>
    <col min="1539" max="1539" width="10.7109375" style="171" customWidth="1"/>
    <col min="1540" max="1540" width="10.5703125" style="171" customWidth="1"/>
    <col min="1541" max="1541" width="8.7109375" style="171" customWidth="1"/>
    <col min="1542" max="1550" width="4.5703125" style="171" customWidth="1"/>
    <col min="1551" max="1786" width="11.42578125" style="171"/>
    <col min="1787" max="1787" width="24.28515625" style="171" customWidth="1"/>
    <col min="1788" max="1788" width="11.42578125" style="171" customWidth="1"/>
    <col min="1789" max="1789" width="1.5703125" style="171" customWidth="1"/>
    <col min="1790" max="1790" width="10.7109375" style="171" customWidth="1"/>
    <col min="1791" max="1791" width="1.5703125" style="171" customWidth="1"/>
    <col min="1792" max="1792" width="11.42578125" style="171" customWidth="1"/>
    <col min="1793" max="1793" width="11.7109375" style="171" customWidth="1"/>
    <col min="1794" max="1794" width="10.28515625" style="171" customWidth="1"/>
    <col min="1795" max="1795" width="10.7109375" style="171" customWidth="1"/>
    <col min="1796" max="1796" width="10.5703125" style="171" customWidth="1"/>
    <col min="1797" max="1797" width="8.7109375" style="171" customWidth="1"/>
    <col min="1798" max="1806" width="4.5703125" style="171" customWidth="1"/>
    <col min="1807" max="2042" width="11.42578125" style="171"/>
    <col min="2043" max="2043" width="24.28515625" style="171" customWidth="1"/>
    <col min="2044" max="2044" width="11.42578125" style="171" customWidth="1"/>
    <col min="2045" max="2045" width="1.5703125" style="171" customWidth="1"/>
    <col min="2046" max="2046" width="10.7109375" style="171" customWidth="1"/>
    <col min="2047" max="2047" width="1.5703125" style="171" customWidth="1"/>
    <col min="2048" max="2048" width="11.42578125" style="171" customWidth="1"/>
    <col min="2049" max="2049" width="11.7109375" style="171" customWidth="1"/>
    <col min="2050" max="2050" width="10.28515625" style="171" customWidth="1"/>
    <col min="2051" max="2051" width="10.7109375" style="171" customWidth="1"/>
    <col min="2052" max="2052" width="10.5703125" style="171" customWidth="1"/>
    <col min="2053" max="2053" width="8.7109375" style="171" customWidth="1"/>
    <col min="2054" max="2062" width="4.5703125" style="171" customWidth="1"/>
    <col min="2063" max="2298" width="11.42578125" style="171"/>
    <col min="2299" max="2299" width="24.28515625" style="171" customWidth="1"/>
    <col min="2300" max="2300" width="11.42578125" style="171" customWidth="1"/>
    <col min="2301" max="2301" width="1.5703125" style="171" customWidth="1"/>
    <col min="2302" max="2302" width="10.7109375" style="171" customWidth="1"/>
    <col min="2303" max="2303" width="1.5703125" style="171" customWidth="1"/>
    <col min="2304" max="2304" width="11.42578125" style="171" customWidth="1"/>
    <col min="2305" max="2305" width="11.7109375" style="171" customWidth="1"/>
    <col min="2306" max="2306" width="10.28515625" style="171" customWidth="1"/>
    <col min="2307" max="2307" width="10.7109375" style="171" customWidth="1"/>
    <col min="2308" max="2308" width="10.5703125" style="171" customWidth="1"/>
    <col min="2309" max="2309" width="8.7109375" style="171" customWidth="1"/>
    <col min="2310" max="2318" width="4.5703125" style="171" customWidth="1"/>
    <col min="2319" max="2554" width="11.42578125" style="171"/>
    <col min="2555" max="2555" width="24.28515625" style="171" customWidth="1"/>
    <col min="2556" max="2556" width="11.42578125" style="171" customWidth="1"/>
    <col min="2557" max="2557" width="1.5703125" style="171" customWidth="1"/>
    <col min="2558" max="2558" width="10.7109375" style="171" customWidth="1"/>
    <col min="2559" max="2559" width="1.5703125" style="171" customWidth="1"/>
    <col min="2560" max="2560" width="11.42578125" style="171" customWidth="1"/>
    <col min="2561" max="2561" width="11.7109375" style="171" customWidth="1"/>
    <col min="2562" max="2562" width="10.28515625" style="171" customWidth="1"/>
    <col min="2563" max="2563" width="10.7109375" style="171" customWidth="1"/>
    <col min="2564" max="2564" width="10.5703125" style="171" customWidth="1"/>
    <col min="2565" max="2565" width="8.7109375" style="171" customWidth="1"/>
    <col min="2566" max="2574" width="4.5703125" style="171" customWidth="1"/>
    <col min="2575" max="2810" width="11.42578125" style="171"/>
    <col min="2811" max="2811" width="24.28515625" style="171" customWidth="1"/>
    <col min="2812" max="2812" width="11.42578125" style="171" customWidth="1"/>
    <col min="2813" max="2813" width="1.5703125" style="171" customWidth="1"/>
    <col min="2814" max="2814" width="10.7109375" style="171" customWidth="1"/>
    <col min="2815" max="2815" width="1.5703125" style="171" customWidth="1"/>
    <col min="2816" max="2816" width="11.42578125" style="171" customWidth="1"/>
    <col min="2817" max="2817" width="11.7109375" style="171" customWidth="1"/>
    <col min="2818" max="2818" width="10.28515625" style="171" customWidth="1"/>
    <col min="2819" max="2819" width="10.7109375" style="171" customWidth="1"/>
    <col min="2820" max="2820" width="10.5703125" style="171" customWidth="1"/>
    <col min="2821" max="2821" width="8.7109375" style="171" customWidth="1"/>
    <col min="2822" max="2830" width="4.5703125" style="171" customWidth="1"/>
    <col min="2831" max="3066" width="11.42578125" style="171"/>
    <col min="3067" max="3067" width="24.28515625" style="171" customWidth="1"/>
    <col min="3068" max="3068" width="11.42578125" style="171" customWidth="1"/>
    <col min="3069" max="3069" width="1.5703125" style="171" customWidth="1"/>
    <col min="3070" max="3070" width="10.7109375" style="171" customWidth="1"/>
    <col min="3071" max="3071" width="1.5703125" style="171" customWidth="1"/>
    <col min="3072" max="3072" width="11.42578125" style="171" customWidth="1"/>
    <col min="3073" max="3073" width="11.7109375" style="171" customWidth="1"/>
    <col min="3074" max="3074" width="10.28515625" style="171" customWidth="1"/>
    <col min="3075" max="3075" width="10.7109375" style="171" customWidth="1"/>
    <col min="3076" max="3076" width="10.5703125" style="171" customWidth="1"/>
    <col min="3077" max="3077" width="8.7109375" style="171" customWidth="1"/>
    <col min="3078" max="3086" width="4.5703125" style="171" customWidth="1"/>
    <col min="3087" max="3322" width="11.42578125" style="171"/>
    <col min="3323" max="3323" width="24.28515625" style="171" customWidth="1"/>
    <col min="3324" max="3324" width="11.42578125" style="171" customWidth="1"/>
    <col min="3325" max="3325" width="1.5703125" style="171" customWidth="1"/>
    <col min="3326" max="3326" width="10.7109375" style="171" customWidth="1"/>
    <col min="3327" max="3327" width="1.5703125" style="171" customWidth="1"/>
    <col min="3328" max="3328" width="11.42578125" style="171" customWidth="1"/>
    <col min="3329" max="3329" width="11.7109375" style="171" customWidth="1"/>
    <col min="3330" max="3330" width="10.28515625" style="171" customWidth="1"/>
    <col min="3331" max="3331" width="10.7109375" style="171" customWidth="1"/>
    <col min="3332" max="3332" width="10.5703125" style="171" customWidth="1"/>
    <col min="3333" max="3333" width="8.7109375" style="171" customWidth="1"/>
    <col min="3334" max="3342" width="4.5703125" style="171" customWidth="1"/>
    <col min="3343" max="3578" width="11.42578125" style="171"/>
    <col min="3579" max="3579" width="24.28515625" style="171" customWidth="1"/>
    <col min="3580" max="3580" width="11.42578125" style="171" customWidth="1"/>
    <col min="3581" max="3581" width="1.5703125" style="171" customWidth="1"/>
    <col min="3582" max="3582" width="10.7109375" style="171" customWidth="1"/>
    <col min="3583" max="3583" width="1.5703125" style="171" customWidth="1"/>
    <col min="3584" max="3584" width="11.42578125" style="171" customWidth="1"/>
    <col min="3585" max="3585" width="11.7109375" style="171" customWidth="1"/>
    <col min="3586" max="3586" width="10.28515625" style="171" customWidth="1"/>
    <col min="3587" max="3587" width="10.7109375" style="171" customWidth="1"/>
    <col min="3588" max="3588" width="10.5703125" style="171" customWidth="1"/>
    <col min="3589" max="3589" width="8.7109375" style="171" customWidth="1"/>
    <col min="3590" max="3598" width="4.5703125" style="171" customWidth="1"/>
    <col min="3599" max="3834" width="11.42578125" style="171"/>
    <col min="3835" max="3835" width="24.28515625" style="171" customWidth="1"/>
    <col min="3836" max="3836" width="11.42578125" style="171" customWidth="1"/>
    <col min="3837" max="3837" width="1.5703125" style="171" customWidth="1"/>
    <col min="3838" max="3838" width="10.7109375" style="171" customWidth="1"/>
    <col min="3839" max="3839" width="1.5703125" style="171" customWidth="1"/>
    <col min="3840" max="3840" width="11.42578125" style="171" customWidth="1"/>
    <col min="3841" max="3841" width="11.7109375" style="171" customWidth="1"/>
    <col min="3842" max="3842" width="10.28515625" style="171" customWidth="1"/>
    <col min="3843" max="3843" width="10.7109375" style="171" customWidth="1"/>
    <col min="3844" max="3844" width="10.5703125" style="171" customWidth="1"/>
    <col min="3845" max="3845" width="8.7109375" style="171" customWidth="1"/>
    <col min="3846" max="3854" width="4.5703125" style="171" customWidth="1"/>
    <col min="3855" max="4090" width="11.42578125" style="171"/>
    <col min="4091" max="4091" width="24.28515625" style="171" customWidth="1"/>
    <col min="4092" max="4092" width="11.42578125" style="171" customWidth="1"/>
    <col min="4093" max="4093" width="1.5703125" style="171" customWidth="1"/>
    <col min="4094" max="4094" width="10.7109375" style="171" customWidth="1"/>
    <col min="4095" max="4095" width="1.5703125" style="171" customWidth="1"/>
    <col min="4096" max="4096" width="11.42578125" style="171" customWidth="1"/>
    <col min="4097" max="4097" width="11.7109375" style="171" customWidth="1"/>
    <col min="4098" max="4098" width="10.28515625" style="171" customWidth="1"/>
    <col min="4099" max="4099" width="10.7109375" style="171" customWidth="1"/>
    <col min="4100" max="4100" width="10.5703125" style="171" customWidth="1"/>
    <col min="4101" max="4101" width="8.7109375" style="171" customWidth="1"/>
    <col min="4102" max="4110" width="4.5703125" style="171" customWidth="1"/>
    <col min="4111" max="4346" width="11.42578125" style="171"/>
    <col min="4347" max="4347" width="24.28515625" style="171" customWidth="1"/>
    <col min="4348" max="4348" width="11.42578125" style="171" customWidth="1"/>
    <col min="4349" max="4349" width="1.5703125" style="171" customWidth="1"/>
    <col min="4350" max="4350" width="10.7109375" style="171" customWidth="1"/>
    <col min="4351" max="4351" width="1.5703125" style="171" customWidth="1"/>
    <col min="4352" max="4352" width="11.42578125" style="171" customWidth="1"/>
    <col min="4353" max="4353" width="11.7109375" style="171" customWidth="1"/>
    <col min="4354" max="4354" width="10.28515625" style="171" customWidth="1"/>
    <col min="4355" max="4355" width="10.7109375" style="171" customWidth="1"/>
    <col min="4356" max="4356" width="10.5703125" style="171" customWidth="1"/>
    <col min="4357" max="4357" width="8.7109375" style="171" customWidth="1"/>
    <col min="4358" max="4366" width="4.5703125" style="171" customWidth="1"/>
    <col min="4367" max="4602" width="11.42578125" style="171"/>
    <col min="4603" max="4603" width="24.28515625" style="171" customWidth="1"/>
    <col min="4604" max="4604" width="11.42578125" style="171" customWidth="1"/>
    <col min="4605" max="4605" width="1.5703125" style="171" customWidth="1"/>
    <col min="4606" max="4606" width="10.7109375" style="171" customWidth="1"/>
    <col min="4607" max="4607" width="1.5703125" style="171" customWidth="1"/>
    <col min="4608" max="4608" width="11.42578125" style="171" customWidth="1"/>
    <col min="4609" max="4609" width="11.7109375" style="171" customWidth="1"/>
    <col min="4610" max="4610" width="10.28515625" style="171" customWidth="1"/>
    <col min="4611" max="4611" width="10.7109375" style="171" customWidth="1"/>
    <col min="4612" max="4612" width="10.5703125" style="171" customWidth="1"/>
    <col min="4613" max="4613" width="8.7109375" style="171" customWidth="1"/>
    <col min="4614" max="4622" width="4.5703125" style="171" customWidth="1"/>
    <col min="4623" max="4858" width="11.42578125" style="171"/>
    <col min="4859" max="4859" width="24.28515625" style="171" customWidth="1"/>
    <col min="4860" max="4860" width="11.42578125" style="171" customWidth="1"/>
    <col min="4861" max="4861" width="1.5703125" style="171" customWidth="1"/>
    <col min="4862" max="4862" width="10.7109375" style="171" customWidth="1"/>
    <col min="4863" max="4863" width="1.5703125" style="171" customWidth="1"/>
    <col min="4864" max="4864" width="11.42578125" style="171" customWidth="1"/>
    <col min="4865" max="4865" width="11.7109375" style="171" customWidth="1"/>
    <col min="4866" max="4866" width="10.28515625" style="171" customWidth="1"/>
    <col min="4867" max="4867" width="10.7109375" style="171" customWidth="1"/>
    <col min="4868" max="4868" width="10.5703125" style="171" customWidth="1"/>
    <col min="4869" max="4869" width="8.7109375" style="171" customWidth="1"/>
    <col min="4870" max="4878" width="4.5703125" style="171" customWidth="1"/>
    <col min="4879" max="5114" width="11.42578125" style="171"/>
    <col min="5115" max="5115" width="24.28515625" style="171" customWidth="1"/>
    <col min="5116" max="5116" width="11.42578125" style="171" customWidth="1"/>
    <col min="5117" max="5117" width="1.5703125" style="171" customWidth="1"/>
    <col min="5118" max="5118" width="10.7109375" style="171" customWidth="1"/>
    <col min="5119" max="5119" width="1.5703125" style="171" customWidth="1"/>
    <col min="5120" max="5120" width="11.42578125" style="171" customWidth="1"/>
    <col min="5121" max="5121" width="11.7109375" style="171" customWidth="1"/>
    <col min="5122" max="5122" width="10.28515625" style="171" customWidth="1"/>
    <col min="5123" max="5123" width="10.7109375" style="171" customWidth="1"/>
    <col min="5124" max="5124" width="10.5703125" style="171" customWidth="1"/>
    <col min="5125" max="5125" width="8.7109375" style="171" customWidth="1"/>
    <col min="5126" max="5134" width="4.5703125" style="171" customWidth="1"/>
    <col min="5135" max="5370" width="11.42578125" style="171"/>
    <col min="5371" max="5371" width="24.28515625" style="171" customWidth="1"/>
    <col min="5372" max="5372" width="11.42578125" style="171" customWidth="1"/>
    <col min="5373" max="5373" width="1.5703125" style="171" customWidth="1"/>
    <col min="5374" max="5374" width="10.7109375" style="171" customWidth="1"/>
    <col min="5375" max="5375" width="1.5703125" style="171" customWidth="1"/>
    <col min="5376" max="5376" width="11.42578125" style="171" customWidth="1"/>
    <col min="5377" max="5377" width="11.7109375" style="171" customWidth="1"/>
    <col min="5378" max="5378" width="10.28515625" style="171" customWidth="1"/>
    <col min="5379" max="5379" width="10.7109375" style="171" customWidth="1"/>
    <col min="5380" max="5380" width="10.5703125" style="171" customWidth="1"/>
    <col min="5381" max="5381" width="8.7109375" style="171" customWidth="1"/>
    <col min="5382" max="5390" width="4.5703125" style="171" customWidth="1"/>
    <col min="5391" max="5626" width="11.42578125" style="171"/>
    <col min="5627" max="5627" width="24.28515625" style="171" customWidth="1"/>
    <col min="5628" max="5628" width="11.42578125" style="171" customWidth="1"/>
    <col min="5629" max="5629" width="1.5703125" style="171" customWidth="1"/>
    <col min="5630" max="5630" width="10.7109375" style="171" customWidth="1"/>
    <col min="5631" max="5631" width="1.5703125" style="171" customWidth="1"/>
    <col min="5632" max="5632" width="11.42578125" style="171" customWidth="1"/>
    <col min="5633" max="5633" width="11.7109375" style="171" customWidth="1"/>
    <col min="5634" max="5634" width="10.28515625" style="171" customWidth="1"/>
    <col min="5635" max="5635" width="10.7109375" style="171" customWidth="1"/>
    <col min="5636" max="5636" width="10.5703125" style="171" customWidth="1"/>
    <col min="5637" max="5637" width="8.7109375" style="171" customWidth="1"/>
    <col min="5638" max="5646" width="4.5703125" style="171" customWidth="1"/>
    <col min="5647" max="5882" width="11.42578125" style="171"/>
    <col min="5883" max="5883" width="24.28515625" style="171" customWidth="1"/>
    <col min="5884" max="5884" width="11.42578125" style="171" customWidth="1"/>
    <col min="5885" max="5885" width="1.5703125" style="171" customWidth="1"/>
    <col min="5886" max="5886" width="10.7109375" style="171" customWidth="1"/>
    <col min="5887" max="5887" width="1.5703125" style="171" customWidth="1"/>
    <col min="5888" max="5888" width="11.42578125" style="171" customWidth="1"/>
    <col min="5889" max="5889" width="11.7109375" style="171" customWidth="1"/>
    <col min="5890" max="5890" width="10.28515625" style="171" customWidth="1"/>
    <col min="5891" max="5891" width="10.7109375" style="171" customWidth="1"/>
    <col min="5892" max="5892" width="10.5703125" style="171" customWidth="1"/>
    <col min="5893" max="5893" width="8.7109375" style="171" customWidth="1"/>
    <col min="5894" max="5902" width="4.5703125" style="171" customWidth="1"/>
    <col min="5903" max="6138" width="11.42578125" style="171"/>
    <col min="6139" max="6139" width="24.28515625" style="171" customWidth="1"/>
    <col min="6140" max="6140" width="11.42578125" style="171" customWidth="1"/>
    <col min="6141" max="6141" width="1.5703125" style="171" customWidth="1"/>
    <col min="6142" max="6142" width="10.7109375" style="171" customWidth="1"/>
    <col min="6143" max="6143" width="1.5703125" style="171" customWidth="1"/>
    <col min="6144" max="6144" width="11.42578125" style="171" customWidth="1"/>
    <col min="6145" max="6145" width="11.7109375" style="171" customWidth="1"/>
    <col min="6146" max="6146" width="10.28515625" style="171" customWidth="1"/>
    <col min="6147" max="6147" width="10.7109375" style="171" customWidth="1"/>
    <col min="6148" max="6148" width="10.5703125" style="171" customWidth="1"/>
    <col min="6149" max="6149" width="8.7109375" style="171" customWidth="1"/>
    <col min="6150" max="6158" width="4.5703125" style="171" customWidth="1"/>
    <col min="6159" max="6394" width="11.42578125" style="171"/>
    <col min="6395" max="6395" width="24.28515625" style="171" customWidth="1"/>
    <col min="6396" max="6396" width="11.42578125" style="171" customWidth="1"/>
    <col min="6397" max="6397" width="1.5703125" style="171" customWidth="1"/>
    <col min="6398" max="6398" width="10.7109375" style="171" customWidth="1"/>
    <col min="6399" max="6399" width="1.5703125" style="171" customWidth="1"/>
    <col min="6400" max="6400" width="11.42578125" style="171" customWidth="1"/>
    <col min="6401" max="6401" width="11.7109375" style="171" customWidth="1"/>
    <col min="6402" max="6402" width="10.28515625" style="171" customWidth="1"/>
    <col min="6403" max="6403" width="10.7109375" style="171" customWidth="1"/>
    <col min="6404" max="6404" width="10.5703125" style="171" customWidth="1"/>
    <col min="6405" max="6405" width="8.7109375" style="171" customWidth="1"/>
    <col min="6406" max="6414" width="4.5703125" style="171" customWidth="1"/>
    <col min="6415" max="6650" width="11.42578125" style="171"/>
    <col min="6651" max="6651" width="24.28515625" style="171" customWidth="1"/>
    <col min="6652" max="6652" width="11.42578125" style="171" customWidth="1"/>
    <col min="6653" max="6653" width="1.5703125" style="171" customWidth="1"/>
    <col min="6654" max="6654" width="10.7109375" style="171" customWidth="1"/>
    <col min="6655" max="6655" width="1.5703125" style="171" customWidth="1"/>
    <col min="6656" max="6656" width="11.42578125" style="171" customWidth="1"/>
    <col min="6657" max="6657" width="11.7109375" style="171" customWidth="1"/>
    <col min="6658" max="6658" width="10.28515625" style="171" customWidth="1"/>
    <col min="6659" max="6659" width="10.7109375" style="171" customWidth="1"/>
    <col min="6660" max="6660" width="10.5703125" style="171" customWidth="1"/>
    <col min="6661" max="6661" width="8.7109375" style="171" customWidth="1"/>
    <col min="6662" max="6670" width="4.5703125" style="171" customWidth="1"/>
    <col min="6671" max="6906" width="11.42578125" style="171"/>
    <col min="6907" max="6907" width="24.28515625" style="171" customWidth="1"/>
    <col min="6908" max="6908" width="11.42578125" style="171" customWidth="1"/>
    <col min="6909" max="6909" width="1.5703125" style="171" customWidth="1"/>
    <col min="6910" max="6910" width="10.7109375" style="171" customWidth="1"/>
    <col min="6911" max="6911" width="1.5703125" style="171" customWidth="1"/>
    <col min="6912" max="6912" width="11.42578125" style="171" customWidth="1"/>
    <col min="6913" max="6913" width="11.7109375" style="171" customWidth="1"/>
    <col min="6914" max="6914" width="10.28515625" style="171" customWidth="1"/>
    <col min="6915" max="6915" width="10.7109375" style="171" customWidth="1"/>
    <col min="6916" max="6916" width="10.5703125" style="171" customWidth="1"/>
    <col min="6917" max="6917" width="8.7109375" style="171" customWidth="1"/>
    <col min="6918" max="6926" width="4.5703125" style="171" customWidth="1"/>
    <col min="6927" max="7162" width="11.42578125" style="171"/>
    <col min="7163" max="7163" width="24.28515625" style="171" customWidth="1"/>
    <col min="7164" max="7164" width="11.42578125" style="171" customWidth="1"/>
    <col min="7165" max="7165" width="1.5703125" style="171" customWidth="1"/>
    <col min="7166" max="7166" width="10.7109375" style="171" customWidth="1"/>
    <col min="7167" max="7167" width="1.5703125" style="171" customWidth="1"/>
    <col min="7168" max="7168" width="11.42578125" style="171" customWidth="1"/>
    <col min="7169" max="7169" width="11.7109375" style="171" customWidth="1"/>
    <col min="7170" max="7170" width="10.28515625" style="171" customWidth="1"/>
    <col min="7171" max="7171" width="10.7109375" style="171" customWidth="1"/>
    <col min="7172" max="7172" width="10.5703125" style="171" customWidth="1"/>
    <col min="7173" max="7173" width="8.7109375" style="171" customWidth="1"/>
    <col min="7174" max="7182" width="4.5703125" style="171" customWidth="1"/>
    <col min="7183" max="7418" width="11.42578125" style="171"/>
    <col min="7419" max="7419" width="24.28515625" style="171" customWidth="1"/>
    <col min="7420" max="7420" width="11.42578125" style="171" customWidth="1"/>
    <col min="7421" max="7421" width="1.5703125" style="171" customWidth="1"/>
    <col min="7422" max="7422" width="10.7109375" style="171" customWidth="1"/>
    <col min="7423" max="7423" width="1.5703125" style="171" customWidth="1"/>
    <col min="7424" max="7424" width="11.42578125" style="171" customWidth="1"/>
    <col min="7425" max="7425" width="11.7109375" style="171" customWidth="1"/>
    <col min="7426" max="7426" width="10.28515625" style="171" customWidth="1"/>
    <col min="7427" max="7427" width="10.7109375" style="171" customWidth="1"/>
    <col min="7428" max="7428" width="10.5703125" style="171" customWidth="1"/>
    <col min="7429" max="7429" width="8.7109375" style="171" customWidth="1"/>
    <col min="7430" max="7438" width="4.5703125" style="171" customWidth="1"/>
    <col min="7439" max="7674" width="11.42578125" style="171"/>
    <col min="7675" max="7675" width="24.28515625" style="171" customWidth="1"/>
    <col min="7676" max="7676" width="11.42578125" style="171" customWidth="1"/>
    <col min="7677" max="7677" width="1.5703125" style="171" customWidth="1"/>
    <col min="7678" max="7678" width="10.7109375" style="171" customWidth="1"/>
    <col min="7679" max="7679" width="1.5703125" style="171" customWidth="1"/>
    <col min="7680" max="7680" width="11.42578125" style="171" customWidth="1"/>
    <col min="7681" max="7681" width="11.7109375" style="171" customWidth="1"/>
    <col min="7682" max="7682" width="10.28515625" style="171" customWidth="1"/>
    <col min="7683" max="7683" width="10.7109375" style="171" customWidth="1"/>
    <col min="7684" max="7684" width="10.5703125" style="171" customWidth="1"/>
    <col min="7685" max="7685" width="8.7109375" style="171" customWidth="1"/>
    <col min="7686" max="7694" width="4.5703125" style="171" customWidth="1"/>
    <col min="7695" max="7930" width="11.42578125" style="171"/>
    <col min="7931" max="7931" width="24.28515625" style="171" customWidth="1"/>
    <col min="7932" max="7932" width="11.42578125" style="171" customWidth="1"/>
    <col min="7933" max="7933" width="1.5703125" style="171" customWidth="1"/>
    <col min="7934" max="7934" width="10.7109375" style="171" customWidth="1"/>
    <col min="7935" max="7935" width="1.5703125" style="171" customWidth="1"/>
    <col min="7936" max="7936" width="11.42578125" style="171" customWidth="1"/>
    <col min="7937" max="7937" width="11.7109375" style="171" customWidth="1"/>
    <col min="7938" max="7938" width="10.28515625" style="171" customWidth="1"/>
    <col min="7939" max="7939" width="10.7109375" style="171" customWidth="1"/>
    <col min="7940" max="7940" width="10.5703125" style="171" customWidth="1"/>
    <col min="7941" max="7941" width="8.7109375" style="171" customWidth="1"/>
    <col min="7942" max="7950" width="4.5703125" style="171" customWidth="1"/>
    <col min="7951" max="8186" width="11.42578125" style="171"/>
    <col min="8187" max="8187" width="24.28515625" style="171" customWidth="1"/>
    <col min="8188" max="8188" width="11.42578125" style="171" customWidth="1"/>
    <col min="8189" max="8189" width="1.5703125" style="171" customWidth="1"/>
    <col min="8190" max="8190" width="10.7109375" style="171" customWidth="1"/>
    <col min="8191" max="8191" width="1.5703125" style="171" customWidth="1"/>
    <col min="8192" max="8192" width="11.42578125" style="171" customWidth="1"/>
    <col min="8193" max="8193" width="11.7109375" style="171" customWidth="1"/>
    <col min="8194" max="8194" width="10.28515625" style="171" customWidth="1"/>
    <col min="8195" max="8195" width="10.7109375" style="171" customWidth="1"/>
    <col min="8196" max="8196" width="10.5703125" style="171" customWidth="1"/>
    <col min="8197" max="8197" width="8.7109375" style="171" customWidth="1"/>
    <col min="8198" max="8206" width="4.5703125" style="171" customWidth="1"/>
    <col min="8207" max="8442" width="11.42578125" style="171"/>
    <col min="8443" max="8443" width="24.28515625" style="171" customWidth="1"/>
    <col min="8444" max="8444" width="11.42578125" style="171" customWidth="1"/>
    <col min="8445" max="8445" width="1.5703125" style="171" customWidth="1"/>
    <col min="8446" max="8446" width="10.7109375" style="171" customWidth="1"/>
    <col min="8447" max="8447" width="1.5703125" style="171" customWidth="1"/>
    <col min="8448" max="8448" width="11.42578125" style="171" customWidth="1"/>
    <col min="8449" max="8449" width="11.7109375" style="171" customWidth="1"/>
    <col min="8450" max="8450" width="10.28515625" style="171" customWidth="1"/>
    <col min="8451" max="8451" width="10.7109375" style="171" customWidth="1"/>
    <col min="8452" max="8452" width="10.5703125" style="171" customWidth="1"/>
    <col min="8453" max="8453" width="8.7109375" style="171" customWidth="1"/>
    <col min="8454" max="8462" width="4.5703125" style="171" customWidth="1"/>
    <col min="8463" max="8698" width="11.42578125" style="171"/>
    <col min="8699" max="8699" width="24.28515625" style="171" customWidth="1"/>
    <col min="8700" max="8700" width="11.42578125" style="171" customWidth="1"/>
    <col min="8701" max="8701" width="1.5703125" style="171" customWidth="1"/>
    <col min="8702" max="8702" width="10.7109375" style="171" customWidth="1"/>
    <col min="8703" max="8703" width="1.5703125" style="171" customWidth="1"/>
    <col min="8704" max="8704" width="11.42578125" style="171" customWidth="1"/>
    <col min="8705" max="8705" width="11.7109375" style="171" customWidth="1"/>
    <col min="8706" max="8706" width="10.28515625" style="171" customWidth="1"/>
    <col min="8707" max="8707" width="10.7109375" style="171" customWidth="1"/>
    <col min="8708" max="8708" width="10.5703125" style="171" customWidth="1"/>
    <col min="8709" max="8709" width="8.7109375" style="171" customWidth="1"/>
    <col min="8710" max="8718" width="4.5703125" style="171" customWidth="1"/>
    <col min="8719" max="8954" width="11.42578125" style="171"/>
    <col min="8955" max="8955" width="24.28515625" style="171" customWidth="1"/>
    <col min="8956" max="8956" width="11.42578125" style="171" customWidth="1"/>
    <col min="8957" max="8957" width="1.5703125" style="171" customWidth="1"/>
    <col min="8958" max="8958" width="10.7109375" style="171" customWidth="1"/>
    <col min="8959" max="8959" width="1.5703125" style="171" customWidth="1"/>
    <col min="8960" max="8960" width="11.42578125" style="171" customWidth="1"/>
    <col min="8961" max="8961" width="11.7109375" style="171" customWidth="1"/>
    <col min="8962" max="8962" width="10.28515625" style="171" customWidth="1"/>
    <col min="8963" max="8963" width="10.7109375" style="171" customWidth="1"/>
    <col min="8964" max="8964" width="10.5703125" style="171" customWidth="1"/>
    <col min="8965" max="8965" width="8.7109375" style="171" customWidth="1"/>
    <col min="8966" max="8974" width="4.5703125" style="171" customWidth="1"/>
    <col min="8975" max="9210" width="11.42578125" style="171"/>
    <col min="9211" max="9211" width="24.28515625" style="171" customWidth="1"/>
    <col min="9212" max="9212" width="11.42578125" style="171" customWidth="1"/>
    <col min="9213" max="9213" width="1.5703125" style="171" customWidth="1"/>
    <col min="9214" max="9214" width="10.7109375" style="171" customWidth="1"/>
    <col min="9215" max="9215" width="1.5703125" style="171" customWidth="1"/>
    <col min="9216" max="9216" width="11.42578125" style="171" customWidth="1"/>
    <col min="9217" max="9217" width="11.7109375" style="171" customWidth="1"/>
    <col min="9218" max="9218" width="10.28515625" style="171" customWidth="1"/>
    <col min="9219" max="9219" width="10.7109375" style="171" customWidth="1"/>
    <col min="9220" max="9220" width="10.5703125" style="171" customWidth="1"/>
    <col min="9221" max="9221" width="8.7109375" style="171" customWidth="1"/>
    <col min="9222" max="9230" width="4.5703125" style="171" customWidth="1"/>
    <col min="9231" max="9466" width="11.42578125" style="171"/>
    <col min="9467" max="9467" width="24.28515625" style="171" customWidth="1"/>
    <col min="9468" max="9468" width="11.42578125" style="171" customWidth="1"/>
    <col min="9469" max="9469" width="1.5703125" style="171" customWidth="1"/>
    <col min="9470" max="9470" width="10.7109375" style="171" customWidth="1"/>
    <col min="9471" max="9471" width="1.5703125" style="171" customWidth="1"/>
    <col min="9472" max="9472" width="11.42578125" style="171" customWidth="1"/>
    <col min="9473" max="9473" width="11.7109375" style="171" customWidth="1"/>
    <col min="9474" max="9474" width="10.28515625" style="171" customWidth="1"/>
    <col min="9475" max="9475" width="10.7109375" style="171" customWidth="1"/>
    <col min="9476" max="9476" width="10.5703125" style="171" customWidth="1"/>
    <col min="9477" max="9477" width="8.7109375" style="171" customWidth="1"/>
    <col min="9478" max="9486" width="4.5703125" style="171" customWidth="1"/>
    <col min="9487" max="9722" width="11.42578125" style="171"/>
    <col min="9723" max="9723" width="24.28515625" style="171" customWidth="1"/>
    <col min="9724" max="9724" width="11.42578125" style="171" customWidth="1"/>
    <col min="9725" max="9725" width="1.5703125" style="171" customWidth="1"/>
    <col min="9726" max="9726" width="10.7109375" style="171" customWidth="1"/>
    <col min="9727" max="9727" width="1.5703125" style="171" customWidth="1"/>
    <col min="9728" max="9728" width="11.42578125" style="171" customWidth="1"/>
    <col min="9729" max="9729" width="11.7109375" style="171" customWidth="1"/>
    <col min="9730" max="9730" width="10.28515625" style="171" customWidth="1"/>
    <col min="9731" max="9731" width="10.7109375" style="171" customWidth="1"/>
    <col min="9732" max="9732" width="10.5703125" style="171" customWidth="1"/>
    <col min="9733" max="9733" width="8.7109375" style="171" customWidth="1"/>
    <col min="9734" max="9742" width="4.5703125" style="171" customWidth="1"/>
    <col min="9743" max="9978" width="11.42578125" style="171"/>
    <col min="9979" max="9979" width="24.28515625" style="171" customWidth="1"/>
    <col min="9980" max="9980" width="11.42578125" style="171" customWidth="1"/>
    <col min="9981" max="9981" width="1.5703125" style="171" customWidth="1"/>
    <col min="9982" max="9982" width="10.7109375" style="171" customWidth="1"/>
    <col min="9983" max="9983" width="1.5703125" style="171" customWidth="1"/>
    <col min="9984" max="9984" width="11.42578125" style="171" customWidth="1"/>
    <col min="9985" max="9985" width="11.7109375" style="171" customWidth="1"/>
    <col min="9986" max="9986" width="10.28515625" style="171" customWidth="1"/>
    <col min="9987" max="9987" width="10.7109375" style="171" customWidth="1"/>
    <col min="9988" max="9988" width="10.5703125" style="171" customWidth="1"/>
    <col min="9989" max="9989" width="8.7109375" style="171" customWidth="1"/>
    <col min="9990" max="9998" width="4.5703125" style="171" customWidth="1"/>
    <col min="9999" max="10234" width="11.42578125" style="171"/>
    <col min="10235" max="10235" width="24.28515625" style="171" customWidth="1"/>
    <col min="10236" max="10236" width="11.42578125" style="171" customWidth="1"/>
    <col min="10237" max="10237" width="1.5703125" style="171" customWidth="1"/>
    <col min="10238" max="10238" width="10.7109375" style="171" customWidth="1"/>
    <col min="10239" max="10239" width="1.5703125" style="171" customWidth="1"/>
    <col min="10240" max="10240" width="11.42578125" style="171" customWidth="1"/>
    <col min="10241" max="10241" width="11.7109375" style="171" customWidth="1"/>
    <col min="10242" max="10242" width="10.28515625" style="171" customWidth="1"/>
    <col min="10243" max="10243" width="10.7109375" style="171" customWidth="1"/>
    <col min="10244" max="10244" width="10.5703125" style="171" customWidth="1"/>
    <col min="10245" max="10245" width="8.7109375" style="171" customWidth="1"/>
    <col min="10246" max="10254" width="4.5703125" style="171" customWidth="1"/>
    <col min="10255" max="10490" width="11.42578125" style="171"/>
    <col min="10491" max="10491" width="24.28515625" style="171" customWidth="1"/>
    <col min="10492" max="10492" width="11.42578125" style="171" customWidth="1"/>
    <col min="10493" max="10493" width="1.5703125" style="171" customWidth="1"/>
    <col min="10494" max="10494" width="10.7109375" style="171" customWidth="1"/>
    <col min="10495" max="10495" width="1.5703125" style="171" customWidth="1"/>
    <col min="10496" max="10496" width="11.42578125" style="171" customWidth="1"/>
    <col min="10497" max="10497" width="11.7109375" style="171" customWidth="1"/>
    <col min="10498" max="10498" width="10.28515625" style="171" customWidth="1"/>
    <col min="10499" max="10499" width="10.7109375" style="171" customWidth="1"/>
    <col min="10500" max="10500" width="10.5703125" style="171" customWidth="1"/>
    <col min="10501" max="10501" width="8.7109375" style="171" customWidth="1"/>
    <col min="10502" max="10510" width="4.5703125" style="171" customWidth="1"/>
    <col min="10511" max="10746" width="11.42578125" style="171"/>
    <col min="10747" max="10747" width="24.28515625" style="171" customWidth="1"/>
    <col min="10748" max="10748" width="11.42578125" style="171" customWidth="1"/>
    <col min="10749" max="10749" width="1.5703125" style="171" customWidth="1"/>
    <col min="10750" max="10750" width="10.7109375" style="171" customWidth="1"/>
    <col min="10751" max="10751" width="1.5703125" style="171" customWidth="1"/>
    <col min="10752" max="10752" width="11.42578125" style="171" customWidth="1"/>
    <col min="10753" max="10753" width="11.7109375" style="171" customWidth="1"/>
    <col min="10754" max="10754" width="10.28515625" style="171" customWidth="1"/>
    <col min="10755" max="10755" width="10.7109375" style="171" customWidth="1"/>
    <col min="10756" max="10756" width="10.5703125" style="171" customWidth="1"/>
    <col min="10757" max="10757" width="8.7109375" style="171" customWidth="1"/>
    <col min="10758" max="10766" width="4.5703125" style="171" customWidth="1"/>
    <col min="10767" max="11002" width="11.42578125" style="171"/>
    <col min="11003" max="11003" width="24.28515625" style="171" customWidth="1"/>
    <col min="11004" max="11004" width="11.42578125" style="171" customWidth="1"/>
    <col min="11005" max="11005" width="1.5703125" style="171" customWidth="1"/>
    <col min="11006" max="11006" width="10.7109375" style="171" customWidth="1"/>
    <col min="11007" max="11007" width="1.5703125" style="171" customWidth="1"/>
    <col min="11008" max="11008" width="11.42578125" style="171" customWidth="1"/>
    <col min="11009" max="11009" width="11.7109375" style="171" customWidth="1"/>
    <col min="11010" max="11010" width="10.28515625" style="171" customWidth="1"/>
    <col min="11011" max="11011" width="10.7109375" style="171" customWidth="1"/>
    <col min="11012" max="11012" width="10.5703125" style="171" customWidth="1"/>
    <col min="11013" max="11013" width="8.7109375" style="171" customWidth="1"/>
    <col min="11014" max="11022" width="4.5703125" style="171" customWidth="1"/>
    <col min="11023" max="11258" width="11.42578125" style="171"/>
    <col min="11259" max="11259" width="24.28515625" style="171" customWidth="1"/>
    <col min="11260" max="11260" width="11.42578125" style="171" customWidth="1"/>
    <col min="11261" max="11261" width="1.5703125" style="171" customWidth="1"/>
    <col min="11262" max="11262" width="10.7109375" style="171" customWidth="1"/>
    <col min="11263" max="11263" width="1.5703125" style="171" customWidth="1"/>
    <col min="11264" max="11264" width="11.42578125" style="171" customWidth="1"/>
    <col min="11265" max="11265" width="11.7109375" style="171" customWidth="1"/>
    <col min="11266" max="11266" width="10.28515625" style="171" customWidth="1"/>
    <col min="11267" max="11267" width="10.7109375" style="171" customWidth="1"/>
    <col min="11268" max="11268" width="10.5703125" style="171" customWidth="1"/>
    <col min="11269" max="11269" width="8.7109375" style="171" customWidth="1"/>
    <col min="11270" max="11278" width="4.5703125" style="171" customWidth="1"/>
    <col min="11279" max="11514" width="11.42578125" style="171"/>
    <col min="11515" max="11515" width="24.28515625" style="171" customWidth="1"/>
    <col min="11516" max="11516" width="11.42578125" style="171" customWidth="1"/>
    <col min="11517" max="11517" width="1.5703125" style="171" customWidth="1"/>
    <col min="11518" max="11518" width="10.7109375" style="171" customWidth="1"/>
    <col min="11519" max="11519" width="1.5703125" style="171" customWidth="1"/>
    <col min="11520" max="11520" width="11.42578125" style="171" customWidth="1"/>
    <col min="11521" max="11521" width="11.7109375" style="171" customWidth="1"/>
    <col min="11522" max="11522" width="10.28515625" style="171" customWidth="1"/>
    <col min="11523" max="11523" width="10.7109375" style="171" customWidth="1"/>
    <col min="11524" max="11524" width="10.5703125" style="171" customWidth="1"/>
    <col min="11525" max="11525" width="8.7109375" style="171" customWidth="1"/>
    <col min="11526" max="11534" width="4.5703125" style="171" customWidth="1"/>
    <col min="11535" max="11770" width="11.42578125" style="171"/>
    <col min="11771" max="11771" width="24.28515625" style="171" customWidth="1"/>
    <col min="11772" max="11772" width="11.42578125" style="171" customWidth="1"/>
    <col min="11773" max="11773" width="1.5703125" style="171" customWidth="1"/>
    <col min="11774" max="11774" width="10.7109375" style="171" customWidth="1"/>
    <col min="11775" max="11775" width="1.5703125" style="171" customWidth="1"/>
    <col min="11776" max="11776" width="11.42578125" style="171" customWidth="1"/>
    <col min="11777" max="11777" width="11.7109375" style="171" customWidth="1"/>
    <col min="11778" max="11778" width="10.28515625" style="171" customWidth="1"/>
    <col min="11779" max="11779" width="10.7109375" style="171" customWidth="1"/>
    <col min="11780" max="11780" width="10.5703125" style="171" customWidth="1"/>
    <col min="11781" max="11781" width="8.7109375" style="171" customWidth="1"/>
    <col min="11782" max="11790" width="4.5703125" style="171" customWidth="1"/>
    <col min="11791" max="12026" width="11.42578125" style="171"/>
    <col min="12027" max="12027" width="24.28515625" style="171" customWidth="1"/>
    <col min="12028" max="12028" width="11.42578125" style="171" customWidth="1"/>
    <col min="12029" max="12029" width="1.5703125" style="171" customWidth="1"/>
    <col min="12030" max="12030" width="10.7109375" style="171" customWidth="1"/>
    <col min="12031" max="12031" width="1.5703125" style="171" customWidth="1"/>
    <col min="12032" max="12032" width="11.42578125" style="171" customWidth="1"/>
    <col min="12033" max="12033" width="11.7109375" style="171" customWidth="1"/>
    <col min="12034" max="12034" width="10.28515625" style="171" customWidth="1"/>
    <col min="12035" max="12035" width="10.7109375" style="171" customWidth="1"/>
    <col min="12036" max="12036" width="10.5703125" style="171" customWidth="1"/>
    <col min="12037" max="12037" width="8.7109375" style="171" customWidth="1"/>
    <col min="12038" max="12046" width="4.5703125" style="171" customWidth="1"/>
    <col min="12047" max="12282" width="11.42578125" style="171"/>
    <col min="12283" max="12283" width="24.28515625" style="171" customWidth="1"/>
    <col min="12284" max="12284" width="11.42578125" style="171" customWidth="1"/>
    <col min="12285" max="12285" width="1.5703125" style="171" customWidth="1"/>
    <col min="12286" max="12286" width="10.7109375" style="171" customWidth="1"/>
    <col min="12287" max="12287" width="1.5703125" style="171" customWidth="1"/>
    <col min="12288" max="12288" width="11.42578125" style="171" customWidth="1"/>
    <col min="12289" max="12289" width="11.7109375" style="171" customWidth="1"/>
    <col min="12290" max="12290" width="10.28515625" style="171" customWidth="1"/>
    <col min="12291" max="12291" width="10.7109375" style="171" customWidth="1"/>
    <col min="12292" max="12292" width="10.5703125" style="171" customWidth="1"/>
    <col min="12293" max="12293" width="8.7109375" style="171" customWidth="1"/>
    <col min="12294" max="12302" width="4.5703125" style="171" customWidth="1"/>
    <col min="12303" max="12538" width="11.42578125" style="171"/>
    <col min="12539" max="12539" width="24.28515625" style="171" customWidth="1"/>
    <col min="12540" max="12540" width="11.42578125" style="171" customWidth="1"/>
    <col min="12541" max="12541" width="1.5703125" style="171" customWidth="1"/>
    <col min="12542" max="12542" width="10.7109375" style="171" customWidth="1"/>
    <col min="12543" max="12543" width="1.5703125" style="171" customWidth="1"/>
    <col min="12544" max="12544" width="11.42578125" style="171" customWidth="1"/>
    <col min="12545" max="12545" width="11.7109375" style="171" customWidth="1"/>
    <col min="12546" max="12546" width="10.28515625" style="171" customWidth="1"/>
    <col min="12547" max="12547" width="10.7109375" style="171" customWidth="1"/>
    <col min="12548" max="12548" width="10.5703125" style="171" customWidth="1"/>
    <col min="12549" max="12549" width="8.7109375" style="171" customWidth="1"/>
    <col min="12550" max="12558" width="4.5703125" style="171" customWidth="1"/>
    <col min="12559" max="12794" width="11.42578125" style="171"/>
    <col min="12795" max="12795" width="24.28515625" style="171" customWidth="1"/>
    <col min="12796" max="12796" width="11.42578125" style="171" customWidth="1"/>
    <col min="12797" max="12797" width="1.5703125" style="171" customWidth="1"/>
    <col min="12798" max="12798" width="10.7109375" style="171" customWidth="1"/>
    <col min="12799" max="12799" width="1.5703125" style="171" customWidth="1"/>
    <col min="12800" max="12800" width="11.42578125" style="171" customWidth="1"/>
    <col min="12801" max="12801" width="11.7109375" style="171" customWidth="1"/>
    <col min="12802" max="12802" width="10.28515625" style="171" customWidth="1"/>
    <col min="12803" max="12803" width="10.7109375" style="171" customWidth="1"/>
    <col min="12804" max="12804" width="10.5703125" style="171" customWidth="1"/>
    <col min="12805" max="12805" width="8.7109375" style="171" customWidth="1"/>
    <col min="12806" max="12814" width="4.5703125" style="171" customWidth="1"/>
    <col min="12815" max="13050" width="11.42578125" style="171"/>
    <col min="13051" max="13051" width="24.28515625" style="171" customWidth="1"/>
    <col min="13052" max="13052" width="11.42578125" style="171" customWidth="1"/>
    <col min="13053" max="13053" width="1.5703125" style="171" customWidth="1"/>
    <col min="13054" max="13054" width="10.7109375" style="171" customWidth="1"/>
    <col min="13055" max="13055" width="1.5703125" style="171" customWidth="1"/>
    <col min="13056" max="13056" width="11.42578125" style="171" customWidth="1"/>
    <col min="13057" max="13057" width="11.7109375" style="171" customWidth="1"/>
    <col min="13058" max="13058" width="10.28515625" style="171" customWidth="1"/>
    <col min="13059" max="13059" width="10.7109375" style="171" customWidth="1"/>
    <col min="13060" max="13060" width="10.5703125" style="171" customWidth="1"/>
    <col min="13061" max="13061" width="8.7109375" style="171" customWidth="1"/>
    <col min="13062" max="13070" width="4.5703125" style="171" customWidth="1"/>
    <col min="13071" max="13306" width="11.42578125" style="171"/>
    <col min="13307" max="13307" width="24.28515625" style="171" customWidth="1"/>
    <col min="13308" max="13308" width="11.42578125" style="171" customWidth="1"/>
    <col min="13309" max="13309" width="1.5703125" style="171" customWidth="1"/>
    <col min="13310" max="13310" width="10.7109375" style="171" customWidth="1"/>
    <col min="13311" max="13311" width="1.5703125" style="171" customWidth="1"/>
    <col min="13312" max="13312" width="11.42578125" style="171" customWidth="1"/>
    <col min="13313" max="13313" width="11.7109375" style="171" customWidth="1"/>
    <col min="13314" max="13314" width="10.28515625" style="171" customWidth="1"/>
    <col min="13315" max="13315" width="10.7109375" style="171" customWidth="1"/>
    <col min="13316" max="13316" width="10.5703125" style="171" customWidth="1"/>
    <col min="13317" max="13317" width="8.7109375" style="171" customWidth="1"/>
    <col min="13318" max="13326" width="4.5703125" style="171" customWidth="1"/>
    <col min="13327" max="13562" width="11.42578125" style="171"/>
    <col min="13563" max="13563" width="24.28515625" style="171" customWidth="1"/>
    <col min="13564" max="13564" width="11.42578125" style="171" customWidth="1"/>
    <col min="13565" max="13565" width="1.5703125" style="171" customWidth="1"/>
    <col min="13566" max="13566" width="10.7109375" style="171" customWidth="1"/>
    <col min="13567" max="13567" width="1.5703125" style="171" customWidth="1"/>
    <col min="13568" max="13568" width="11.42578125" style="171" customWidth="1"/>
    <col min="13569" max="13569" width="11.7109375" style="171" customWidth="1"/>
    <col min="13570" max="13570" width="10.28515625" style="171" customWidth="1"/>
    <col min="13571" max="13571" width="10.7109375" style="171" customWidth="1"/>
    <col min="13572" max="13572" width="10.5703125" style="171" customWidth="1"/>
    <col min="13573" max="13573" width="8.7109375" style="171" customWidth="1"/>
    <col min="13574" max="13582" width="4.5703125" style="171" customWidth="1"/>
    <col min="13583" max="13818" width="11.42578125" style="171"/>
    <col min="13819" max="13819" width="24.28515625" style="171" customWidth="1"/>
    <col min="13820" max="13820" width="11.42578125" style="171" customWidth="1"/>
    <col min="13821" max="13821" width="1.5703125" style="171" customWidth="1"/>
    <col min="13822" max="13822" width="10.7109375" style="171" customWidth="1"/>
    <col min="13823" max="13823" width="1.5703125" style="171" customWidth="1"/>
    <col min="13824" max="13824" width="11.42578125" style="171" customWidth="1"/>
    <col min="13825" max="13825" width="11.7109375" style="171" customWidth="1"/>
    <col min="13826" max="13826" width="10.28515625" style="171" customWidth="1"/>
    <col min="13827" max="13827" width="10.7109375" style="171" customWidth="1"/>
    <col min="13828" max="13828" width="10.5703125" style="171" customWidth="1"/>
    <col min="13829" max="13829" width="8.7109375" style="171" customWidth="1"/>
    <col min="13830" max="13838" width="4.5703125" style="171" customWidth="1"/>
    <col min="13839" max="14074" width="11.42578125" style="171"/>
    <col min="14075" max="14075" width="24.28515625" style="171" customWidth="1"/>
    <col min="14076" max="14076" width="11.42578125" style="171" customWidth="1"/>
    <col min="14077" max="14077" width="1.5703125" style="171" customWidth="1"/>
    <col min="14078" max="14078" width="10.7109375" style="171" customWidth="1"/>
    <col min="14079" max="14079" width="1.5703125" style="171" customWidth="1"/>
    <col min="14080" max="14080" width="11.42578125" style="171" customWidth="1"/>
    <col min="14081" max="14081" width="11.7109375" style="171" customWidth="1"/>
    <col min="14082" max="14082" width="10.28515625" style="171" customWidth="1"/>
    <col min="14083" max="14083" width="10.7109375" style="171" customWidth="1"/>
    <col min="14084" max="14084" width="10.5703125" style="171" customWidth="1"/>
    <col min="14085" max="14085" width="8.7109375" style="171" customWidth="1"/>
    <col min="14086" max="14094" width="4.5703125" style="171" customWidth="1"/>
    <col min="14095" max="14330" width="11.42578125" style="171"/>
    <col min="14331" max="14331" width="24.28515625" style="171" customWidth="1"/>
    <col min="14332" max="14332" width="11.42578125" style="171" customWidth="1"/>
    <col min="14333" max="14333" width="1.5703125" style="171" customWidth="1"/>
    <col min="14334" max="14334" width="10.7109375" style="171" customWidth="1"/>
    <col min="14335" max="14335" width="1.5703125" style="171" customWidth="1"/>
    <col min="14336" max="14336" width="11.42578125" style="171" customWidth="1"/>
    <col min="14337" max="14337" width="11.7109375" style="171" customWidth="1"/>
    <col min="14338" max="14338" width="10.28515625" style="171" customWidth="1"/>
    <col min="14339" max="14339" width="10.7109375" style="171" customWidth="1"/>
    <col min="14340" max="14340" width="10.5703125" style="171" customWidth="1"/>
    <col min="14341" max="14341" width="8.7109375" style="171" customWidth="1"/>
    <col min="14342" max="14350" width="4.5703125" style="171" customWidth="1"/>
    <col min="14351" max="14586" width="11.42578125" style="171"/>
    <col min="14587" max="14587" width="24.28515625" style="171" customWidth="1"/>
    <col min="14588" max="14588" width="11.42578125" style="171" customWidth="1"/>
    <col min="14589" max="14589" width="1.5703125" style="171" customWidth="1"/>
    <col min="14590" max="14590" width="10.7109375" style="171" customWidth="1"/>
    <col min="14591" max="14591" width="1.5703125" style="171" customWidth="1"/>
    <col min="14592" max="14592" width="11.42578125" style="171" customWidth="1"/>
    <col min="14593" max="14593" width="11.7109375" style="171" customWidth="1"/>
    <col min="14594" max="14594" width="10.28515625" style="171" customWidth="1"/>
    <col min="14595" max="14595" width="10.7109375" style="171" customWidth="1"/>
    <col min="14596" max="14596" width="10.5703125" style="171" customWidth="1"/>
    <col min="14597" max="14597" width="8.7109375" style="171" customWidth="1"/>
    <col min="14598" max="14606" width="4.5703125" style="171" customWidth="1"/>
    <col min="14607" max="14842" width="11.42578125" style="171"/>
    <col min="14843" max="14843" width="24.28515625" style="171" customWidth="1"/>
    <col min="14844" max="14844" width="11.42578125" style="171" customWidth="1"/>
    <col min="14845" max="14845" width="1.5703125" style="171" customWidth="1"/>
    <col min="14846" max="14846" width="10.7109375" style="171" customWidth="1"/>
    <col min="14847" max="14847" width="1.5703125" style="171" customWidth="1"/>
    <col min="14848" max="14848" width="11.42578125" style="171" customWidth="1"/>
    <col min="14849" max="14849" width="11.7109375" style="171" customWidth="1"/>
    <col min="14850" max="14850" width="10.28515625" style="171" customWidth="1"/>
    <col min="14851" max="14851" width="10.7109375" style="171" customWidth="1"/>
    <col min="14852" max="14852" width="10.5703125" style="171" customWidth="1"/>
    <col min="14853" max="14853" width="8.7109375" style="171" customWidth="1"/>
    <col min="14854" max="14862" width="4.5703125" style="171" customWidth="1"/>
    <col min="14863" max="15098" width="11.42578125" style="171"/>
    <col min="15099" max="15099" width="24.28515625" style="171" customWidth="1"/>
    <col min="15100" max="15100" width="11.42578125" style="171" customWidth="1"/>
    <col min="15101" max="15101" width="1.5703125" style="171" customWidth="1"/>
    <col min="15102" max="15102" width="10.7109375" style="171" customWidth="1"/>
    <col min="15103" max="15103" width="1.5703125" style="171" customWidth="1"/>
    <col min="15104" max="15104" width="11.42578125" style="171" customWidth="1"/>
    <col min="15105" max="15105" width="11.7109375" style="171" customWidth="1"/>
    <col min="15106" max="15106" width="10.28515625" style="171" customWidth="1"/>
    <col min="15107" max="15107" width="10.7109375" style="171" customWidth="1"/>
    <col min="15108" max="15108" width="10.5703125" style="171" customWidth="1"/>
    <col min="15109" max="15109" width="8.7109375" style="171" customWidth="1"/>
    <col min="15110" max="15118" width="4.5703125" style="171" customWidth="1"/>
    <col min="15119" max="15354" width="11.42578125" style="171"/>
    <col min="15355" max="15355" width="24.28515625" style="171" customWidth="1"/>
    <col min="15356" max="15356" width="11.42578125" style="171" customWidth="1"/>
    <col min="15357" max="15357" width="1.5703125" style="171" customWidth="1"/>
    <col min="15358" max="15358" width="10.7109375" style="171" customWidth="1"/>
    <col min="15359" max="15359" width="1.5703125" style="171" customWidth="1"/>
    <col min="15360" max="15360" width="11.42578125" style="171" customWidth="1"/>
    <col min="15361" max="15361" width="11.7109375" style="171" customWidth="1"/>
    <col min="15362" max="15362" width="10.28515625" style="171" customWidth="1"/>
    <col min="15363" max="15363" width="10.7109375" style="171" customWidth="1"/>
    <col min="15364" max="15364" width="10.5703125" style="171" customWidth="1"/>
    <col min="15365" max="15365" width="8.7109375" style="171" customWidth="1"/>
    <col min="15366" max="15374" width="4.5703125" style="171" customWidth="1"/>
    <col min="15375" max="15610" width="11.42578125" style="171"/>
    <col min="15611" max="15611" width="24.28515625" style="171" customWidth="1"/>
    <col min="15612" max="15612" width="11.42578125" style="171" customWidth="1"/>
    <col min="15613" max="15613" width="1.5703125" style="171" customWidth="1"/>
    <col min="15614" max="15614" width="10.7109375" style="171" customWidth="1"/>
    <col min="15615" max="15615" width="1.5703125" style="171" customWidth="1"/>
    <col min="15616" max="15616" width="11.42578125" style="171" customWidth="1"/>
    <col min="15617" max="15617" width="11.7109375" style="171" customWidth="1"/>
    <col min="15618" max="15618" width="10.28515625" style="171" customWidth="1"/>
    <col min="15619" max="15619" width="10.7109375" style="171" customWidth="1"/>
    <col min="15620" max="15620" width="10.5703125" style="171" customWidth="1"/>
    <col min="15621" max="15621" width="8.7109375" style="171" customWidth="1"/>
    <col min="15622" max="15630" width="4.5703125" style="171" customWidth="1"/>
    <col min="15631" max="15866" width="11.42578125" style="171"/>
    <col min="15867" max="15867" width="24.28515625" style="171" customWidth="1"/>
    <col min="15868" max="15868" width="11.42578125" style="171" customWidth="1"/>
    <col min="15869" max="15869" width="1.5703125" style="171" customWidth="1"/>
    <col min="15870" max="15870" width="10.7109375" style="171" customWidth="1"/>
    <col min="15871" max="15871" width="1.5703125" style="171" customWidth="1"/>
    <col min="15872" max="15872" width="11.42578125" style="171" customWidth="1"/>
    <col min="15873" max="15873" width="11.7109375" style="171" customWidth="1"/>
    <col min="15874" max="15874" width="10.28515625" style="171" customWidth="1"/>
    <col min="15875" max="15875" width="10.7109375" style="171" customWidth="1"/>
    <col min="15876" max="15876" width="10.5703125" style="171" customWidth="1"/>
    <col min="15877" max="15877" width="8.7109375" style="171" customWidth="1"/>
    <col min="15878" max="15886" width="4.5703125" style="171" customWidth="1"/>
    <col min="15887" max="16122" width="11.42578125" style="171"/>
    <col min="16123" max="16123" width="24.28515625" style="171" customWidth="1"/>
    <col min="16124" max="16124" width="11.42578125" style="171" customWidth="1"/>
    <col min="16125" max="16125" width="1.5703125" style="171" customWidth="1"/>
    <col min="16126" max="16126" width="10.7109375" style="171" customWidth="1"/>
    <col min="16127" max="16127" width="1.5703125" style="171" customWidth="1"/>
    <col min="16128" max="16128" width="11.42578125" style="171" customWidth="1"/>
    <col min="16129" max="16129" width="11.7109375" style="171" customWidth="1"/>
    <col min="16130" max="16130" width="10.28515625" style="171" customWidth="1"/>
    <col min="16131" max="16131" width="10.7109375" style="171" customWidth="1"/>
    <col min="16132" max="16132" width="10.5703125" style="171" customWidth="1"/>
    <col min="16133" max="16133" width="8.7109375" style="171" customWidth="1"/>
    <col min="16134" max="16142" width="4.5703125" style="171" customWidth="1"/>
    <col min="16143" max="16384" width="11.42578125" style="171"/>
  </cols>
  <sheetData>
    <row r="1" spans="1:12" s="130" customFormat="1" ht="12.75">
      <c r="A1" s="128" t="s">
        <v>183</v>
      </c>
      <c r="B1" s="129"/>
      <c r="C1" s="129"/>
      <c r="F1" s="129"/>
      <c r="G1" s="129"/>
    </row>
    <row r="2" spans="1:12" s="130" customFormat="1" ht="12.75">
      <c r="A2" s="128" t="s">
        <v>808</v>
      </c>
      <c r="B2" s="129"/>
      <c r="C2" s="129"/>
      <c r="E2" s="131" t="s">
        <v>809</v>
      </c>
      <c r="F2" s="129"/>
      <c r="G2" s="133">
        <f>'Mason Co. Regulated - Price Out'!BC4</f>
        <v>3.5954654996101028E-3</v>
      </c>
    </row>
    <row r="3" spans="1:12" s="130" customFormat="1" ht="12.75">
      <c r="A3" s="132" t="s">
        <v>184</v>
      </c>
      <c r="B3" s="134"/>
      <c r="C3" s="134"/>
      <c r="E3" s="135"/>
      <c r="F3" s="134"/>
      <c r="G3" s="133"/>
    </row>
    <row r="4" spans="1:12" s="130" customFormat="1" ht="12.75">
      <c r="A4" s="136"/>
      <c r="B4" s="137"/>
      <c r="C4" s="137"/>
      <c r="E4" s="138"/>
      <c r="F4" s="137"/>
      <c r="G4" s="137"/>
      <c r="J4" s="139" t="s">
        <v>186</v>
      </c>
    </row>
    <row r="5" spans="1:12" s="130" customFormat="1" ht="12.75">
      <c r="A5" s="136"/>
      <c r="B5" s="137"/>
      <c r="C5" s="137"/>
      <c r="E5" s="137"/>
      <c r="F5" s="137"/>
      <c r="G5" s="137"/>
      <c r="L5" s="140"/>
    </row>
    <row r="6" spans="1:12" s="130" customFormat="1" ht="12.75">
      <c r="A6" s="141"/>
      <c r="B6" s="142">
        <v>44287</v>
      </c>
      <c r="C6" s="142"/>
      <c r="D6" s="143"/>
      <c r="E6" s="142"/>
      <c r="F6" s="142"/>
      <c r="G6" s="142"/>
    </row>
    <row r="7" spans="1:12" s="130" customFormat="1" ht="12.75">
      <c r="A7" s="141"/>
      <c r="B7" s="142" t="s">
        <v>187</v>
      </c>
      <c r="C7" s="142"/>
      <c r="D7" s="143"/>
      <c r="E7" s="142" t="s">
        <v>188</v>
      </c>
      <c r="F7" s="142"/>
      <c r="G7" s="142" t="s">
        <v>188</v>
      </c>
    </row>
    <row r="8" spans="1:12" s="130" customFormat="1" ht="12.75">
      <c r="A8" s="144"/>
      <c r="B8" s="145" t="s">
        <v>189</v>
      </c>
      <c r="C8" s="145"/>
      <c r="D8" s="143"/>
      <c r="E8" s="145" t="s">
        <v>190</v>
      </c>
      <c r="F8" s="142"/>
      <c r="G8" s="142">
        <v>44348</v>
      </c>
    </row>
    <row r="9" spans="1:12" s="130" customFormat="1" ht="12.75">
      <c r="A9" s="146"/>
      <c r="B9" s="145" t="s">
        <v>191</v>
      </c>
      <c r="C9" s="145"/>
      <c r="D9" s="143"/>
      <c r="E9" s="145" t="s">
        <v>192</v>
      </c>
      <c r="F9" s="145"/>
      <c r="G9" s="145" t="s">
        <v>191</v>
      </c>
    </row>
    <row r="10" spans="1:12" s="130" customFormat="1" ht="12.75">
      <c r="A10" s="147" t="s">
        <v>891</v>
      </c>
      <c r="B10" s="148"/>
      <c r="C10" s="148"/>
      <c r="D10" s="149"/>
      <c r="E10" s="148"/>
      <c r="F10" s="148"/>
      <c r="G10" s="148"/>
    </row>
    <row r="11" spans="1:12" s="130" customFormat="1" ht="12.75">
      <c r="A11" s="150" t="s">
        <v>193</v>
      </c>
      <c r="B11" s="151">
        <v>22.68</v>
      </c>
      <c r="C11" s="152"/>
      <c r="D11" s="153"/>
      <c r="E11" s="152">
        <f>B11*$G$2</f>
        <v>8.1545157531157125E-2</v>
      </c>
      <c r="F11" s="152"/>
      <c r="G11" s="152">
        <f>ROUND(B11+E11,2)</f>
        <v>22.76</v>
      </c>
    </row>
    <row r="12" spans="1:12" s="130" customFormat="1" ht="12.75">
      <c r="A12" s="154"/>
      <c r="B12" s="155"/>
      <c r="C12" s="155"/>
      <c r="D12" s="153"/>
      <c r="E12" s="155"/>
      <c r="F12" s="155"/>
      <c r="G12" s="155"/>
    </row>
    <row r="13" spans="1:12" s="130" customFormat="1" ht="12.75">
      <c r="A13" s="147" t="s">
        <v>892</v>
      </c>
      <c r="B13" s="156"/>
      <c r="C13" s="156"/>
      <c r="D13" s="149"/>
      <c r="E13" s="156"/>
      <c r="F13" s="156"/>
      <c r="G13" s="156"/>
    </row>
    <row r="14" spans="1:12" s="130" customFormat="1" ht="12.75">
      <c r="A14" s="150" t="s">
        <v>194</v>
      </c>
      <c r="B14" s="152">
        <v>5.59</v>
      </c>
      <c r="C14" s="152"/>
      <c r="D14" s="153"/>
      <c r="E14" s="152">
        <f>B14*$G$2</f>
        <v>2.0098652142820476E-2</v>
      </c>
      <c r="F14" s="152"/>
      <c r="G14" s="152">
        <f t="shared" ref="G14:G15" si="0">ROUND(B14+E14,2)</f>
        <v>5.61</v>
      </c>
    </row>
    <row r="15" spans="1:12" s="130" customFormat="1" ht="12.75">
      <c r="A15" s="150" t="s">
        <v>195</v>
      </c>
      <c r="B15" s="152">
        <v>6.08</v>
      </c>
      <c r="C15" s="152"/>
      <c r="D15" s="153"/>
      <c r="E15" s="152">
        <f>B15*$G$2</f>
        <v>2.1860430237629427E-2</v>
      </c>
      <c r="F15" s="152"/>
      <c r="G15" s="152">
        <f t="shared" si="0"/>
        <v>6.1</v>
      </c>
    </row>
    <row r="16" spans="1:12" s="130" customFormat="1" ht="12.75">
      <c r="A16" s="154"/>
      <c r="B16" s="155"/>
      <c r="C16" s="155"/>
      <c r="D16" s="153"/>
      <c r="E16" s="155"/>
      <c r="F16" s="155"/>
      <c r="G16" s="155"/>
    </row>
    <row r="17" spans="1:7" s="130" customFormat="1" ht="12.75">
      <c r="A17" s="147" t="s">
        <v>893</v>
      </c>
      <c r="B17" s="156"/>
      <c r="C17" s="156"/>
      <c r="D17" s="149"/>
      <c r="E17" s="156"/>
      <c r="F17" s="156"/>
      <c r="G17" s="156"/>
    </row>
    <row r="18" spans="1:7" s="130" customFormat="1" ht="12.75">
      <c r="A18" s="150" t="s">
        <v>196</v>
      </c>
      <c r="B18" s="152"/>
      <c r="C18" s="152"/>
      <c r="D18" s="153"/>
      <c r="E18" s="152"/>
      <c r="F18" s="152"/>
      <c r="G18" s="152"/>
    </row>
    <row r="19" spans="1:7" s="130" customFormat="1" ht="12.75">
      <c r="A19" s="150" t="s">
        <v>197</v>
      </c>
      <c r="B19" s="152">
        <v>28.42</v>
      </c>
      <c r="C19" s="152"/>
      <c r="D19" s="153"/>
      <c r="E19" s="152">
        <f t="shared" ref="E19:E20" si="1">B19*$G$2</f>
        <v>0.10218312949891913</v>
      </c>
      <c r="F19" s="152"/>
      <c r="G19" s="152">
        <f t="shared" ref="G19:G20" si="2">ROUND(B19+E19,2)</f>
        <v>28.52</v>
      </c>
    </row>
    <row r="20" spans="1:7" s="130" customFormat="1" ht="12.75">
      <c r="A20" s="150" t="s">
        <v>198</v>
      </c>
      <c r="B20" s="152">
        <v>121.34</v>
      </c>
      <c r="C20" s="152"/>
      <c r="D20" s="153"/>
      <c r="E20" s="152">
        <f t="shared" si="1"/>
        <v>0.43627378372268988</v>
      </c>
      <c r="F20" s="152"/>
      <c r="G20" s="152">
        <f t="shared" si="2"/>
        <v>121.78</v>
      </c>
    </row>
    <row r="21" spans="1:7" s="130" customFormat="1" ht="12.75">
      <c r="A21" s="150"/>
      <c r="B21" s="152"/>
      <c r="C21" s="152"/>
      <c r="D21" s="153"/>
      <c r="E21" s="152"/>
      <c r="F21" s="152"/>
      <c r="G21" s="152"/>
    </row>
    <row r="22" spans="1:7" s="130" customFormat="1" ht="12.75">
      <c r="A22" s="150" t="s">
        <v>199</v>
      </c>
      <c r="B22" s="152">
        <v>17.829999999999998</v>
      </c>
      <c r="C22" s="152"/>
      <c r="D22" s="153"/>
      <c r="E22" s="152">
        <f>B22*$G$2</f>
        <v>6.4107149858048121E-2</v>
      </c>
      <c r="F22" s="152"/>
      <c r="G22" s="152">
        <f t="shared" ref="G22:G23" si="3">ROUND(B22+E22,2)</f>
        <v>17.89</v>
      </c>
    </row>
    <row r="23" spans="1:7" s="130" customFormat="1" ht="12.75">
      <c r="A23" s="150" t="s">
        <v>200</v>
      </c>
      <c r="B23" s="152">
        <v>19.41</v>
      </c>
      <c r="C23" s="152"/>
      <c r="D23" s="153"/>
      <c r="E23" s="152">
        <f>B23*$G$2</f>
        <v>6.9787985347432094E-2</v>
      </c>
      <c r="F23" s="152"/>
      <c r="G23" s="152">
        <f t="shared" si="3"/>
        <v>19.48</v>
      </c>
    </row>
    <row r="24" spans="1:7" s="130" customFormat="1" ht="12.75">
      <c r="A24" s="154"/>
      <c r="B24" s="155"/>
      <c r="C24" s="155"/>
      <c r="D24" s="153"/>
      <c r="E24" s="155"/>
      <c r="F24" s="155"/>
      <c r="G24" s="155"/>
    </row>
    <row r="25" spans="1:7" s="130" customFormat="1" ht="12.75">
      <c r="A25" s="157" t="s">
        <v>894</v>
      </c>
      <c r="B25" s="158"/>
      <c r="C25" s="158"/>
      <c r="D25" s="159"/>
      <c r="E25" s="158"/>
      <c r="F25" s="158"/>
      <c r="G25" s="158"/>
    </row>
    <row r="26" spans="1:7" s="130" customFormat="1" ht="12.75">
      <c r="A26" s="130" t="s">
        <v>201</v>
      </c>
      <c r="B26" s="152">
        <v>4.8099999999999996</v>
      </c>
      <c r="C26" s="152"/>
      <c r="D26" s="160"/>
      <c r="E26" s="152">
        <f>B26*$G$2</f>
        <v>1.7294189053124593E-2</v>
      </c>
      <c r="F26" s="152"/>
      <c r="G26" s="152">
        <f>ROUND(B26+E26,2)</f>
        <v>4.83</v>
      </c>
    </row>
    <row r="27" spans="1:7" s="130" customFormat="1" ht="12.75">
      <c r="B27" s="152"/>
      <c r="C27" s="152"/>
      <c r="D27" s="160"/>
      <c r="E27" s="152"/>
      <c r="F27" s="152"/>
      <c r="G27" s="152"/>
    </row>
    <row r="28" spans="1:7" s="130" customFormat="1" ht="12.75">
      <c r="A28" s="157" t="s">
        <v>895</v>
      </c>
      <c r="B28" s="161"/>
      <c r="C28" s="161"/>
      <c r="D28" s="162"/>
      <c r="E28" s="161"/>
      <c r="F28" s="161"/>
      <c r="G28" s="161"/>
    </row>
    <row r="29" spans="1:7" s="130" customFormat="1" ht="12.75">
      <c r="A29" s="130" t="s">
        <v>202</v>
      </c>
      <c r="B29" s="152">
        <v>75.78</v>
      </c>
      <c r="C29" s="152"/>
      <c r="D29" s="160"/>
      <c r="E29" s="152">
        <f>B29*$G$2</f>
        <v>0.27246437556045361</v>
      </c>
      <c r="F29" s="152"/>
      <c r="G29" s="152">
        <f t="shared" ref="G29:G30" si="4">ROUND(B29+E29,2)</f>
        <v>76.05</v>
      </c>
    </row>
    <row r="30" spans="1:7" s="130" customFormat="1" ht="12.75">
      <c r="A30" s="130" t="s">
        <v>203</v>
      </c>
      <c r="B30" s="152">
        <v>75.78</v>
      </c>
      <c r="C30" s="152"/>
      <c r="D30" s="160"/>
      <c r="E30" s="152">
        <f>B30*$G$2</f>
        <v>0.27246437556045361</v>
      </c>
      <c r="F30" s="152"/>
      <c r="G30" s="152">
        <f t="shared" si="4"/>
        <v>76.05</v>
      </c>
    </row>
    <row r="31" spans="1:7" s="130" customFormat="1" ht="12.75">
      <c r="B31" s="152"/>
      <c r="C31" s="152"/>
      <c r="D31" s="160"/>
      <c r="E31" s="152"/>
      <c r="F31" s="152"/>
      <c r="G31" s="152"/>
    </row>
    <row r="32" spans="1:7" s="130" customFormat="1" ht="12.75">
      <c r="A32" s="147" t="s">
        <v>896</v>
      </c>
      <c r="B32" s="156"/>
      <c r="C32" s="156"/>
      <c r="D32" s="163"/>
      <c r="E32" s="156"/>
      <c r="F32" s="156"/>
      <c r="G32" s="156"/>
    </row>
    <row r="33" spans="1:10" s="153" customFormat="1" ht="12.75">
      <c r="A33" s="153" t="s">
        <v>204</v>
      </c>
      <c r="B33" s="164"/>
      <c r="C33" s="164"/>
      <c r="D33" s="165"/>
      <c r="E33" s="164"/>
      <c r="F33" s="164"/>
      <c r="G33" s="164"/>
      <c r="H33" s="130"/>
      <c r="I33" s="130"/>
      <c r="J33" s="130"/>
    </row>
    <row r="34" spans="1:10" s="130" customFormat="1" ht="12.75">
      <c r="A34" s="130" t="s">
        <v>65</v>
      </c>
      <c r="B34" s="152">
        <v>9.2100000000000009</v>
      </c>
      <c r="C34" s="152"/>
      <c r="D34" s="160"/>
      <c r="E34" s="152">
        <f>B34*$G$2</f>
        <v>3.3114237251409051E-2</v>
      </c>
      <c r="F34" s="152"/>
      <c r="G34" s="152">
        <f t="shared" ref="G34:G41" si="5">ROUND(B34+E34,2)</f>
        <v>9.24</v>
      </c>
    </row>
    <row r="35" spans="1:10" s="130" customFormat="1" ht="12.75">
      <c r="A35" s="130" t="s">
        <v>205</v>
      </c>
      <c r="B35" s="152">
        <v>18.3</v>
      </c>
      <c r="C35" s="152"/>
      <c r="D35" s="160"/>
      <c r="E35" s="152">
        <f t="shared" ref="E35:E41" si="6">B35*$G$2</f>
        <v>6.5797018642864885E-2</v>
      </c>
      <c r="F35" s="152"/>
      <c r="G35" s="152">
        <f t="shared" si="5"/>
        <v>18.37</v>
      </c>
    </row>
    <row r="36" spans="1:10" s="130" customFormat="1" ht="12.75">
      <c r="A36" s="130" t="s">
        <v>206</v>
      </c>
      <c r="B36" s="152">
        <v>18.3</v>
      </c>
      <c r="C36" s="152"/>
      <c r="D36" s="160"/>
      <c r="E36" s="152">
        <f t="shared" si="6"/>
        <v>6.5797018642864885E-2</v>
      </c>
      <c r="F36" s="152"/>
      <c r="G36" s="152">
        <f t="shared" si="5"/>
        <v>18.37</v>
      </c>
    </row>
    <row r="37" spans="1:10" s="130" customFormat="1" ht="12.75">
      <c r="A37" s="130" t="s">
        <v>207</v>
      </c>
      <c r="B37" s="152">
        <v>18.3</v>
      </c>
      <c r="C37" s="152"/>
      <c r="D37" s="160"/>
      <c r="E37" s="152">
        <f t="shared" si="6"/>
        <v>6.5797018642864885E-2</v>
      </c>
      <c r="F37" s="152"/>
      <c r="G37" s="152">
        <f t="shared" si="5"/>
        <v>18.37</v>
      </c>
    </row>
    <row r="38" spans="1:10" s="130" customFormat="1" ht="12.75">
      <c r="A38" s="130" t="s">
        <v>147</v>
      </c>
      <c r="B38" s="152">
        <v>26.61</v>
      </c>
      <c r="C38" s="152"/>
      <c r="D38" s="160"/>
      <c r="E38" s="152">
        <f t="shared" si="6"/>
        <v>9.5675336944624836E-2</v>
      </c>
      <c r="F38" s="152"/>
      <c r="G38" s="152">
        <f t="shared" si="5"/>
        <v>26.71</v>
      </c>
    </row>
    <row r="39" spans="1:10" s="130" customFormat="1" ht="12.75">
      <c r="A39" s="130" t="s">
        <v>117</v>
      </c>
      <c r="B39" s="152">
        <v>18.3</v>
      </c>
      <c r="C39" s="152"/>
      <c r="D39" s="160"/>
      <c r="E39" s="152">
        <f t="shared" si="6"/>
        <v>6.5797018642864885E-2</v>
      </c>
      <c r="F39" s="152"/>
      <c r="G39" s="152">
        <f t="shared" si="5"/>
        <v>18.37</v>
      </c>
    </row>
    <row r="40" spans="1:10" s="130" customFormat="1" ht="12.75">
      <c r="A40" s="130" t="s">
        <v>208</v>
      </c>
      <c r="B40" s="152">
        <v>9.74</v>
      </c>
      <c r="C40" s="152"/>
      <c r="D40" s="160"/>
      <c r="E40" s="152">
        <f t="shared" si="6"/>
        <v>3.5019833966202403E-2</v>
      </c>
      <c r="F40" s="152"/>
      <c r="G40" s="152">
        <f t="shared" si="5"/>
        <v>9.7799999999999994</v>
      </c>
    </row>
    <row r="41" spans="1:10" s="130" customFormat="1" ht="12.75">
      <c r="A41" s="130" t="s">
        <v>209</v>
      </c>
      <c r="B41" s="152">
        <v>9.77</v>
      </c>
      <c r="C41" s="152"/>
      <c r="D41" s="160"/>
      <c r="E41" s="152">
        <f t="shared" si="6"/>
        <v>3.51276979311907E-2</v>
      </c>
      <c r="F41" s="152"/>
      <c r="G41" s="152">
        <f t="shared" si="5"/>
        <v>9.81</v>
      </c>
    </row>
    <row r="42" spans="1:10" s="130" customFormat="1" ht="12.75">
      <c r="B42" s="152"/>
      <c r="C42" s="152"/>
      <c r="D42" s="160"/>
      <c r="E42" s="152"/>
      <c r="F42" s="152"/>
      <c r="G42" s="152"/>
    </row>
    <row r="43" spans="1:10" s="130" customFormat="1" ht="12.75">
      <c r="A43" s="147" t="s">
        <v>897</v>
      </c>
      <c r="B43" s="156"/>
      <c r="C43" s="156"/>
      <c r="D43" s="163"/>
      <c r="E43" s="156"/>
      <c r="F43" s="156"/>
      <c r="G43" s="156"/>
    </row>
    <row r="44" spans="1:10" s="153" customFormat="1" ht="12.75">
      <c r="A44" s="153" t="s">
        <v>210</v>
      </c>
      <c r="B44" s="164"/>
      <c r="C44" s="164"/>
      <c r="D44" s="165"/>
      <c r="E44" s="164"/>
      <c r="F44" s="164"/>
      <c r="G44" s="164"/>
      <c r="H44" s="130"/>
      <c r="I44" s="130"/>
      <c r="J44" s="130"/>
    </row>
    <row r="45" spans="1:10" s="130" customFormat="1" ht="12.75">
      <c r="A45" s="130" t="s">
        <v>211</v>
      </c>
      <c r="B45" s="152"/>
      <c r="C45" s="152"/>
      <c r="D45" s="160"/>
      <c r="E45" s="152"/>
      <c r="F45" s="152"/>
      <c r="G45" s="152"/>
    </row>
    <row r="46" spans="1:10" s="130" customFormat="1" ht="12.75">
      <c r="A46" s="130" t="s">
        <v>212</v>
      </c>
      <c r="B46" s="152">
        <v>0.62</v>
      </c>
      <c r="C46" s="152"/>
      <c r="D46" s="160"/>
      <c r="E46" s="152">
        <f>B46*$G$2</f>
        <v>2.2291886097582638E-3</v>
      </c>
      <c r="F46" s="152"/>
      <c r="G46" s="152">
        <f t="shared" ref="G46:G47" si="7">ROUND(B46+E46,2)</f>
        <v>0.62</v>
      </c>
      <c r="H46" s="140"/>
    </row>
    <row r="47" spans="1:10" s="130" customFormat="1" ht="12.75">
      <c r="A47" s="130" t="s">
        <v>213</v>
      </c>
      <c r="B47" s="152">
        <v>0.36</v>
      </c>
      <c r="C47" s="152"/>
      <c r="D47" s="160"/>
      <c r="E47" s="152">
        <f>B47*$G$2</f>
        <v>1.2943675798596369E-3</v>
      </c>
      <c r="F47" s="152"/>
      <c r="G47" s="152">
        <f t="shared" si="7"/>
        <v>0.36</v>
      </c>
      <c r="H47" s="140"/>
    </row>
    <row r="48" spans="1:10" s="130" customFormat="1" ht="12.75">
      <c r="B48" s="152"/>
      <c r="C48" s="152"/>
      <c r="D48" s="160"/>
      <c r="E48" s="152"/>
      <c r="F48" s="152"/>
      <c r="G48" s="152"/>
    </row>
    <row r="49" spans="1:10" s="153" customFormat="1" ht="12.75">
      <c r="A49" s="153" t="s">
        <v>214</v>
      </c>
      <c r="B49" s="164"/>
      <c r="C49" s="164"/>
      <c r="D49" s="165"/>
      <c r="E49" s="164"/>
      <c r="F49" s="164"/>
      <c r="G49" s="164"/>
      <c r="H49" s="130"/>
      <c r="I49" s="130"/>
      <c r="J49" s="130"/>
    </row>
    <row r="50" spans="1:10" s="130" customFormat="1" ht="12.75">
      <c r="A50" s="130" t="s">
        <v>212</v>
      </c>
      <c r="B50" s="152">
        <v>0.62</v>
      </c>
      <c r="C50" s="152"/>
      <c r="D50" s="160"/>
      <c r="E50" s="152">
        <f>B50*$G$2</f>
        <v>2.2291886097582638E-3</v>
      </c>
      <c r="F50" s="152"/>
      <c r="G50" s="152">
        <f t="shared" ref="G50:G51" si="8">ROUND(B50+E50,2)</f>
        <v>0.62</v>
      </c>
      <c r="H50" s="140"/>
    </row>
    <row r="51" spans="1:10" s="130" customFormat="1" ht="12.75">
      <c r="A51" s="130" t="s">
        <v>213</v>
      </c>
      <c r="B51" s="152">
        <v>0.36</v>
      </c>
      <c r="C51" s="152"/>
      <c r="D51" s="160"/>
      <c r="E51" s="152">
        <f>B51*$G$2</f>
        <v>1.2943675798596369E-3</v>
      </c>
      <c r="F51" s="152"/>
      <c r="G51" s="152">
        <f t="shared" si="8"/>
        <v>0.36</v>
      </c>
      <c r="H51" s="140"/>
    </row>
    <row r="52" spans="1:10" s="130" customFormat="1" ht="12.75">
      <c r="B52" s="152"/>
      <c r="C52" s="152"/>
      <c r="D52" s="160"/>
      <c r="E52" s="152"/>
      <c r="F52" s="152"/>
      <c r="G52" s="152"/>
    </row>
    <row r="53" spans="1:10" s="153" customFormat="1" ht="12.75">
      <c r="A53" s="153" t="s">
        <v>215</v>
      </c>
      <c r="B53" s="164"/>
      <c r="C53" s="164"/>
      <c r="D53" s="165"/>
      <c r="E53" s="164"/>
      <c r="F53" s="164"/>
      <c r="G53" s="164"/>
      <c r="H53" s="130"/>
      <c r="I53" s="130"/>
      <c r="J53" s="130"/>
    </row>
    <row r="54" spans="1:10" s="130" customFormat="1" ht="12.75">
      <c r="A54" s="130" t="s">
        <v>216</v>
      </c>
      <c r="B54" s="152">
        <v>1.17</v>
      </c>
      <c r="C54" s="152"/>
      <c r="D54" s="160"/>
      <c r="E54" s="152">
        <f>B54*$G$2</f>
        <v>4.2066946345438198E-3</v>
      </c>
      <c r="F54" s="152"/>
      <c r="G54" s="152">
        <f t="shared" ref="G54:G56" si="9">ROUND(B54+E54,2)</f>
        <v>1.17</v>
      </c>
      <c r="H54" s="140"/>
    </row>
    <row r="55" spans="1:10" s="130" customFormat="1" ht="12.75">
      <c r="A55" s="130" t="s">
        <v>217</v>
      </c>
      <c r="B55" s="152">
        <v>1.47</v>
      </c>
      <c r="C55" s="152"/>
      <c r="D55" s="160"/>
      <c r="E55" s="152">
        <f>B55*$G$2</f>
        <v>5.285334284426851E-3</v>
      </c>
      <c r="F55" s="152"/>
      <c r="G55" s="152">
        <f t="shared" si="9"/>
        <v>1.48</v>
      </c>
      <c r="H55" s="140"/>
    </row>
    <row r="56" spans="1:10" s="130" customFormat="1" ht="12.75">
      <c r="A56" s="130" t="s">
        <v>218</v>
      </c>
      <c r="B56" s="152">
        <v>0.8</v>
      </c>
      <c r="C56" s="152"/>
      <c r="D56" s="160"/>
      <c r="E56" s="152">
        <f>B56*$G$2</f>
        <v>2.8763723996880824E-3</v>
      </c>
      <c r="F56" s="152"/>
      <c r="G56" s="152">
        <f t="shared" si="9"/>
        <v>0.8</v>
      </c>
      <c r="H56" s="140"/>
    </row>
    <row r="57" spans="1:10" s="130" customFormat="1" ht="12.75">
      <c r="B57" s="152"/>
      <c r="C57" s="152"/>
      <c r="D57" s="160"/>
      <c r="E57" s="152"/>
      <c r="F57" s="152"/>
      <c r="G57" s="152"/>
    </row>
    <row r="58" spans="1:10" s="153" customFormat="1" ht="12.75">
      <c r="A58" s="153" t="s">
        <v>214</v>
      </c>
      <c r="B58" s="164"/>
      <c r="C58" s="164"/>
      <c r="D58" s="165"/>
      <c r="E58" s="164"/>
      <c r="F58" s="164"/>
      <c r="G58" s="164"/>
      <c r="H58" s="130"/>
      <c r="I58" s="130"/>
      <c r="J58" s="130"/>
    </row>
    <row r="59" spans="1:10" s="130" customFormat="1" ht="12.75">
      <c r="A59" s="130" t="s">
        <v>216</v>
      </c>
      <c r="B59" s="152">
        <v>1.17</v>
      </c>
      <c r="C59" s="152"/>
      <c r="D59" s="160"/>
      <c r="E59" s="152">
        <f>B59*$G$2</f>
        <v>4.2066946345438198E-3</v>
      </c>
      <c r="F59" s="152"/>
      <c r="G59" s="152">
        <f t="shared" ref="G59:G61" si="10">ROUND(B59+E59,2)</f>
        <v>1.17</v>
      </c>
      <c r="H59" s="140"/>
    </row>
    <row r="60" spans="1:10" s="130" customFormat="1" ht="12.75">
      <c r="A60" s="130" t="s">
        <v>217</v>
      </c>
      <c r="B60" s="152">
        <v>1.47</v>
      </c>
      <c r="C60" s="152"/>
      <c r="D60" s="160"/>
      <c r="E60" s="152">
        <f>B60*$G$2</f>
        <v>5.285334284426851E-3</v>
      </c>
      <c r="F60" s="152"/>
      <c r="G60" s="152">
        <f t="shared" si="10"/>
        <v>1.48</v>
      </c>
      <c r="H60" s="140"/>
    </row>
    <row r="61" spans="1:10" s="130" customFormat="1" ht="12.75">
      <c r="A61" s="130" t="s">
        <v>218</v>
      </c>
      <c r="B61" s="152">
        <v>0.8</v>
      </c>
      <c r="C61" s="152"/>
      <c r="D61" s="160"/>
      <c r="E61" s="152">
        <f>B61*$G$2</f>
        <v>2.8763723996880824E-3</v>
      </c>
      <c r="F61" s="152"/>
      <c r="G61" s="152">
        <f t="shared" si="10"/>
        <v>0.8</v>
      </c>
      <c r="H61" s="140"/>
    </row>
    <row r="62" spans="1:10" s="130" customFormat="1" ht="12.75">
      <c r="B62" s="152"/>
      <c r="C62" s="152"/>
      <c r="D62" s="160"/>
      <c r="E62" s="152"/>
      <c r="F62" s="152"/>
      <c r="G62" s="152"/>
    </row>
    <row r="63" spans="1:10" s="130" customFormat="1" ht="12.75">
      <c r="A63" s="153" t="s">
        <v>219</v>
      </c>
      <c r="B63" s="152"/>
      <c r="C63" s="152"/>
      <c r="D63" s="160"/>
      <c r="E63" s="152"/>
      <c r="F63" s="152"/>
      <c r="G63" s="152"/>
    </row>
    <row r="64" spans="1:10" s="130" customFormat="1" ht="12.75">
      <c r="A64" s="130" t="s">
        <v>216</v>
      </c>
      <c r="B64" s="152">
        <v>1.27</v>
      </c>
      <c r="C64" s="152"/>
      <c r="D64" s="160"/>
      <c r="E64" s="152">
        <f t="shared" ref="E64:E66" si="11">B64*$G$2</f>
        <v>4.5662411845048302E-3</v>
      </c>
      <c r="F64" s="152"/>
      <c r="G64" s="152">
        <f t="shared" ref="G64:G66" si="12">ROUND(B64+E64,2)</f>
        <v>1.27</v>
      </c>
      <c r="H64" s="140"/>
    </row>
    <row r="65" spans="1:8" s="130" customFormat="1" ht="12.75">
      <c r="A65" s="130" t="s">
        <v>217</v>
      </c>
      <c r="B65" s="152">
        <v>1.6</v>
      </c>
      <c r="C65" s="152"/>
      <c r="D65" s="160"/>
      <c r="E65" s="152">
        <f t="shared" si="11"/>
        <v>5.7527447993761648E-3</v>
      </c>
      <c r="F65" s="152"/>
      <c r="G65" s="152">
        <f t="shared" si="12"/>
        <v>1.61</v>
      </c>
      <c r="H65" s="140"/>
    </row>
    <row r="66" spans="1:8" s="130" customFormat="1" ht="12.75">
      <c r="A66" s="130" t="s">
        <v>218</v>
      </c>
      <c r="B66" s="152">
        <v>0.87</v>
      </c>
      <c r="C66" s="152"/>
      <c r="D66" s="160"/>
      <c r="E66" s="152">
        <f t="shared" si="11"/>
        <v>3.1280549846607894E-3</v>
      </c>
      <c r="F66" s="152"/>
      <c r="G66" s="152">
        <f t="shared" si="12"/>
        <v>0.87</v>
      </c>
      <c r="H66" s="140"/>
    </row>
    <row r="67" spans="1:8" s="130" customFormat="1" ht="12.75">
      <c r="B67" s="152"/>
      <c r="C67" s="152"/>
      <c r="D67" s="160"/>
      <c r="E67" s="152"/>
      <c r="F67" s="152"/>
      <c r="G67" s="152"/>
    </row>
    <row r="68" spans="1:8" s="130" customFormat="1" ht="12.75">
      <c r="A68" s="147" t="s">
        <v>898</v>
      </c>
      <c r="B68" s="156"/>
      <c r="C68" s="156"/>
      <c r="D68" s="163"/>
      <c r="E68" s="156"/>
      <c r="F68" s="156"/>
      <c r="G68" s="156"/>
    </row>
    <row r="69" spans="1:8" s="130" customFormat="1" ht="12.75">
      <c r="A69" s="130" t="s">
        <v>220</v>
      </c>
      <c r="B69" s="152">
        <v>0.11</v>
      </c>
      <c r="C69" s="152"/>
      <c r="D69" s="160"/>
      <c r="E69" s="152">
        <f>B69*$G$2</f>
        <v>3.9550120495711132E-4</v>
      </c>
      <c r="F69" s="152"/>
      <c r="G69" s="152">
        <f t="shared" ref="G69:G71" si="13">ROUND(B69+E69,2)</f>
        <v>0.11</v>
      </c>
      <c r="H69" s="140"/>
    </row>
    <row r="70" spans="1:8" s="130" customFormat="1" ht="12.75">
      <c r="A70" s="130" t="s">
        <v>221</v>
      </c>
      <c r="B70" s="152">
        <v>0.35</v>
      </c>
      <c r="C70" s="152"/>
      <c r="D70" s="160"/>
      <c r="E70" s="152">
        <f>B70*$G$2</f>
        <v>1.258412924863536E-3</v>
      </c>
      <c r="F70" s="152"/>
      <c r="G70" s="152">
        <f t="shared" si="13"/>
        <v>0.35</v>
      </c>
      <c r="H70" s="140"/>
    </row>
    <row r="71" spans="1:8" s="130" customFormat="1" ht="12.75">
      <c r="A71" s="130" t="s">
        <v>222</v>
      </c>
      <c r="B71" s="152">
        <v>0.35</v>
      </c>
      <c r="C71" s="152"/>
      <c r="D71" s="160"/>
      <c r="E71" s="152">
        <f>B71*$G$2</f>
        <v>1.258412924863536E-3</v>
      </c>
      <c r="F71" s="152"/>
      <c r="G71" s="152">
        <f t="shared" si="13"/>
        <v>0.35</v>
      </c>
      <c r="H71" s="140"/>
    </row>
    <row r="72" spans="1:8" s="130" customFormat="1" ht="12.75">
      <c r="B72" s="152"/>
      <c r="C72" s="152"/>
      <c r="D72" s="160"/>
      <c r="E72" s="152"/>
      <c r="F72" s="152"/>
      <c r="G72" s="152"/>
    </row>
    <row r="73" spans="1:8" s="130" customFormat="1" ht="12.75">
      <c r="A73" s="159" t="s">
        <v>899</v>
      </c>
      <c r="B73" s="161"/>
      <c r="C73" s="161"/>
      <c r="D73" s="162"/>
      <c r="E73" s="161"/>
      <c r="F73" s="161"/>
      <c r="G73" s="161"/>
    </row>
    <row r="74" spans="1:8" s="130" customFormat="1" ht="12.75">
      <c r="A74" s="153" t="s">
        <v>223</v>
      </c>
      <c r="B74" s="129"/>
      <c r="C74" s="129"/>
      <c r="E74" s="129"/>
      <c r="F74" s="129"/>
      <c r="G74" s="129"/>
    </row>
    <row r="75" spans="1:8" s="130" customFormat="1" ht="12.75">
      <c r="A75" s="130" t="s">
        <v>224</v>
      </c>
      <c r="B75" s="129">
        <v>14.21</v>
      </c>
      <c r="C75" s="129"/>
      <c r="E75" s="129">
        <f t="shared" ref="E75:E91" si="14">B75*$G$2</f>
        <v>5.1091564749459563E-2</v>
      </c>
      <c r="F75" s="129"/>
      <c r="G75" s="152">
        <f t="shared" ref="G75:G79" si="15">ROUND(B75+E75,2)</f>
        <v>14.26</v>
      </c>
    </row>
    <row r="76" spans="1:8" s="130" customFormat="1" ht="12.75">
      <c r="A76" s="130" t="s">
        <v>225</v>
      </c>
      <c r="B76" s="129">
        <v>19.53</v>
      </c>
      <c r="C76" s="129"/>
      <c r="E76" s="129">
        <f t="shared" si="14"/>
        <v>7.0219441207385311E-2</v>
      </c>
      <c r="F76" s="129"/>
      <c r="G76" s="152">
        <f t="shared" si="15"/>
        <v>19.600000000000001</v>
      </c>
    </row>
    <row r="77" spans="1:8" s="130" customFormat="1" ht="12.75">
      <c r="A77" s="130" t="s">
        <v>226</v>
      </c>
      <c r="B77" s="129">
        <v>24.81</v>
      </c>
      <c r="C77" s="129"/>
      <c r="E77" s="129">
        <f t="shared" si="14"/>
        <v>8.9203499045326651E-2</v>
      </c>
      <c r="F77" s="129"/>
      <c r="G77" s="152">
        <f t="shared" si="15"/>
        <v>24.9</v>
      </c>
    </row>
    <row r="78" spans="1:8" s="130" customFormat="1" ht="12.75">
      <c r="A78" s="130" t="s">
        <v>227</v>
      </c>
      <c r="B78" s="129">
        <v>30.24</v>
      </c>
      <c r="C78" s="129"/>
      <c r="E78" s="129">
        <f t="shared" si="14"/>
        <v>0.10872687670820951</v>
      </c>
      <c r="F78" s="129"/>
      <c r="G78" s="152">
        <f t="shared" si="15"/>
        <v>30.35</v>
      </c>
    </row>
    <row r="79" spans="1:8" s="130" customFormat="1" ht="12.75">
      <c r="A79" s="130" t="s">
        <v>228</v>
      </c>
      <c r="B79" s="129">
        <v>37.840000000000003</v>
      </c>
      <c r="C79" s="129"/>
      <c r="E79" s="129">
        <f t="shared" si="14"/>
        <v>0.1360524145052463</v>
      </c>
      <c r="F79" s="129"/>
      <c r="G79" s="152">
        <f t="shared" si="15"/>
        <v>37.979999999999997</v>
      </c>
    </row>
    <row r="80" spans="1:8" s="130" customFormat="1" ht="12.75">
      <c r="B80" s="129"/>
      <c r="C80" s="129"/>
      <c r="E80" s="129"/>
      <c r="F80" s="129"/>
      <c r="G80" s="129"/>
    </row>
    <row r="81" spans="1:7" s="130" customFormat="1" ht="12.75">
      <c r="A81" s="153" t="s">
        <v>229</v>
      </c>
      <c r="B81" s="129"/>
      <c r="C81" s="129"/>
      <c r="E81" s="129"/>
      <c r="F81" s="129"/>
      <c r="G81" s="129"/>
    </row>
    <row r="82" spans="1:7" s="130" customFormat="1" ht="12.75">
      <c r="A82" s="130" t="s">
        <v>225</v>
      </c>
      <c r="B82" s="129">
        <v>11.58</v>
      </c>
      <c r="C82" s="129"/>
      <c r="E82" s="129">
        <f t="shared" si="14"/>
        <v>4.163549048548499E-2</v>
      </c>
      <c r="F82" s="129"/>
      <c r="G82" s="152">
        <f t="shared" ref="G82:G85" si="16">ROUND(B82+E82,2)</f>
        <v>11.62</v>
      </c>
    </row>
    <row r="83" spans="1:7" s="130" customFormat="1" ht="12.75">
      <c r="A83" s="130" t="s">
        <v>226</v>
      </c>
      <c r="B83" s="129">
        <v>15.29</v>
      </c>
      <c r="C83" s="129"/>
      <c r="E83" s="129">
        <f t="shared" si="14"/>
        <v>5.4974667489038467E-2</v>
      </c>
      <c r="F83" s="129"/>
      <c r="G83" s="152">
        <f t="shared" si="16"/>
        <v>15.34</v>
      </c>
    </row>
    <row r="84" spans="1:7" s="130" customFormat="1" ht="12.75">
      <c r="A84" s="130" t="s">
        <v>227</v>
      </c>
      <c r="B84" s="129">
        <v>18.22</v>
      </c>
      <c r="C84" s="129"/>
      <c r="E84" s="129">
        <f t="shared" si="14"/>
        <v>6.5509381402896069E-2</v>
      </c>
      <c r="F84" s="129"/>
      <c r="G84" s="152">
        <f t="shared" si="16"/>
        <v>18.29</v>
      </c>
    </row>
    <row r="85" spans="1:7" s="130" customFormat="1" ht="12.75">
      <c r="A85" s="130" t="s">
        <v>228</v>
      </c>
      <c r="B85" s="129">
        <v>22.88</v>
      </c>
      <c r="C85" s="129"/>
      <c r="E85" s="129">
        <f t="shared" si="14"/>
        <v>8.2264250631079144E-2</v>
      </c>
      <c r="F85" s="129"/>
      <c r="G85" s="152">
        <f t="shared" si="16"/>
        <v>22.96</v>
      </c>
    </row>
    <row r="86" spans="1:7" s="130" customFormat="1" ht="12.75">
      <c r="B86" s="129"/>
      <c r="C86" s="129"/>
      <c r="E86" s="129"/>
      <c r="F86" s="129"/>
      <c r="G86" s="129"/>
    </row>
    <row r="87" spans="1:7" s="130" customFormat="1" ht="12.75">
      <c r="A87" s="153" t="s">
        <v>230</v>
      </c>
      <c r="B87" s="129"/>
      <c r="C87" s="129"/>
      <c r="E87" s="129"/>
      <c r="F87" s="129"/>
      <c r="G87" s="129"/>
    </row>
    <row r="88" spans="1:7" s="130" customFormat="1" ht="12.75">
      <c r="A88" s="130" t="s">
        <v>225</v>
      </c>
      <c r="B88" s="129">
        <v>6.85</v>
      </c>
      <c r="C88" s="129"/>
      <c r="E88" s="129">
        <f t="shared" si="14"/>
        <v>2.4628938672329202E-2</v>
      </c>
      <c r="F88" s="129"/>
      <c r="G88" s="152">
        <f t="shared" ref="G88:G91" si="17">ROUND(B88+E88,2)</f>
        <v>6.87</v>
      </c>
    </row>
    <row r="89" spans="1:7" s="130" customFormat="1" ht="12.75">
      <c r="A89" s="130" t="s">
        <v>226</v>
      </c>
      <c r="B89" s="129">
        <v>8.58</v>
      </c>
      <c r="C89" s="129"/>
      <c r="E89" s="129">
        <f t="shared" si="14"/>
        <v>3.0849093986654683E-2</v>
      </c>
      <c r="F89" s="129"/>
      <c r="G89" s="152">
        <f t="shared" si="17"/>
        <v>8.61</v>
      </c>
    </row>
    <row r="90" spans="1:7" s="130" customFormat="1" ht="12.75">
      <c r="A90" s="130" t="s">
        <v>227</v>
      </c>
      <c r="B90" s="129">
        <v>10.130000000000001</v>
      </c>
      <c r="C90" s="129"/>
      <c r="E90" s="129">
        <f t="shared" si="14"/>
        <v>3.6422065511050344E-2</v>
      </c>
      <c r="F90" s="129"/>
      <c r="G90" s="152">
        <f t="shared" si="17"/>
        <v>10.17</v>
      </c>
    </row>
    <row r="91" spans="1:7" s="130" customFormat="1" ht="12.75">
      <c r="A91" s="130" t="s">
        <v>228</v>
      </c>
      <c r="B91" s="129">
        <v>12.51</v>
      </c>
      <c r="C91" s="129"/>
      <c r="E91" s="129">
        <f t="shared" si="14"/>
        <v>4.4979273400122387E-2</v>
      </c>
      <c r="F91" s="129"/>
      <c r="G91" s="152">
        <f t="shared" si="17"/>
        <v>12.55</v>
      </c>
    </row>
    <row r="92" spans="1:7" s="130" customFormat="1" ht="12.75">
      <c r="B92" s="129"/>
      <c r="C92" s="129"/>
      <c r="E92" s="129"/>
      <c r="F92" s="129"/>
      <c r="G92" s="129"/>
    </row>
    <row r="93" spans="1:7" s="130" customFormat="1" ht="12.75">
      <c r="A93" s="153" t="s">
        <v>231</v>
      </c>
    </row>
    <row r="94" spans="1:7" s="130" customFormat="1" ht="12.75">
      <c r="A94" s="130" t="s">
        <v>232</v>
      </c>
      <c r="B94" s="129">
        <v>9</v>
      </c>
      <c r="C94" s="129"/>
      <c r="E94" s="129">
        <f>B94*$G$2</f>
        <v>3.2359189496490928E-2</v>
      </c>
      <c r="F94" s="129"/>
      <c r="G94" s="152">
        <f t="shared" ref="G94:G95" si="18">ROUND(B94+E94,2)</f>
        <v>9.0299999999999994</v>
      </c>
    </row>
    <row r="95" spans="1:7" s="130" customFormat="1" ht="12.75">
      <c r="A95" s="130" t="s">
        <v>229</v>
      </c>
      <c r="B95" s="129">
        <v>9.5399999999999991</v>
      </c>
      <c r="C95" s="129"/>
      <c r="E95" s="129">
        <f>B95*$G$2</f>
        <v>3.4300740866280377E-2</v>
      </c>
      <c r="F95" s="129"/>
      <c r="G95" s="152">
        <f t="shared" si="18"/>
        <v>9.57</v>
      </c>
    </row>
    <row r="96" spans="1:7" s="130" customFormat="1" ht="12.75">
      <c r="A96" s="153"/>
      <c r="B96" s="129"/>
      <c r="C96" s="129"/>
      <c r="E96" s="129"/>
      <c r="F96" s="129"/>
      <c r="G96" s="129"/>
    </row>
    <row r="97" spans="1:8" s="130" customFormat="1" ht="12.75">
      <c r="B97" s="129"/>
      <c r="C97" s="129"/>
      <c r="E97" s="129"/>
      <c r="F97" s="129"/>
      <c r="G97" s="129"/>
    </row>
    <row r="98" spans="1:8" s="130" customFormat="1" ht="12.75">
      <c r="A98" s="159" t="s">
        <v>900</v>
      </c>
      <c r="B98" s="166"/>
      <c r="C98" s="166"/>
      <c r="D98" s="167"/>
      <c r="E98" s="166"/>
      <c r="F98" s="166"/>
      <c r="G98" s="166"/>
    </row>
    <row r="99" spans="1:8" s="130" customFormat="1" ht="12.75">
      <c r="A99" s="153" t="s">
        <v>234</v>
      </c>
      <c r="B99" s="168"/>
      <c r="C99" s="168"/>
      <c r="E99" s="168"/>
      <c r="F99" s="168"/>
      <c r="G99" s="168"/>
    </row>
    <row r="100" spans="1:8" s="130" customFormat="1" ht="12.75">
      <c r="A100" s="130" t="s">
        <v>235</v>
      </c>
      <c r="B100" s="129">
        <v>4.8099999999999996</v>
      </c>
      <c r="C100" s="129"/>
      <c r="E100" s="129">
        <f t="shared" ref="E100:E104" si="19">B100*$G$2</f>
        <v>1.7294189053124593E-2</v>
      </c>
      <c r="F100" s="129"/>
      <c r="G100" s="152">
        <f t="shared" ref="G100:G104" si="20">ROUND(B100+E100,2)</f>
        <v>4.83</v>
      </c>
    </row>
    <row r="101" spans="1:8" s="130" customFormat="1" ht="12.75">
      <c r="A101" s="130" t="s">
        <v>236</v>
      </c>
      <c r="B101" s="129">
        <v>4.8099999999999996</v>
      </c>
      <c r="C101" s="129"/>
      <c r="E101" s="129">
        <f t="shared" si="19"/>
        <v>1.7294189053124593E-2</v>
      </c>
      <c r="F101" s="129"/>
      <c r="G101" s="152">
        <f t="shared" si="20"/>
        <v>4.83</v>
      </c>
    </row>
    <row r="102" spans="1:8" s="130" customFormat="1" ht="12.75">
      <c r="A102" s="130" t="s">
        <v>237</v>
      </c>
      <c r="B102" s="129">
        <v>4.8099999999999996</v>
      </c>
      <c r="C102" s="129"/>
      <c r="E102" s="129">
        <f t="shared" si="19"/>
        <v>1.7294189053124593E-2</v>
      </c>
      <c r="F102" s="129"/>
      <c r="G102" s="152">
        <f t="shared" si="20"/>
        <v>4.83</v>
      </c>
    </row>
    <row r="103" spans="1:8" s="130" customFormat="1" ht="12.75">
      <c r="A103" s="130" t="s">
        <v>238</v>
      </c>
      <c r="B103" s="129">
        <v>4.8099999999999996</v>
      </c>
      <c r="C103" s="129"/>
      <c r="E103" s="129">
        <f t="shared" si="19"/>
        <v>1.7294189053124593E-2</v>
      </c>
      <c r="F103" s="129"/>
      <c r="G103" s="152">
        <f t="shared" si="20"/>
        <v>4.83</v>
      </c>
    </row>
    <row r="104" spans="1:8" s="130" customFormat="1" ht="12.75">
      <c r="A104" s="130" t="s">
        <v>239</v>
      </c>
      <c r="B104" s="129">
        <v>4.8099999999999996</v>
      </c>
      <c r="C104" s="129"/>
      <c r="E104" s="129">
        <f t="shared" si="19"/>
        <v>1.7294189053124593E-2</v>
      </c>
      <c r="F104" s="129"/>
      <c r="G104" s="152">
        <f t="shared" si="20"/>
        <v>4.83</v>
      </c>
    </row>
    <row r="105" spans="1:8" s="130" customFormat="1" ht="12.75">
      <c r="B105" s="129"/>
      <c r="C105" s="129"/>
      <c r="E105" s="129"/>
      <c r="F105" s="129"/>
      <c r="G105" s="129"/>
    </row>
    <row r="106" spans="1:8" s="130" customFormat="1" ht="12.75">
      <c r="A106" s="153" t="s">
        <v>240</v>
      </c>
      <c r="B106" s="129"/>
      <c r="C106" s="129"/>
      <c r="E106" s="129"/>
      <c r="F106" s="129"/>
      <c r="G106" s="129"/>
    </row>
    <row r="107" spans="1:8" s="130" customFormat="1" ht="12.75">
      <c r="A107" s="130" t="s">
        <v>235</v>
      </c>
      <c r="B107" s="129">
        <v>6.85</v>
      </c>
      <c r="C107" s="129"/>
      <c r="E107" s="129">
        <f t="shared" ref="E107:E110" si="21">B107*$G$2</f>
        <v>2.4628938672329202E-2</v>
      </c>
      <c r="F107" s="129"/>
      <c r="G107" s="152">
        <f t="shared" ref="G107:G111" si="22">ROUND(B107+E107,2)</f>
        <v>6.87</v>
      </c>
    </row>
    <row r="108" spans="1:8" s="130" customFormat="1" ht="12.75">
      <c r="A108" s="130" t="s">
        <v>236</v>
      </c>
      <c r="B108" s="129">
        <v>8.58</v>
      </c>
      <c r="C108" s="129"/>
      <c r="E108" s="129">
        <f t="shared" si="21"/>
        <v>3.0849093986654683E-2</v>
      </c>
      <c r="F108" s="129"/>
      <c r="G108" s="152">
        <f t="shared" si="22"/>
        <v>8.61</v>
      </c>
    </row>
    <row r="109" spans="1:8" s="130" customFormat="1" ht="12.75">
      <c r="A109" s="130" t="s">
        <v>237</v>
      </c>
      <c r="B109" s="129">
        <v>10.130000000000001</v>
      </c>
      <c r="C109" s="129"/>
      <c r="E109" s="129">
        <f t="shared" si="21"/>
        <v>3.6422065511050344E-2</v>
      </c>
      <c r="F109" s="129"/>
      <c r="G109" s="152">
        <f t="shared" si="22"/>
        <v>10.17</v>
      </c>
    </row>
    <row r="110" spans="1:8" s="130" customFormat="1" ht="12.75">
      <c r="A110" s="130" t="s">
        <v>238</v>
      </c>
      <c r="B110" s="129">
        <v>12.51</v>
      </c>
      <c r="C110" s="129"/>
      <c r="E110" s="129">
        <f t="shared" si="21"/>
        <v>4.4979273400122387E-2</v>
      </c>
      <c r="F110" s="129"/>
      <c r="G110" s="152">
        <f t="shared" si="22"/>
        <v>12.55</v>
      </c>
    </row>
    <row r="111" spans="1:8" s="130" customFormat="1" ht="12.75">
      <c r="A111" s="130" t="s">
        <v>185</v>
      </c>
      <c r="B111" s="129">
        <v>9.5399999999999991</v>
      </c>
      <c r="C111" s="129"/>
      <c r="E111" s="129">
        <f>B111*$G$2</f>
        <v>3.4300740866280377E-2</v>
      </c>
      <c r="F111" s="129"/>
      <c r="G111" s="152">
        <f t="shared" si="22"/>
        <v>9.57</v>
      </c>
      <c r="H111" s="130" t="s">
        <v>233</v>
      </c>
    </row>
    <row r="112" spans="1:8" s="130" customFormat="1" ht="12.75">
      <c r="B112" s="129"/>
      <c r="C112" s="129"/>
      <c r="E112" s="129"/>
      <c r="F112" s="129"/>
      <c r="G112" s="129"/>
    </row>
    <row r="113" spans="1:10" s="130" customFormat="1" ht="12.75">
      <c r="A113" s="149" t="s">
        <v>901</v>
      </c>
      <c r="B113" s="169"/>
      <c r="C113" s="169"/>
      <c r="D113" s="167"/>
      <c r="E113" s="169"/>
      <c r="F113" s="169"/>
      <c r="G113" s="169"/>
    </row>
    <row r="114" spans="1:10" s="130" customFormat="1" ht="12.75">
      <c r="A114" s="130" t="s">
        <v>241</v>
      </c>
      <c r="B114" s="129">
        <v>29.45</v>
      </c>
      <c r="C114" s="129"/>
      <c r="E114" s="129">
        <f>B114*$G$2</f>
        <v>0.10588645896351752</v>
      </c>
      <c r="F114" s="129"/>
      <c r="G114" s="152">
        <f t="shared" ref="G114:G117" si="23">ROUND(B114+E114,2)</f>
        <v>29.56</v>
      </c>
    </row>
    <row r="115" spans="1:10" s="130" customFormat="1" ht="12.75">
      <c r="A115" s="130" t="s">
        <v>242</v>
      </c>
      <c r="B115" s="129">
        <v>29.45</v>
      </c>
      <c r="C115" s="129"/>
      <c r="E115" s="129">
        <f>B115*$G$2</f>
        <v>0.10588645896351752</v>
      </c>
      <c r="F115" s="129"/>
      <c r="G115" s="152">
        <f t="shared" si="23"/>
        <v>29.56</v>
      </c>
    </row>
    <row r="116" spans="1:10" s="130" customFormat="1" ht="12.75">
      <c r="A116" s="130" t="s">
        <v>203</v>
      </c>
      <c r="B116" s="129">
        <v>33.39</v>
      </c>
      <c r="C116" s="129"/>
      <c r="E116" s="129">
        <f>B116*$G$2</f>
        <v>0.12005259303198133</v>
      </c>
      <c r="F116" s="129"/>
      <c r="G116" s="152">
        <f t="shared" si="23"/>
        <v>33.51</v>
      </c>
    </row>
    <row r="117" spans="1:10" s="130" customFormat="1" ht="12.75">
      <c r="A117" s="130" t="s">
        <v>243</v>
      </c>
      <c r="B117" s="129">
        <v>21.77</v>
      </c>
      <c r="C117" s="129"/>
      <c r="E117" s="129">
        <f>B117*$G$2</f>
        <v>7.8273283926511936E-2</v>
      </c>
      <c r="F117" s="129"/>
      <c r="G117" s="152">
        <f t="shared" si="23"/>
        <v>21.85</v>
      </c>
    </row>
    <row r="118" spans="1:10" s="130" customFormat="1" ht="12.75">
      <c r="B118" s="129"/>
      <c r="C118" s="129"/>
      <c r="E118" s="129"/>
      <c r="F118" s="129"/>
      <c r="G118" s="129"/>
    </row>
    <row r="119" spans="1:10" s="130" customFormat="1" ht="12.75">
      <c r="A119" s="149" t="s">
        <v>902</v>
      </c>
      <c r="B119" s="169"/>
      <c r="C119" s="169"/>
      <c r="D119" s="167"/>
      <c r="E119" s="169"/>
      <c r="F119" s="169"/>
      <c r="G119" s="169"/>
    </row>
    <row r="120" spans="1:10" s="153" customFormat="1" ht="12.75">
      <c r="A120" s="153" t="s">
        <v>244</v>
      </c>
      <c r="B120" s="170"/>
      <c r="C120" s="170"/>
      <c r="E120" s="170"/>
      <c r="F120" s="170"/>
      <c r="G120" s="170"/>
      <c r="H120" s="130"/>
      <c r="I120" s="130"/>
      <c r="J120" s="130"/>
    </row>
    <row r="121" spans="1:10" s="130" customFormat="1" ht="12.75">
      <c r="A121" s="153" t="s">
        <v>245</v>
      </c>
      <c r="B121" s="129"/>
      <c r="C121" s="129"/>
      <c r="E121" s="129"/>
      <c r="F121" s="129"/>
      <c r="G121" s="129"/>
    </row>
    <row r="122" spans="1:10" s="130" customFormat="1" ht="12.75">
      <c r="A122" s="130" t="s">
        <v>246</v>
      </c>
      <c r="B122" s="129">
        <v>145.78</v>
      </c>
      <c r="C122" s="129"/>
      <c r="E122" s="129">
        <f>B122*$G$2</f>
        <v>0.52414696053316079</v>
      </c>
      <c r="F122" s="129"/>
      <c r="G122" s="152">
        <f t="shared" ref="G122:G124" si="24">ROUND(B122+E122,2)</f>
        <v>146.30000000000001</v>
      </c>
    </row>
    <row r="123" spans="1:10" s="130" customFormat="1" ht="12.75">
      <c r="A123" s="130" t="s">
        <v>247</v>
      </c>
      <c r="B123" s="129">
        <v>159.65</v>
      </c>
      <c r="C123" s="129"/>
      <c r="E123" s="129">
        <f>B123*$G$2</f>
        <v>0.57401606701275298</v>
      </c>
      <c r="F123" s="129"/>
      <c r="G123" s="152">
        <f t="shared" si="24"/>
        <v>160.22</v>
      </c>
    </row>
    <row r="124" spans="1:10" s="130" customFormat="1" ht="12.75">
      <c r="A124" s="130" t="s">
        <v>147</v>
      </c>
      <c r="B124" s="129">
        <v>159.65</v>
      </c>
      <c r="C124" s="129"/>
      <c r="E124" s="129">
        <f>B124*$G$2</f>
        <v>0.57401606701275298</v>
      </c>
      <c r="F124" s="129"/>
      <c r="G124" s="152">
        <f t="shared" si="24"/>
        <v>160.22</v>
      </c>
    </row>
    <row r="125" spans="1:10" ht="20.100000000000001" customHeight="1">
      <c r="H125" s="130"/>
      <c r="I125" s="130"/>
      <c r="J125" s="130"/>
    </row>
    <row r="126" spans="1:10" s="153" customFormat="1" ht="12.75">
      <c r="A126" s="153" t="s">
        <v>248</v>
      </c>
      <c r="B126" s="170"/>
      <c r="C126" s="170"/>
      <c r="E126" s="170"/>
      <c r="F126" s="170"/>
      <c r="G126" s="170"/>
      <c r="H126" s="130"/>
      <c r="I126" s="130"/>
      <c r="J126" s="130"/>
    </row>
    <row r="127" spans="1:10" s="130" customFormat="1" ht="12.75">
      <c r="A127" s="130" t="s">
        <v>246</v>
      </c>
      <c r="B127" s="129">
        <v>82.63</v>
      </c>
      <c r="C127" s="129"/>
      <c r="E127" s="129">
        <f>B127*$G$2</f>
        <v>0.29709331423278279</v>
      </c>
      <c r="F127" s="129"/>
      <c r="G127" s="152">
        <f t="shared" ref="G127:G129" si="25">ROUND(B127+E127,2)</f>
        <v>82.93</v>
      </c>
    </row>
    <row r="128" spans="1:10" s="130" customFormat="1" ht="12.75">
      <c r="A128" s="130" t="s">
        <v>247</v>
      </c>
      <c r="B128" s="129">
        <v>82.63</v>
      </c>
      <c r="C128" s="129"/>
      <c r="E128" s="129">
        <f>B128*$G$2</f>
        <v>0.29709331423278279</v>
      </c>
      <c r="F128" s="129"/>
      <c r="G128" s="152">
        <f t="shared" si="25"/>
        <v>82.93</v>
      </c>
    </row>
    <row r="129" spans="1:10" s="130" customFormat="1" ht="12.75">
      <c r="A129" s="130" t="s">
        <v>147</v>
      </c>
      <c r="B129" s="129">
        <v>82.63</v>
      </c>
      <c r="C129" s="129"/>
      <c r="E129" s="129">
        <f>B129*$G$2</f>
        <v>0.29709331423278279</v>
      </c>
      <c r="F129" s="129"/>
      <c r="G129" s="152">
        <f t="shared" si="25"/>
        <v>82.93</v>
      </c>
    </row>
    <row r="130" spans="1:10" s="130" customFormat="1" ht="12.75">
      <c r="B130" s="129"/>
      <c r="C130" s="129"/>
      <c r="E130" s="129"/>
      <c r="F130" s="129"/>
      <c r="G130" s="129"/>
    </row>
    <row r="131" spans="1:10" s="153" customFormat="1" ht="12.75">
      <c r="A131" s="153" t="s">
        <v>249</v>
      </c>
      <c r="B131" s="170"/>
      <c r="C131" s="170"/>
      <c r="E131" s="170"/>
      <c r="F131" s="170"/>
      <c r="G131" s="170"/>
      <c r="H131" s="130"/>
      <c r="I131" s="130"/>
      <c r="J131" s="130"/>
    </row>
    <row r="132" spans="1:10" s="130" customFormat="1" ht="12.75">
      <c r="A132" s="130" t="s">
        <v>246</v>
      </c>
      <c r="B132" s="129">
        <v>145.78</v>
      </c>
      <c r="C132" s="129"/>
      <c r="E132" s="129">
        <f>B132*$G$2</f>
        <v>0.52414696053316079</v>
      </c>
      <c r="F132" s="129"/>
      <c r="G132" s="152">
        <f t="shared" ref="G132:G134" si="26">ROUND(B132+E132,2)</f>
        <v>146.30000000000001</v>
      </c>
    </row>
    <row r="133" spans="1:10" s="130" customFormat="1" ht="12.75">
      <c r="A133" s="130" t="s">
        <v>247</v>
      </c>
      <c r="B133" s="129">
        <v>159.65</v>
      </c>
      <c r="C133" s="129"/>
      <c r="E133" s="129">
        <f>B133*$G$2</f>
        <v>0.57401606701275298</v>
      </c>
      <c r="F133" s="129"/>
      <c r="G133" s="152">
        <f t="shared" si="26"/>
        <v>160.22</v>
      </c>
    </row>
    <row r="134" spans="1:10" s="130" customFormat="1" ht="12.75">
      <c r="A134" s="130" t="s">
        <v>147</v>
      </c>
      <c r="B134" s="129">
        <v>159.65</v>
      </c>
      <c r="C134" s="129"/>
      <c r="E134" s="129">
        <f>B134*$G$2</f>
        <v>0.57401606701275298</v>
      </c>
      <c r="F134" s="129"/>
      <c r="G134" s="152">
        <f t="shared" si="26"/>
        <v>160.22</v>
      </c>
    </row>
    <row r="135" spans="1:10" ht="12.75">
      <c r="H135" s="130"/>
      <c r="I135" s="130"/>
      <c r="J135" s="130"/>
    </row>
    <row r="136" spans="1:10" s="153" customFormat="1" ht="12.75">
      <c r="A136" s="153" t="s">
        <v>250</v>
      </c>
      <c r="B136" s="170"/>
      <c r="C136" s="170"/>
      <c r="E136" s="170"/>
      <c r="F136" s="170"/>
      <c r="G136" s="170"/>
      <c r="H136" s="130"/>
      <c r="I136" s="130"/>
      <c r="J136" s="130"/>
    </row>
    <row r="137" spans="1:10" s="130" customFormat="1" ht="12.75">
      <c r="A137" s="130" t="s">
        <v>245</v>
      </c>
      <c r="B137" s="129"/>
      <c r="C137" s="129"/>
      <c r="E137" s="129"/>
      <c r="F137" s="129"/>
      <c r="G137" s="129"/>
    </row>
    <row r="138" spans="1:10" s="130" customFormat="1" ht="12.75">
      <c r="A138" s="130" t="s">
        <v>251</v>
      </c>
      <c r="B138" s="129">
        <v>145.78</v>
      </c>
      <c r="C138" s="129"/>
      <c r="E138" s="129">
        <f>B138*$G$2</f>
        <v>0.52414696053316079</v>
      </c>
      <c r="F138" s="129"/>
      <c r="G138" s="152">
        <f t="shared" ref="G138:G140" si="27">ROUND(B138+E138,2)</f>
        <v>146.30000000000001</v>
      </c>
    </row>
    <row r="139" spans="1:10" s="130" customFormat="1" ht="12.75">
      <c r="A139" s="130" t="s">
        <v>247</v>
      </c>
      <c r="B139" s="129">
        <v>159.65</v>
      </c>
      <c r="C139" s="129"/>
      <c r="E139" s="129">
        <f>B139*$G$2</f>
        <v>0.57401606701275298</v>
      </c>
      <c r="F139" s="129"/>
      <c r="G139" s="152">
        <f t="shared" si="27"/>
        <v>160.22</v>
      </c>
    </row>
    <row r="140" spans="1:10" s="130" customFormat="1" ht="12.75">
      <c r="A140" s="130" t="s">
        <v>147</v>
      </c>
      <c r="B140" s="129">
        <v>159.65</v>
      </c>
      <c r="C140" s="129"/>
      <c r="E140" s="129">
        <f>B140*$G$2</f>
        <v>0.57401606701275298</v>
      </c>
      <c r="F140" s="129"/>
      <c r="G140" s="152">
        <f t="shared" si="27"/>
        <v>160.22</v>
      </c>
    </row>
    <row r="141" spans="1:10" ht="12.75">
      <c r="H141" s="130"/>
      <c r="I141" s="130"/>
      <c r="J141" s="130"/>
    </row>
    <row r="142" spans="1:10" s="153" customFormat="1" ht="12.75">
      <c r="A142" s="153" t="s">
        <v>248</v>
      </c>
      <c r="B142" s="170"/>
      <c r="C142" s="170"/>
      <c r="E142" s="170"/>
      <c r="F142" s="170"/>
      <c r="G142" s="170"/>
      <c r="H142" s="130"/>
      <c r="I142" s="130"/>
      <c r="J142" s="130"/>
    </row>
    <row r="143" spans="1:10" s="130" customFormat="1" ht="12.75">
      <c r="A143" s="130" t="s">
        <v>251</v>
      </c>
      <c r="B143" s="129">
        <v>82.63</v>
      </c>
      <c r="C143" s="129"/>
      <c r="E143" s="129">
        <f>B143*$G$2</f>
        <v>0.29709331423278279</v>
      </c>
      <c r="F143" s="129"/>
      <c r="G143" s="152">
        <f t="shared" ref="G143:G145" si="28">ROUND(B143+E143,2)</f>
        <v>82.93</v>
      </c>
    </row>
    <row r="144" spans="1:10" s="130" customFormat="1" ht="12.75">
      <c r="A144" s="130" t="s">
        <v>247</v>
      </c>
      <c r="B144" s="129">
        <v>82.63</v>
      </c>
      <c r="C144" s="129"/>
      <c r="E144" s="129">
        <f>B144*$G$2</f>
        <v>0.29709331423278279</v>
      </c>
      <c r="F144" s="129"/>
      <c r="G144" s="152">
        <f t="shared" si="28"/>
        <v>82.93</v>
      </c>
    </row>
    <row r="145" spans="1:10" s="130" customFormat="1" ht="12.75">
      <c r="A145" s="130" t="s">
        <v>252</v>
      </c>
      <c r="B145" s="129">
        <v>82.63</v>
      </c>
      <c r="C145" s="129"/>
      <c r="E145" s="129">
        <f>B145*$G$2</f>
        <v>0.29709331423278279</v>
      </c>
      <c r="F145" s="129"/>
      <c r="G145" s="152">
        <f t="shared" si="28"/>
        <v>82.93</v>
      </c>
    </row>
    <row r="146" spans="1:10" s="130" customFormat="1" ht="12.75">
      <c r="B146" s="129"/>
      <c r="C146" s="129"/>
      <c r="E146" s="129"/>
      <c r="F146" s="129"/>
      <c r="G146" s="129"/>
    </row>
    <row r="147" spans="1:10" s="153" customFormat="1" ht="12.75">
      <c r="A147" s="153" t="s">
        <v>249</v>
      </c>
      <c r="B147" s="170"/>
      <c r="C147" s="170"/>
      <c r="E147" s="170"/>
      <c r="F147" s="170"/>
      <c r="G147" s="170"/>
      <c r="H147" s="130"/>
      <c r="I147" s="130"/>
      <c r="J147" s="130"/>
    </row>
    <row r="148" spans="1:10" s="130" customFormat="1" ht="12.75">
      <c r="A148" s="130" t="s">
        <v>251</v>
      </c>
      <c r="B148" s="129">
        <v>145.78</v>
      </c>
      <c r="C148" s="129"/>
      <c r="E148" s="129">
        <f>B148*$G$2</f>
        <v>0.52414696053316079</v>
      </c>
      <c r="F148" s="129"/>
      <c r="G148" s="152">
        <f t="shared" ref="G148:G150" si="29">ROUND(B148+E148,2)</f>
        <v>146.30000000000001</v>
      </c>
    </row>
    <row r="149" spans="1:10" s="130" customFormat="1" ht="12.75">
      <c r="A149" s="130" t="s">
        <v>247</v>
      </c>
      <c r="B149" s="129">
        <v>159.65</v>
      </c>
      <c r="C149" s="129"/>
      <c r="E149" s="129">
        <f>B149*$G$2</f>
        <v>0.57401606701275298</v>
      </c>
      <c r="F149" s="129"/>
      <c r="G149" s="152">
        <f t="shared" si="29"/>
        <v>160.22</v>
      </c>
    </row>
    <row r="150" spans="1:10" s="130" customFormat="1" ht="12.75">
      <c r="A150" s="130" t="s">
        <v>252</v>
      </c>
      <c r="B150" s="129">
        <v>159.65</v>
      </c>
      <c r="C150" s="129"/>
      <c r="E150" s="129">
        <f>B150*$G$2</f>
        <v>0.57401606701275298</v>
      </c>
      <c r="F150" s="129"/>
      <c r="G150" s="152">
        <f t="shared" si="29"/>
        <v>160.22</v>
      </c>
    </row>
    <row r="151" spans="1:10" s="130" customFormat="1" ht="12.75">
      <c r="B151" s="129"/>
      <c r="C151" s="129"/>
      <c r="E151" s="129"/>
      <c r="F151" s="129"/>
      <c r="G151" s="129"/>
    </row>
    <row r="152" spans="1:10" s="130" customFormat="1" ht="12.75">
      <c r="A152" s="149" t="s">
        <v>903</v>
      </c>
      <c r="B152" s="169"/>
      <c r="C152" s="169"/>
      <c r="D152" s="167"/>
      <c r="E152" s="169"/>
      <c r="F152" s="169"/>
      <c r="G152" s="169"/>
    </row>
    <row r="153" spans="1:10" s="153" customFormat="1" ht="12.75">
      <c r="A153" s="153" t="s">
        <v>253</v>
      </c>
      <c r="B153" s="170"/>
      <c r="C153" s="170"/>
      <c r="E153" s="170"/>
      <c r="F153" s="170"/>
      <c r="G153" s="170"/>
      <c r="H153" s="130"/>
      <c r="I153" s="130"/>
      <c r="J153" s="130"/>
    </row>
    <row r="154" spans="1:10" s="130" customFormat="1" ht="12.75">
      <c r="A154" s="130" t="s">
        <v>117</v>
      </c>
      <c r="B154" s="129">
        <v>3.79</v>
      </c>
      <c r="C154" s="129"/>
      <c r="E154" s="129">
        <f>B154*$G$2</f>
        <v>1.362681424352229E-2</v>
      </c>
      <c r="F154" s="129"/>
      <c r="G154" s="152">
        <f t="shared" ref="G154:G159" si="30">ROUND(B154+E154,2)</f>
        <v>3.8</v>
      </c>
    </row>
    <row r="155" spans="1:10" s="130" customFormat="1" ht="12.75">
      <c r="A155" s="130" t="s">
        <v>254</v>
      </c>
      <c r="B155" s="129">
        <v>0.32</v>
      </c>
      <c r="C155" s="129"/>
      <c r="E155" s="129">
        <f>B155*$G$2</f>
        <v>1.1505489598752328E-3</v>
      </c>
      <c r="F155" s="129"/>
      <c r="G155" s="152">
        <f t="shared" si="30"/>
        <v>0.32</v>
      </c>
    </row>
    <row r="156" spans="1:10" s="130" customFormat="1" ht="12.75">
      <c r="A156" s="130" t="s">
        <v>255</v>
      </c>
      <c r="B156" s="129">
        <v>2.8</v>
      </c>
      <c r="C156" s="129"/>
      <c r="E156" s="129">
        <f t="shared" ref="E156:E159" si="31">B156*$G$2</f>
        <v>1.0067303398908288E-2</v>
      </c>
      <c r="F156" s="129"/>
      <c r="G156" s="152">
        <f t="shared" si="30"/>
        <v>2.81</v>
      </c>
    </row>
    <row r="157" spans="1:10" s="130" customFormat="1" ht="12.75">
      <c r="A157" s="130" t="s">
        <v>254</v>
      </c>
      <c r="B157" s="129">
        <v>0.28000000000000003</v>
      </c>
      <c r="C157" s="129"/>
      <c r="E157" s="129">
        <f t="shared" si="31"/>
        <v>1.006730339890829E-3</v>
      </c>
      <c r="F157" s="129"/>
      <c r="G157" s="152">
        <f t="shared" si="30"/>
        <v>0.28000000000000003</v>
      </c>
    </row>
    <row r="158" spans="1:10" s="130" customFormat="1" ht="12.75">
      <c r="A158" s="130" t="s">
        <v>256</v>
      </c>
      <c r="B158" s="129">
        <v>2.8</v>
      </c>
      <c r="C158" s="129"/>
      <c r="E158" s="129">
        <f t="shared" si="31"/>
        <v>1.0067303398908288E-2</v>
      </c>
      <c r="F158" s="129"/>
      <c r="G158" s="152">
        <f t="shared" si="30"/>
        <v>2.81</v>
      </c>
    </row>
    <row r="159" spans="1:10" s="130" customFormat="1" ht="12.75">
      <c r="A159" s="130" t="s">
        <v>254</v>
      </c>
      <c r="B159" s="129">
        <v>0.28000000000000003</v>
      </c>
      <c r="C159" s="129"/>
      <c r="E159" s="129">
        <f t="shared" si="31"/>
        <v>1.006730339890829E-3</v>
      </c>
      <c r="F159" s="129"/>
      <c r="G159" s="152">
        <f t="shared" si="30"/>
        <v>0.28000000000000003</v>
      </c>
    </row>
    <row r="160" spans="1:10" ht="12.75">
      <c r="H160" s="130"/>
      <c r="I160" s="130"/>
      <c r="J160" s="130"/>
    </row>
    <row r="161" spans="1:11" s="130" customFormat="1" ht="12.75">
      <c r="A161" s="159" t="s">
        <v>904</v>
      </c>
      <c r="B161" s="166"/>
      <c r="C161" s="166"/>
      <c r="D161" s="139"/>
      <c r="E161" s="166"/>
      <c r="F161" s="166"/>
      <c r="G161" s="166"/>
    </row>
    <row r="162" spans="1:11" s="153" customFormat="1" ht="12.75">
      <c r="A162" s="153" t="s">
        <v>257</v>
      </c>
      <c r="B162" s="170"/>
      <c r="C162" s="170"/>
      <c r="E162" s="170"/>
      <c r="F162" s="170"/>
      <c r="G162" s="170"/>
      <c r="H162" s="130"/>
      <c r="I162" s="130"/>
      <c r="J162" s="130"/>
    </row>
    <row r="163" spans="1:11" s="130" customFormat="1" ht="12.75">
      <c r="A163" s="130" t="s">
        <v>258</v>
      </c>
      <c r="B163" s="129">
        <v>17.03</v>
      </c>
      <c r="C163" s="129"/>
      <c r="E163" s="129">
        <f t="shared" ref="E163" si="32">B163*$G$2</f>
        <v>6.1230777458360051E-2</v>
      </c>
      <c r="F163" s="129"/>
      <c r="G163" s="152">
        <f>ROUND(B163+E163,2)</f>
        <v>17.09</v>
      </c>
    </row>
    <row r="164" spans="1:11" s="130" customFormat="1" ht="12.75">
      <c r="B164" s="129"/>
      <c r="C164" s="129"/>
      <c r="E164" s="129"/>
      <c r="F164" s="129"/>
      <c r="G164" s="129"/>
    </row>
    <row r="165" spans="1:11" s="130" customFormat="1" ht="12.75">
      <c r="A165" s="130" t="s">
        <v>259</v>
      </c>
      <c r="B165" s="129">
        <v>17.03</v>
      </c>
      <c r="C165" s="129"/>
      <c r="E165" s="129">
        <f t="shared" ref="E165" si="33">B165*$G$2</f>
        <v>6.1230777458360051E-2</v>
      </c>
      <c r="F165" s="129"/>
      <c r="G165" s="152">
        <f>ROUND(B165+E165,2)</f>
        <v>17.09</v>
      </c>
    </row>
    <row r="166" spans="1:11" s="130" customFormat="1" ht="12.75">
      <c r="B166" s="129"/>
      <c r="C166" s="129"/>
      <c r="E166" s="129"/>
      <c r="F166" s="129"/>
      <c r="G166" s="129"/>
    </row>
    <row r="167" spans="1:11" s="130" customFormat="1" ht="12.75">
      <c r="A167" s="149" t="s">
        <v>905</v>
      </c>
      <c r="B167" s="169"/>
      <c r="C167" s="169"/>
      <c r="D167" s="167"/>
      <c r="E167" s="169"/>
      <c r="F167" s="169"/>
      <c r="G167" s="169"/>
    </row>
    <row r="168" spans="1:11" s="153" customFormat="1" ht="12.75">
      <c r="A168" s="153" t="s">
        <v>260</v>
      </c>
      <c r="B168" s="170"/>
      <c r="C168" s="170"/>
      <c r="E168" s="170"/>
      <c r="F168" s="170"/>
      <c r="G168" s="170"/>
      <c r="H168" s="130"/>
      <c r="I168" s="130"/>
      <c r="J168" s="130"/>
    </row>
    <row r="169" spans="1:11" s="130" customFormat="1" ht="12.75">
      <c r="A169" s="130" t="s">
        <v>261</v>
      </c>
      <c r="B169" s="129">
        <v>10.64</v>
      </c>
      <c r="C169" s="129"/>
      <c r="E169" s="129">
        <f>B169*$G$2</f>
        <v>3.8255752915851496E-2</v>
      </c>
      <c r="F169" s="129"/>
      <c r="G169" s="152">
        <f t="shared" ref="G169:G174" si="34">ROUND(B169+E169,2)</f>
        <v>10.68</v>
      </c>
    </row>
    <row r="170" spans="1:11" s="130" customFormat="1" ht="12.75">
      <c r="A170" s="130" t="s">
        <v>203</v>
      </c>
      <c r="B170" s="129">
        <v>32.200000000000003</v>
      </c>
      <c r="C170" s="129"/>
      <c r="E170" s="129">
        <f>B170*$G$2</f>
        <v>0.11577398908744532</v>
      </c>
      <c r="F170" s="129"/>
      <c r="G170" s="152">
        <f t="shared" si="34"/>
        <v>32.32</v>
      </c>
    </row>
    <row r="171" spans="1:11" s="130" customFormat="1" ht="12.75">
      <c r="A171" s="130" t="s">
        <v>262</v>
      </c>
      <c r="B171" s="129">
        <v>15.97</v>
      </c>
      <c r="C171" s="129"/>
      <c r="E171" s="129">
        <f t="shared" ref="E171:E174" si="35">B171*$G$2</f>
        <v>5.7419584028773341E-2</v>
      </c>
      <c r="F171" s="129"/>
      <c r="G171" s="152">
        <f t="shared" si="34"/>
        <v>16.03</v>
      </c>
    </row>
    <row r="172" spans="1:11" s="130" customFormat="1" ht="12.75">
      <c r="A172" s="130" t="s">
        <v>203</v>
      </c>
      <c r="B172" s="129">
        <v>47.89</v>
      </c>
      <c r="C172" s="129"/>
      <c r="E172" s="129">
        <f t="shared" si="35"/>
        <v>0.17218684277632781</v>
      </c>
      <c r="F172" s="129"/>
      <c r="G172" s="152">
        <f t="shared" si="34"/>
        <v>48.06</v>
      </c>
    </row>
    <row r="173" spans="1:11" s="130" customFormat="1" ht="12.75">
      <c r="A173" s="130" t="s">
        <v>263</v>
      </c>
      <c r="B173" s="129">
        <v>11.18</v>
      </c>
      <c r="C173" s="129"/>
      <c r="E173" s="129">
        <f t="shared" si="35"/>
        <v>4.0197304285640952E-2</v>
      </c>
      <c r="F173" s="129"/>
      <c r="G173" s="152">
        <f t="shared" si="34"/>
        <v>11.22</v>
      </c>
    </row>
    <row r="174" spans="1:11" s="130" customFormat="1" ht="12.75">
      <c r="A174" s="130" t="s">
        <v>203</v>
      </c>
      <c r="B174" s="129">
        <v>11.18</v>
      </c>
      <c r="C174" s="129"/>
      <c r="E174" s="129">
        <f t="shared" si="35"/>
        <v>4.0197304285640952E-2</v>
      </c>
      <c r="F174" s="129"/>
      <c r="G174" s="152">
        <f t="shared" si="34"/>
        <v>11.22</v>
      </c>
    </row>
    <row r="175" spans="1:11" s="130" customFormat="1" ht="12.75">
      <c r="B175" s="129"/>
      <c r="C175" s="129"/>
      <c r="E175" s="129"/>
      <c r="F175" s="129"/>
      <c r="G175" s="129"/>
    </row>
    <row r="176" spans="1:11" s="130" customFormat="1" ht="12.75">
      <c r="A176" s="149" t="s">
        <v>264</v>
      </c>
      <c r="B176" s="169"/>
      <c r="C176" s="169"/>
      <c r="D176" s="167"/>
      <c r="E176" s="169"/>
      <c r="F176" s="169"/>
      <c r="G176" s="169"/>
      <c r="K176" s="173"/>
    </row>
    <row r="177" spans="1:12" s="130" customFormat="1" ht="12.75">
      <c r="A177" s="153" t="s">
        <v>265</v>
      </c>
      <c r="B177" s="129"/>
      <c r="C177" s="129"/>
      <c r="E177" s="129"/>
      <c r="F177" s="129"/>
      <c r="G177" s="129"/>
    </row>
    <row r="178" spans="1:12" s="130" customFormat="1" ht="12.75">
      <c r="A178" s="153" t="s">
        <v>266</v>
      </c>
      <c r="B178" s="129">
        <v>103.54</v>
      </c>
      <c r="C178" s="129"/>
      <c r="E178" s="129"/>
      <c r="F178" s="129"/>
      <c r="G178" s="152">
        <f>ROUND(B178+E178,2)</f>
        <v>103.54</v>
      </c>
      <c r="H178" s="140"/>
    </row>
    <row r="179" spans="1:12" s="130" customFormat="1" ht="12.75">
      <c r="B179" s="129"/>
      <c r="C179" s="129"/>
      <c r="E179" s="129"/>
      <c r="F179" s="129"/>
      <c r="G179" s="129"/>
    </row>
    <row r="180" spans="1:12" s="130" customFormat="1" ht="12.75">
      <c r="A180" s="159" t="s">
        <v>906</v>
      </c>
      <c r="B180" s="166"/>
      <c r="C180" s="166"/>
      <c r="D180" s="139"/>
      <c r="E180" s="166"/>
      <c r="F180" s="166"/>
      <c r="G180" s="166"/>
    </row>
    <row r="181" spans="1:12" s="129" customFormat="1" ht="12.75">
      <c r="A181" s="154" t="s">
        <v>267</v>
      </c>
      <c r="D181" s="130"/>
      <c r="H181" s="130"/>
      <c r="I181" s="130"/>
      <c r="J181" s="130"/>
      <c r="K181" s="130"/>
      <c r="L181" s="130"/>
    </row>
    <row r="182" spans="1:12" s="129" customFormat="1" ht="12.75">
      <c r="A182" s="130" t="s">
        <v>268</v>
      </c>
      <c r="B182" s="129">
        <v>8.89</v>
      </c>
      <c r="D182" s="130"/>
      <c r="E182" s="129">
        <f t="shared" ref="E182:E184" si="36">B182*$G$2</f>
        <v>3.1963688291533815E-2</v>
      </c>
      <c r="G182" s="152">
        <f t="shared" ref="G182:G184" si="37">ROUND(B182+E182,2)</f>
        <v>8.92</v>
      </c>
      <c r="H182" s="140"/>
      <c r="I182" s="130"/>
      <c r="J182" s="130"/>
      <c r="K182" s="130"/>
      <c r="L182" s="130"/>
    </row>
    <row r="183" spans="1:12" s="129" customFormat="1" ht="12.75">
      <c r="A183" s="130" t="s">
        <v>269</v>
      </c>
      <c r="B183" s="129">
        <v>10.01</v>
      </c>
      <c r="D183" s="130"/>
      <c r="E183" s="129">
        <f t="shared" si="36"/>
        <v>3.5990609651097127E-2</v>
      </c>
      <c r="G183" s="152">
        <f t="shared" si="37"/>
        <v>10.050000000000001</v>
      </c>
      <c r="H183" s="140"/>
      <c r="I183" s="130"/>
      <c r="J183" s="130"/>
      <c r="K183" s="130"/>
      <c r="L183" s="130"/>
    </row>
    <row r="184" spans="1:12" s="129" customFormat="1" ht="12.75">
      <c r="A184" s="130" t="s">
        <v>270</v>
      </c>
      <c r="B184" s="129">
        <v>14.45</v>
      </c>
      <c r="D184" s="130"/>
      <c r="E184" s="129">
        <f t="shared" si="36"/>
        <v>5.1954476469365983E-2</v>
      </c>
      <c r="G184" s="152">
        <f t="shared" si="37"/>
        <v>14.5</v>
      </c>
      <c r="H184" s="140"/>
      <c r="I184" s="130"/>
      <c r="J184" s="130"/>
      <c r="K184" s="130"/>
      <c r="L184" s="130"/>
    </row>
    <row r="185" spans="1:12" s="129" customFormat="1" ht="12.75">
      <c r="A185" s="154"/>
      <c r="D185" s="130"/>
      <c r="H185" s="130"/>
      <c r="I185" s="130"/>
      <c r="J185" s="130"/>
      <c r="K185" s="130"/>
      <c r="L185" s="130"/>
    </row>
    <row r="186" spans="1:12" s="129" customFormat="1" ht="12.75">
      <c r="A186" s="154" t="s">
        <v>271</v>
      </c>
      <c r="D186" s="130"/>
      <c r="H186" s="130"/>
      <c r="I186" s="130"/>
      <c r="J186" s="130"/>
      <c r="K186" s="130"/>
      <c r="L186" s="130"/>
    </row>
    <row r="187" spans="1:12" s="129" customFormat="1" ht="12.75">
      <c r="A187" s="130" t="s">
        <v>268</v>
      </c>
      <c r="B187" s="129">
        <v>18.489999999999998</v>
      </c>
      <c r="D187" s="130"/>
      <c r="E187" s="129">
        <f t="shared" ref="E187:E189" si="38">B187*$G$2</f>
        <v>6.64801570877908E-2</v>
      </c>
      <c r="G187" s="152">
        <f t="shared" ref="G187:G189" si="39">ROUND(B187+E187,2)</f>
        <v>18.559999999999999</v>
      </c>
      <c r="H187" s="130"/>
      <c r="I187" s="130"/>
      <c r="J187" s="130"/>
      <c r="K187" s="130"/>
      <c r="L187" s="130"/>
    </row>
    <row r="188" spans="1:12" s="129" customFormat="1" ht="12.75">
      <c r="A188" s="130" t="s">
        <v>269</v>
      </c>
      <c r="B188" s="129">
        <v>20.58</v>
      </c>
      <c r="D188" s="130"/>
      <c r="E188" s="129">
        <f t="shared" si="38"/>
        <v>7.3994679981975911E-2</v>
      </c>
      <c r="G188" s="152">
        <f t="shared" si="39"/>
        <v>20.65</v>
      </c>
      <c r="H188" s="130"/>
      <c r="I188" s="130"/>
      <c r="J188" s="130"/>
      <c r="K188" s="130"/>
      <c r="L188" s="130"/>
    </row>
    <row r="189" spans="1:12" s="129" customFormat="1" ht="12.75">
      <c r="A189" s="130" t="s">
        <v>270</v>
      </c>
      <c r="B189" s="129">
        <v>27.21</v>
      </c>
      <c r="D189" s="130"/>
      <c r="E189" s="129">
        <f t="shared" si="38"/>
        <v>9.7832616244390894E-2</v>
      </c>
      <c r="G189" s="152">
        <f t="shared" si="39"/>
        <v>27.31</v>
      </c>
      <c r="H189" s="130"/>
      <c r="I189" s="130"/>
      <c r="J189" s="130"/>
      <c r="K189" s="130"/>
      <c r="L189" s="130"/>
    </row>
    <row r="190" spans="1:12" s="129" customFormat="1" ht="12.75">
      <c r="A190" s="150"/>
      <c r="D190" s="130"/>
      <c r="H190" s="130"/>
      <c r="I190" s="130"/>
      <c r="J190" s="130"/>
      <c r="K190" s="130"/>
      <c r="L190" s="130"/>
    </row>
    <row r="191" spans="1:12" s="129" customFormat="1" ht="12.75">
      <c r="A191" s="153" t="s">
        <v>272</v>
      </c>
      <c r="D191" s="130"/>
      <c r="H191" s="130"/>
      <c r="I191" s="130"/>
      <c r="J191" s="130"/>
      <c r="K191" s="130"/>
      <c r="L191" s="130"/>
    </row>
    <row r="192" spans="1:12" s="129" customFormat="1" ht="12.75">
      <c r="A192" s="130" t="s">
        <v>268</v>
      </c>
      <c r="B192" s="129">
        <v>18.489999999999998</v>
      </c>
      <c r="D192" s="130"/>
      <c r="E192" s="129">
        <f t="shared" ref="E192:E194" si="40">B192*$G$2</f>
        <v>6.64801570877908E-2</v>
      </c>
      <c r="G192" s="152">
        <f t="shared" ref="G192:G194" si="41">ROUND(B192+E192,2)</f>
        <v>18.559999999999999</v>
      </c>
      <c r="H192" s="130"/>
      <c r="I192" s="130"/>
      <c r="J192" s="130"/>
      <c r="K192" s="130"/>
      <c r="L192" s="130"/>
    </row>
    <row r="193" spans="1:12" s="129" customFormat="1" ht="12.75">
      <c r="A193" s="130" t="s">
        <v>269</v>
      </c>
      <c r="B193" s="129">
        <v>20.58</v>
      </c>
      <c r="D193" s="130"/>
      <c r="E193" s="129">
        <f t="shared" si="40"/>
        <v>7.3994679981975911E-2</v>
      </c>
      <c r="G193" s="152">
        <f t="shared" si="41"/>
        <v>20.65</v>
      </c>
      <c r="H193" s="130"/>
      <c r="I193" s="130"/>
      <c r="J193" s="130"/>
      <c r="K193" s="130"/>
      <c r="L193" s="130"/>
    </row>
    <row r="194" spans="1:12" s="129" customFormat="1" ht="12.75">
      <c r="A194" s="130" t="s">
        <v>270</v>
      </c>
      <c r="B194" s="129">
        <v>27.21</v>
      </c>
      <c r="D194" s="130"/>
      <c r="E194" s="129">
        <f t="shared" si="40"/>
        <v>9.7832616244390894E-2</v>
      </c>
      <c r="G194" s="152">
        <f t="shared" si="41"/>
        <v>27.31</v>
      </c>
      <c r="H194" s="130"/>
      <c r="I194" s="130"/>
      <c r="J194" s="130"/>
      <c r="K194" s="130"/>
      <c r="L194" s="130"/>
    </row>
    <row r="195" spans="1:12" s="129" customFormat="1" ht="12.75">
      <c r="A195" s="150"/>
      <c r="D195" s="130"/>
      <c r="H195" s="130"/>
      <c r="I195" s="130"/>
      <c r="J195" s="130"/>
      <c r="K195" s="130"/>
      <c r="L195" s="130"/>
    </row>
    <row r="196" spans="1:12" s="129" customFormat="1" ht="12.75">
      <c r="A196" s="154" t="s">
        <v>273</v>
      </c>
      <c r="D196" s="130"/>
      <c r="H196" s="130"/>
      <c r="I196" s="130"/>
      <c r="J196" s="130"/>
      <c r="K196" s="130"/>
      <c r="L196" s="130"/>
    </row>
    <row r="197" spans="1:12" s="129" customFormat="1" ht="12.75">
      <c r="A197" s="154" t="s">
        <v>274</v>
      </c>
      <c r="D197" s="130"/>
      <c r="H197" s="130"/>
      <c r="I197" s="130"/>
      <c r="J197" s="130"/>
      <c r="K197" s="130"/>
      <c r="L197" s="130"/>
    </row>
    <row r="198" spans="1:12" s="129" customFormat="1" ht="12.75">
      <c r="A198" s="130" t="s">
        <v>268</v>
      </c>
      <c r="B198" s="129">
        <v>28.42</v>
      </c>
      <c r="D198" s="130"/>
      <c r="E198" s="129">
        <f t="shared" ref="E198:E200" si="42">B198*$G$2</f>
        <v>0.10218312949891913</v>
      </c>
      <c r="G198" s="152">
        <f t="shared" ref="G198:G200" si="43">ROUND(B198+E198,2)</f>
        <v>28.52</v>
      </c>
      <c r="H198" s="130"/>
      <c r="I198" s="130"/>
      <c r="J198" s="130"/>
      <c r="K198" s="130"/>
      <c r="L198" s="130"/>
    </row>
    <row r="199" spans="1:12" s="129" customFormat="1" ht="12.75">
      <c r="A199" s="130" t="s">
        <v>269</v>
      </c>
      <c r="B199" s="129">
        <v>28.42</v>
      </c>
      <c r="D199" s="130"/>
      <c r="E199" s="129">
        <f t="shared" si="42"/>
        <v>0.10218312949891913</v>
      </c>
      <c r="G199" s="152">
        <f t="shared" si="43"/>
        <v>28.52</v>
      </c>
      <c r="H199" s="130"/>
      <c r="I199" s="130"/>
      <c r="J199" s="130"/>
      <c r="K199" s="130"/>
      <c r="L199" s="130"/>
    </row>
    <row r="200" spans="1:12" s="129" customFormat="1" ht="12.75">
      <c r="A200" s="130" t="s">
        <v>270</v>
      </c>
      <c r="B200" s="129">
        <v>28.42</v>
      </c>
      <c r="D200" s="130"/>
      <c r="E200" s="129">
        <f t="shared" si="42"/>
        <v>0.10218312949891913</v>
      </c>
      <c r="G200" s="152">
        <f t="shared" si="43"/>
        <v>28.52</v>
      </c>
      <c r="H200" s="130"/>
      <c r="I200" s="130"/>
      <c r="J200" s="130"/>
      <c r="K200" s="130"/>
      <c r="L200" s="130"/>
    </row>
    <row r="201" spans="1:12" s="129" customFormat="1" ht="12.75">
      <c r="A201" s="130"/>
      <c r="D201" s="130"/>
      <c r="H201" s="130"/>
      <c r="I201" s="130"/>
      <c r="J201" s="130"/>
      <c r="K201" s="130"/>
      <c r="L201" s="130"/>
    </row>
    <row r="202" spans="1:12" s="129" customFormat="1" ht="12.75">
      <c r="A202" s="153" t="s">
        <v>271</v>
      </c>
      <c r="D202" s="130"/>
      <c r="H202" s="130"/>
      <c r="I202" s="130"/>
      <c r="J202" s="130"/>
      <c r="K202" s="130"/>
      <c r="L202" s="130"/>
    </row>
    <row r="203" spans="1:12" s="129" customFormat="1" ht="12.75">
      <c r="A203" s="130" t="s">
        <v>268</v>
      </c>
      <c r="B203" s="129">
        <v>18.489999999999998</v>
      </c>
      <c r="D203" s="130"/>
      <c r="E203" s="129">
        <f t="shared" ref="E203:E205" si="44">B203*$G$2</f>
        <v>6.64801570877908E-2</v>
      </c>
      <c r="G203" s="152">
        <f t="shared" ref="G203:G205" si="45">ROUND(B203+E203,2)</f>
        <v>18.559999999999999</v>
      </c>
      <c r="H203" s="130"/>
      <c r="I203" s="130"/>
      <c r="J203" s="130"/>
      <c r="K203" s="130"/>
      <c r="L203" s="130"/>
    </row>
    <row r="204" spans="1:12" s="129" customFormat="1" ht="12.75">
      <c r="A204" s="130" t="s">
        <v>269</v>
      </c>
      <c r="B204" s="129">
        <v>20.58</v>
      </c>
      <c r="D204" s="130"/>
      <c r="E204" s="129">
        <f t="shared" si="44"/>
        <v>7.3994679981975911E-2</v>
      </c>
      <c r="G204" s="152">
        <f t="shared" si="45"/>
        <v>20.65</v>
      </c>
      <c r="H204" s="130"/>
      <c r="I204" s="130"/>
      <c r="J204" s="130"/>
      <c r="K204" s="130"/>
      <c r="L204" s="130"/>
    </row>
    <row r="205" spans="1:12" s="129" customFormat="1" ht="12.75">
      <c r="A205" s="130" t="s">
        <v>270</v>
      </c>
      <c r="B205" s="129">
        <v>27.21</v>
      </c>
      <c r="D205" s="130"/>
      <c r="E205" s="129">
        <f t="shared" si="44"/>
        <v>9.7832616244390894E-2</v>
      </c>
      <c r="G205" s="152">
        <f t="shared" si="45"/>
        <v>27.31</v>
      </c>
      <c r="H205" s="130"/>
      <c r="I205" s="130"/>
      <c r="J205" s="130"/>
      <c r="K205" s="130"/>
      <c r="L205" s="130"/>
    </row>
    <row r="206" spans="1:12" s="130" customFormat="1" ht="12.75">
      <c r="A206" s="150"/>
      <c r="B206" s="129"/>
      <c r="C206" s="129"/>
      <c r="E206" s="129"/>
      <c r="F206" s="129"/>
      <c r="G206" s="129"/>
    </row>
    <row r="207" spans="1:12" s="130" customFormat="1" ht="12.75">
      <c r="A207" s="153" t="s">
        <v>275</v>
      </c>
      <c r="B207" s="129"/>
      <c r="C207" s="129"/>
      <c r="E207" s="129"/>
      <c r="F207" s="129"/>
      <c r="G207" s="129"/>
    </row>
    <row r="208" spans="1:12" s="130" customFormat="1" ht="12.75">
      <c r="A208" s="130" t="s">
        <v>268</v>
      </c>
      <c r="B208" s="129">
        <v>0.5</v>
      </c>
      <c r="C208" s="129"/>
      <c r="E208" s="129">
        <f t="shared" ref="E208:E210" si="46">B208*$G$2</f>
        <v>1.7977327498050514E-3</v>
      </c>
      <c r="F208" s="129"/>
      <c r="G208" s="152">
        <f t="shared" ref="G208:G210" si="47">ROUND(B208+E208,2)</f>
        <v>0.5</v>
      </c>
      <c r="H208" s="140"/>
    </row>
    <row r="209" spans="1:10" s="130" customFormat="1" ht="12.75">
      <c r="A209" s="130" t="s">
        <v>269</v>
      </c>
      <c r="B209" s="129">
        <v>0.56000000000000005</v>
      </c>
      <c r="C209" s="129"/>
      <c r="E209" s="129">
        <f t="shared" si="46"/>
        <v>2.0134606797816579E-3</v>
      </c>
      <c r="F209" s="129"/>
      <c r="G209" s="152">
        <f t="shared" si="47"/>
        <v>0.56000000000000005</v>
      </c>
      <c r="H209" s="140"/>
    </row>
    <row r="210" spans="1:10" s="130" customFormat="1" ht="12.75">
      <c r="A210" s="130" t="s">
        <v>270</v>
      </c>
      <c r="B210" s="129">
        <v>0.72</v>
      </c>
      <c r="C210" s="129"/>
      <c r="E210" s="129">
        <f t="shared" si="46"/>
        <v>2.5887351597192738E-3</v>
      </c>
      <c r="F210" s="129"/>
      <c r="G210" s="152">
        <f t="shared" si="47"/>
        <v>0.72</v>
      </c>
      <c r="H210" s="140"/>
    </row>
    <row r="211" spans="1:10" s="130" customFormat="1" ht="12.75">
      <c r="B211" s="129"/>
      <c r="C211" s="129"/>
      <c r="E211" s="129"/>
      <c r="F211" s="129"/>
      <c r="G211" s="129"/>
    </row>
    <row r="212" spans="1:10" s="130" customFormat="1" ht="12.75">
      <c r="A212" s="153" t="s">
        <v>276</v>
      </c>
      <c r="B212" s="129"/>
      <c r="C212" s="129"/>
      <c r="E212" s="129"/>
      <c r="F212" s="129"/>
      <c r="G212" s="129"/>
    </row>
    <row r="213" spans="1:10" s="130" customFormat="1" ht="12.75">
      <c r="A213" s="130" t="s">
        <v>268</v>
      </c>
      <c r="B213" s="129">
        <v>14.97</v>
      </c>
      <c r="C213" s="129"/>
      <c r="E213" s="129">
        <f t="shared" ref="E213:E215" si="48">B213*$G$2</f>
        <v>5.3824118529163238E-2</v>
      </c>
      <c r="F213" s="129"/>
      <c r="G213" s="152">
        <f t="shared" ref="G213:G215" si="49">ROUND(B213+E213,2)</f>
        <v>15.02</v>
      </c>
      <c r="H213" s="140"/>
    </row>
    <row r="214" spans="1:10" s="130" customFormat="1" ht="12.75">
      <c r="A214" s="130" t="s">
        <v>269</v>
      </c>
      <c r="B214" s="129">
        <v>16.55</v>
      </c>
      <c r="C214" s="129"/>
      <c r="E214" s="129">
        <f t="shared" si="48"/>
        <v>5.9504954018547204E-2</v>
      </c>
      <c r="F214" s="129"/>
      <c r="G214" s="152">
        <f t="shared" si="49"/>
        <v>16.61</v>
      </c>
      <c r="H214" s="140"/>
    </row>
    <row r="215" spans="1:10" s="130" customFormat="1" ht="12.75">
      <c r="A215" s="130" t="s">
        <v>270</v>
      </c>
      <c r="B215" s="129">
        <v>21.66</v>
      </c>
      <c r="C215" s="129"/>
      <c r="E215" s="129">
        <f t="shared" si="48"/>
        <v>7.7877782721554822E-2</v>
      </c>
      <c r="F215" s="129"/>
      <c r="G215" s="152">
        <f t="shared" si="49"/>
        <v>21.74</v>
      </c>
      <c r="H215" s="140"/>
    </row>
    <row r="216" spans="1:10" s="130" customFormat="1" ht="12.75">
      <c r="B216" s="129"/>
      <c r="C216" s="129"/>
      <c r="E216" s="129"/>
      <c r="F216" s="129"/>
      <c r="G216" s="129"/>
      <c r="H216" s="140"/>
    </row>
    <row r="217" spans="1:10" s="130" customFormat="1" ht="12.75">
      <c r="A217" s="153" t="s">
        <v>277</v>
      </c>
      <c r="B217" s="129"/>
      <c r="C217" s="129"/>
      <c r="E217" s="129"/>
      <c r="F217" s="129"/>
      <c r="G217" s="129"/>
      <c r="H217" s="140"/>
    </row>
    <row r="218" spans="1:10" s="130" customFormat="1" ht="12.75">
      <c r="A218" s="130" t="s">
        <v>268</v>
      </c>
      <c r="B218" s="129">
        <v>263.14</v>
      </c>
      <c r="C218" s="129"/>
      <c r="E218" s="129">
        <f>B218*$G$2</f>
        <v>0.94611079156740241</v>
      </c>
      <c r="F218" s="129"/>
      <c r="G218" s="152">
        <f t="shared" ref="G218:G220" si="50">ROUND(B218+E218,2)</f>
        <v>264.08999999999997</v>
      </c>
    </row>
    <row r="219" spans="1:10" s="130" customFormat="1" ht="12.75">
      <c r="A219" s="130" t="s">
        <v>269</v>
      </c>
      <c r="B219" s="129">
        <v>294.70999999999998</v>
      </c>
      <c r="C219" s="129"/>
      <c r="E219" s="129">
        <f>B219*$G$2</f>
        <v>1.0596196373900932</v>
      </c>
      <c r="F219" s="129"/>
      <c r="G219" s="152">
        <f t="shared" si="50"/>
        <v>295.77</v>
      </c>
    </row>
    <row r="220" spans="1:10" s="130" customFormat="1" ht="12.75">
      <c r="A220" s="130" t="s">
        <v>270</v>
      </c>
      <c r="B220" s="129">
        <v>315.77</v>
      </c>
      <c r="C220" s="129"/>
      <c r="E220" s="129">
        <f>B220*$G$2</f>
        <v>1.1353401408118822</v>
      </c>
      <c r="F220" s="129"/>
      <c r="G220" s="152">
        <f t="shared" si="50"/>
        <v>316.91000000000003</v>
      </c>
    </row>
    <row r="221" spans="1:10" s="130" customFormat="1" ht="12.75">
      <c r="B221" s="129"/>
      <c r="C221" s="129"/>
      <c r="E221" s="129"/>
      <c r="F221" s="129"/>
      <c r="G221" s="129"/>
    </row>
    <row r="222" spans="1:10" s="153" customFormat="1" ht="12.75">
      <c r="A222" s="153" t="s">
        <v>278</v>
      </c>
      <c r="B222" s="170"/>
      <c r="C222" s="170"/>
      <c r="E222" s="170"/>
      <c r="F222" s="170"/>
      <c r="G222" s="170"/>
      <c r="H222" s="130"/>
      <c r="I222" s="130"/>
      <c r="J222" s="130"/>
    </row>
    <row r="223" spans="1:10" s="130" customFormat="1" ht="12.75">
      <c r="A223" s="130" t="s">
        <v>279</v>
      </c>
      <c r="B223" s="129">
        <v>2.67</v>
      </c>
      <c r="C223" s="129"/>
      <c r="E223" s="129">
        <f>B223*$G$2</f>
        <v>9.5998928839589742E-3</v>
      </c>
      <c r="F223" s="129"/>
      <c r="G223" s="152">
        <f>ROUND(B223+E223,2)</f>
        <v>2.68</v>
      </c>
    </row>
    <row r="224" spans="1:10" s="130" customFormat="1" ht="12.75">
      <c r="B224" s="129"/>
      <c r="C224" s="129"/>
      <c r="E224" s="129"/>
      <c r="F224" s="129"/>
      <c r="G224" s="129"/>
    </row>
    <row r="225" spans="1:12" s="130" customFormat="1" ht="12.75">
      <c r="A225" s="130" t="s">
        <v>280</v>
      </c>
      <c r="B225" s="129">
        <v>17.03</v>
      </c>
      <c r="C225" s="129"/>
      <c r="E225" s="129">
        <f>B225*$G$2</f>
        <v>6.1230777458360051E-2</v>
      </c>
      <c r="F225" s="129"/>
      <c r="G225" s="152">
        <f>ROUND(B225+E225,2)</f>
        <v>17.09</v>
      </c>
    </row>
    <row r="226" spans="1:12" s="130" customFormat="1" ht="12.75">
      <c r="B226" s="129"/>
      <c r="C226" s="129"/>
      <c r="E226" s="129"/>
      <c r="F226" s="129"/>
      <c r="G226" s="129"/>
    </row>
    <row r="227" spans="1:12" s="130" customFormat="1" ht="12.75">
      <c r="A227" s="159" t="s">
        <v>907</v>
      </c>
      <c r="B227" s="166"/>
      <c r="C227" s="166"/>
      <c r="D227" s="139"/>
      <c r="E227" s="166"/>
      <c r="F227" s="166"/>
      <c r="G227" s="166"/>
    </row>
    <row r="228" spans="1:12" s="130" customFormat="1" ht="12.75">
      <c r="A228" s="130" t="s">
        <v>281</v>
      </c>
      <c r="B228" s="129">
        <v>5.04</v>
      </c>
      <c r="C228" s="129"/>
      <c r="E228" s="129">
        <f>B228*$G$2</f>
        <v>1.812114611803492E-2</v>
      </c>
      <c r="F228" s="129"/>
      <c r="G228" s="152">
        <f t="shared" ref="G228:G231" si="51">ROUND(B228+E228,2)</f>
        <v>5.0599999999999996</v>
      </c>
      <c r="I228" s="174"/>
    </row>
    <row r="229" spans="1:12" s="130" customFormat="1" ht="12.75">
      <c r="A229" s="130" t="s">
        <v>282</v>
      </c>
      <c r="B229" s="129">
        <v>5.95</v>
      </c>
      <c r="C229" s="129"/>
      <c r="E229" s="129">
        <f t="shared" ref="E229:E231" si="52">B229*$G$2</f>
        <v>2.1393019722680113E-2</v>
      </c>
      <c r="F229" s="129"/>
      <c r="G229" s="152">
        <f t="shared" si="51"/>
        <v>5.97</v>
      </c>
      <c r="I229" s="174"/>
    </row>
    <row r="230" spans="1:12" s="130" customFormat="1" ht="12.75">
      <c r="A230" s="130" t="s">
        <v>283</v>
      </c>
      <c r="B230" s="129">
        <v>7.03</v>
      </c>
      <c r="C230" s="129"/>
      <c r="E230" s="129">
        <f t="shared" si="52"/>
        <v>2.5276122462259024E-2</v>
      </c>
      <c r="F230" s="129"/>
      <c r="G230" s="152">
        <f t="shared" si="51"/>
        <v>7.06</v>
      </c>
      <c r="I230" s="174"/>
    </row>
    <row r="231" spans="1:12" s="130" customFormat="1" ht="12.75">
      <c r="A231" s="130" t="s">
        <v>284</v>
      </c>
      <c r="B231" s="129">
        <v>8.83</v>
      </c>
      <c r="C231" s="129"/>
      <c r="E231" s="129">
        <f t="shared" si="52"/>
        <v>3.1747960361557206E-2</v>
      </c>
      <c r="F231" s="129"/>
      <c r="G231" s="152">
        <f t="shared" si="51"/>
        <v>8.86</v>
      </c>
      <c r="I231" s="174"/>
    </row>
    <row r="232" spans="1:12" s="129" customFormat="1" ht="12.75">
      <c r="A232" s="150"/>
      <c r="D232" s="130"/>
      <c r="H232" s="130"/>
      <c r="I232" s="130"/>
      <c r="J232" s="130"/>
      <c r="K232" s="130"/>
      <c r="L232" s="130"/>
    </row>
    <row r="233" spans="1:12" s="170" customFormat="1" ht="12.75">
      <c r="A233" s="153" t="s">
        <v>285</v>
      </c>
      <c r="D233" s="153"/>
      <c r="H233" s="130"/>
      <c r="I233" s="130"/>
      <c r="J233" s="130"/>
      <c r="K233" s="153"/>
      <c r="L233" s="153"/>
    </row>
    <row r="234" spans="1:12" s="129" customFormat="1" ht="12.75">
      <c r="A234" s="130" t="s">
        <v>286</v>
      </c>
      <c r="B234" s="129">
        <v>15.68</v>
      </c>
      <c r="D234" s="130"/>
      <c r="E234" s="129">
        <f>B234*$G$2</f>
        <v>5.6376899033886409E-2</v>
      </c>
      <c r="G234" s="152">
        <f t="shared" ref="G234:G237" si="53">ROUND(B234+E234,2)</f>
        <v>15.74</v>
      </c>
      <c r="H234" s="130"/>
      <c r="I234" s="130"/>
      <c r="J234" s="130"/>
      <c r="K234" s="130"/>
      <c r="L234" s="130"/>
    </row>
    <row r="235" spans="1:12" s="129" customFormat="1" ht="12.75">
      <c r="A235" s="130" t="s">
        <v>282</v>
      </c>
      <c r="B235" s="129">
        <v>16.59</v>
      </c>
      <c r="D235" s="130"/>
      <c r="E235" s="129">
        <f t="shared" ref="E235:E237" si="54">B235*$G$2</f>
        <v>5.9648772638531605E-2</v>
      </c>
      <c r="G235" s="152">
        <f t="shared" si="53"/>
        <v>16.649999999999999</v>
      </c>
      <c r="H235" s="130"/>
      <c r="I235" s="130"/>
      <c r="J235" s="130"/>
      <c r="K235" s="130"/>
      <c r="L235" s="130"/>
    </row>
    <row r="236" spans="1:12" s="129" customFormat="1" ht="12.75">
      <c r="A236" s="130" t="s">
        <v>283</v>
      </c>
      <c r="B236" s="129">
        <v>17.68</v>
      </c>
      <c r="D236" s="130"/>
      <c r="E236" s="129">
        <f t="shared" si="54"/>
        <v>6.356783003310662E-2</v>
      </c>
      <c r="G236" s="152">
        <f t="shared" si="53"/>
        <v>17.739999999999998</v>
      </c>
      <c r="H236" s="130"/>
      <c r="I236" s="130"/>
      <c r="J236" s="130"/>
      <c r="K236" s="130"/>
      <c r="L236" s="130"/>
    </row>
    <row r="237" spans="1:12" s="129" customFormat="1" ht="12.75">
      <c r="A237" s="130" t="s">
        <v>284</v>
      </c>
      <c r="B237" s="129">
        <v>19.47</v>
      </c>
      <c r="D237" s="130"/>
      <c r="E237" s="129">
        <f t="shared" si="54"/>
        <v>7.0003713277408702E-2</v>
      </c>
      <c r="G237" s="152">
        <f t="shared" si="53"/>
        <v>19.54</v>
      </c>
      <c r="H237" s="130"/>
      <c r="I237" s="130"/>
      <c r="J237" s="130"/>
      <c r="K237" s="130"/>
      <c r="L237" s="130"/>
    </row>
    <row r="238" spans="1:12" s="129" customFormat="1" ht="12.75">
      <c r="A238" s="130"/>
      <c r="D238" s="130"/>
      <c r="H238" s="130"/>
      <c r="I238" s="130"/>
      <c r="J238" s="130"/>
      <c r="K238" s="130"/>
      <c r="L238" s="130"/>
    </row>
    <row r="239" spans="1:12" s="129" customFormat="1" ht="12.75">
      <c r="A239" s="153" t="s">
        <v>273</v>
      </c>
      <c r="D239" s="130"/>
      <c r="H239" s="130"/>
      <c r="I239" s="130"/>
      <c r="J239" s="130"/>
      <c r="K239" s="130"/>
      <c r="L239" s="130"/>
    </row>
    <row r="240" spans="1:12" s="129" customFormat="1" ht="12.75">
      <c r="A240" s="130" t="s">
        <v>286</v>
      </c>
      <c r="B240" s="129">
        <v>5.04</v>
      </c>
      <c r="D240" s="130"/>
      <c r="E240" s="129">
        <f t="shared" ref="E240:E243" si="55">B240*$G$2</f>
        <v>1.812114611803492E-2</v>
      </c>
      <c r="G240" s="152">
        <f t="shared" ref="G240:G243" si="56">ROUND(B240+E240,2)</f>
        <v>5.0599999999999996</v>
      </c>
      <c r="H240" s="130"/>
      <c r="I240" s="130"/>
      <c r="J240" s="130"/>
      <c r="K240" s="130"/>
      <c r="L240" s="130"/>
    </row>
    <row r="241" spans="1:12" s="129" customFormat="1" ht="12.75">
      <c r="A241" s="130" t="s">
        <v>282</v>
      </c>
      <c r="B241" s="129">
        <v>5.95</v>
      </c>
      <c r="D241" s="130"/>
      <c r="E241" s="129">
        <f t="shared" si="55"/>
        <v>2.1393019722680113E-2</v>
      </c>
      <c r="G241" s="152">
        <f t="shared" si="56"/>
        <v>5.97</v>
      </c>
      <c r="H241" s="130"/>
      <c r="I241" s="130"/>
      <c r="J241" s="130"/>
      <c r="K241" s="130"/>
      <c r="L241" s="130"/>
    </row>
    <row r="242" spans="1:12" s="129" customFormat="1" ht="12.75">
      <c r="A242" s="130" t="s">
        <v>283</v>
      </c>
      <c r="B242" s="129">
        <v>7.03</v>
      </c>
      <c r="D242" s="130"/>
      <c r="E242" s="129">
        <f t="shared" si="55"/>
        <v>2.5276122462259024E-2</v>
      </c>
      <c r="G242" s="152">
        <f t="shared" si="56"/>
        <v>7.06</v>
      </c>
      <c r="H242" s="130"/>
      <c r="I242" s="130"/>
      <c r="J242" s="130"/>
      <c r="K242" s="130"/>
      <c r="L242" s="130"/>
    </row>
    <row r="243" spans="1:12" s="129" customFormat="1" ht="12.75">
      <c r="A243" s="130" t="s">
        <v>284</v>
      </c>
      <c r="B243" s="129">
        <v>8.83</v>
      </c>
      <c r="D243" s="130"/>
      <c r="E243" s="129">
        <f t="shared" si="55"/>
        <v>3.1747960361557206E-2</v>
      </c>
      <c r="G243" s="152">
        <f t="shared" si="56"/>
        <v>8.86</v>
      </c>
      <c r="H243" s="130"/>
      <c r="I243" s="130"/>
      <c r="J243" s="130"/>
      <c r="K243" s="130"/>
      <c r="L243" s="130"/>
    </row>
    <row r="244" spans="1:12" s="129" customFormat="1" ht="12.75">
      <c r="A244" s="130"/>
      <c r="D244" s="130"/>
      <c r="H244" s="130"/>
      <c r="I244" s="130"/>
      <c r="J244" s="130"/>
      <c r="K244" s="130"/>
      <c r="L244" s="130"/>
    </row>
    <row r="245" spans="1:12" s="129" customFormat="1" ht="12.75">
      <c r="A245" s="130" t="s">
        <v>287</v>
      </c>
      <c r="B245" s="129">
        <v>20.101602751422671</v>
      </c>
      <c r="D245" s="130"/>
      <c r="E245" s="129">
        <f>B245*$G$2</f>
        <v>7.227461917960773E-2</v>
      </c>
      <c r="G245" s="129">
        <f t="shared" ref="G245:G248" si="57">B245+E245</f>
        <v>20.17387737060228</v>
      </c>
      <c r="H245" s="130"/>
      <c r="I245" s="130"/>
      <c r="J245" s="130"/>
      <c r="K245" s="130"/>
      <c r="L245" s="130"/>
    </row>
    <row r="246" spans="1:12" s="129" customFormat="1" ht="12.75">
      <c r="A246" s="130" t="s">
        <v>288</v>
      </c>
      <c r="B246" s="129">
        <v>5.0070310769862214</v>
      </c>
      <c r="D246" s="130"/>
      <c r="E246" s="129">
        <f>B246*$G$2</f>
        <v>1.8002607492779574E-2</v>
      </c>
      <c r="G246" s="129">
        <f t="shared" si="57"/>
        <v>5.0250336844790011</v>
      </c>
      <c r="H246" s="130"/>
      <c r="I246" s="130"/>
      <c r="J246" s="130"/>
      <c r="K246" s="130"/>
      <c r="L246" s="130"/>
    </row>
    <row r="247" spans="1:12" s="129" customFormat="1" ht="12.75">
      <c r="A247" s="130" t="s">
        <v>289</v>
      </c>
      <c r="B247" s="129">
        <v>4.2827435627051962</v>
      </c>
      <c r="D247" s="130"/>
      <c r="E247" s="129">
        <f>B247*$G$2</f>
        <v>1.539845672338379E-2</v>
      </c>
      <c r="G247" s="129">
        <f t="shared" si="57"/>
        <v>4.29814201942858</v>
      </c>
      <c r="H247" s="130"/>
      <c r="I247" s="130"/>
      <c r="J247" s="130"/>
      <c r="K247" s="130"/>
      <c r="L247" s="130"/>
    </row>
    <row r="248" spans="1:12" s="129" customFormat="1" ht="12.75">
      <c r="A248" s="130" t="s">
        <v>290</v>
      </c>
      <c r="B248" s="129">
        <v>4.62914193910047</v>
      </c>
      <c r="D248" s="130"/>
      <c r="E248" s="129">
        <f>B248*$G$2</f>
        <v>1.6643920134833953E-2</v>
      </c>
      <c r="G248" s="129">
        <f t="shared" si="57"/>
        <v>4.6457858592353043</v>
      </c>
      <c r="H248" s="130"/>
      <c r="I248" s="130"/>
      <c r="J248" s="130"/>
      <c r="K248" s="130"/>
      <c r="L248" s="130"/>
    </row>
    <row r="249" spans="1:12" s="129" customFormat="1" ht="12.75">
      <c r="A249" s="130"/>
      <c r="D249" s="130"/>
      <c r="H249" s="130"/>
      <c r="I249" s="130"/>
      <c r="J249" s="130"/>
      <c r="K249" s="130"/>
      <c r="L249" s="130"/>
    </row>
    <row r="250" spans="1:12" s="129" customFormat="1" ht="12.75">
      <c r="A250" s="130" t="s">
        <v>291</v>
      </c>
      <c r="D250" s="130"/>
      <c r="H250" s="130"/>
      <c r="I250" s="130"/>
      <c r="J250" s="130"/>
      <c r="K250" s="130"/>
      <c r="L250" s="130"/>
    </row>
    <row r="251" spans="1:12" s="129" customFormat="1" ht="12.75">
      <c r="A251" s="130" t="s">
        <v>281</v>
      </c>
      <c r="B251" s="129">
        <v>21.63</v>
      </c>
      <c r="D251" s="130"/>
      <c r="E251" s="129">
        <f t="shared" ref="E251:E254" si="58">B251*$G$2</f>
        <v>7.7769918756566525E-2</v>
      </c>
      <c r="G251" s="152">
        <f t="shared" ref="G251:G254" si="59">ROUND(B251+E251,2)</f>
        <v>21.71</v>
      </c>
      <c r="H251" s="130"/>
      <c r="I251" s="130"/>
      <c r="J251" s="130"/>
      <c r="K251" s="130"/>
      <c r="L251" s="130"/>
    </row>
    <row r="252" spans="1:12" s="129" customFormat="1" ht="12.75">
      <c r="A252" s="130" t="s">
        <v>282</v>
      </c>
      <c r="B252" s="129">
        <v>25.55</v>
      </c>
      <c r="D252" s="130"/>
      <c r="E252" s="129">
        <f t="shared" si="58"/>
        <v>9.1864143515038132E-2</v>
      </c>
      <c r="G252" s="152">
        <f t="shared" si="59"/>
        <v>25.64</v>
      </c>
      <c r="H252" s="130"/>
      <c r="I252" s="130"/>
      <c r="J252" s="130"/>
      <c r="K252" s="130"/>
      <c r="L252" s="130"/>
    </row>
    <row r="253" spans="1:12" s="129" customFormat="1" ht="12.75">
      <c r="A253" s="130" t="s">
        <v>283</v>
      </c>
      <c r="B253" s="129">
        <v>30.14</v>
      </c>
      <c r="D253" s="130"/>
      <c r="E253" s="129">
        <f t="shared" si="58"/>
        <v>0.1083673301582485</v>
      </c>
      <c r="G253" s="152">
        <f t="shared" si="59"/>
        <v>30.25</v>
      </c>
      <c r="H253" s="130"/>
      <c r="I253" s="130"/>
      <c r="J253" s="130"/>
      <c r="K253" s="130"/>
      <c r="L253" s="130"/>
    </row>
    <row r="254" spans="1:12" s="129" customFormat="1" ht="12.75">
      <c r="A254" s="130" t="s">
        <v>284</v>
      </c>
      <c r="B254" s="129">
        <v>37.840000000000003</v>
      </c>
      <c r="D254" s="130"/>
      <c r="E254" s="129">
        <f t="shared" si="58"/>
        <v>0.1360524145052463</v>
      </c>
      <c r="G254" s="152">
        <f t="shared" si="59"/>
        <v>37.979999999999997</v>
      </c>
      <c r="H254" s="130"/>
      <c r="I254" s="130"/>
      <c r="J254" s="130"/>
      <c r="K254" s="130"/>
      <c r="L254" s="130"/>
    </row>
    <row r="255" spans="1:12" s="129" customFormat="1" ht="12.75">
      <c r="A255" s="130"/>
      <c r="D255" s="130"/>
      <c r="H255" s="130"/>
      <c r="I255" s="130"/>
      <c r="J255" s="130"/>
      <c r="K255" s="130"/>
      <c r="L255" s="130"/>
    </row>
    <row r="256" spans="1:12" s="129" customFormat="1" ht="12.75">
      <c r="A256" s="130" t="s">
        <v>292</v>
      </c>
      <c r="B256" s="129">
        <v>2.66</v>
      </c>
      <c r="D256" s="130"/>
      <c r="E256" s="129">
        <f>B256*$G$2</f>
        <v>9.563938228962874E-3</v>
      </c>
      <c r="G256" s="152">
        <f>ROUND(B256+E256,2)</f>
        <v>2.67</v>
      </c>
      <c r="H256" s="130"/>
      <c r="I256" s="130"/>
      <c r="J256" s="130"/>
      <c r="K256" s="130"/>
      <c r="L256" s="130"/>
    </row>
    <row r="257" spans="1:12" s="129" customFormat="1" ht="12.75">
      <c r="A257" s="150"/>
      <c r="D257" s="130"/>
      <c r="H257" s="130"/>
      <c r="I257" s="130"/>
      <c r="J257" s="130"/>
      <c r="K257" s="130"/>
      <c r="L257" s="130"/>
    </row>
    <row r="258" spans="1:12" s="129" customFormat="1" ht="12.75">
      <c r="A258" s="150"/>
      <c r="D258" s="130"/>
      <c r="H258" s="130"/>
      <c r="I258" s="130"/>
      <c r="J258" s="130"/>
      <c r="K258" s="130"/>
      <c r="L258" s="130"/>
    </row>
    <row r="259" spans="1:12" s="129" customFormat="1" ht="12.75">
      <c r="A259" s="147" t="s">
        <v>908</v>
      </c>
      <c r="B259" s="169"/>
      <c r="C259" s="169"/>
      <c r="D259" s="167"/>
      <c r="E259" s="169"/>
      <c r="F259" s="169"/>
      <c r="G259" s="169"/>
      <c r="H259" s="130"/>
      <c r="I259" s="130"/>
      <c r="J259" s="130"/>
      <c r="K259" s="130"/>
      <c r="L259" s="130"/>
    </row>
    <row r="260" spans="1:12" s="170" customFormat="1" ht="12.75">
      <c r="A260" s="153" t="s">
        <v>293</v>
      </c>
      <c r="D260" s="153"/>
      <c r="H260" s="130"/>
      <c r="I260" s="130"/>
      <c r="J260" s="130"/>
      <c r="K260" s="153"/>
      <c r="L260" s="153"/>
    </row>
    <row r="261" spans="1:12" s="129" customFormat="1" ht="12.75">
      <c r="A261" s="130" t="s">
        <v>294</v>
      </c>
      <c r="B261" s="129">
        <v>88.1</v>
      </c>
      <c r="D261" s="130"/>
      <c r="E261" s="129">
        <f t="shared" ref="E261:E265" si="60">B261*$G$2</f>
        <v>0.31676051051565002</v>
      </c>
      <c r="G261" s="152">
        <f t="shared" ref="G261:G265" si="61">ROUND(B261+E261,2)</f>
        <v>88.42</v>
      </c>
      <c r="H261" s="140"/>
      <c r="I261" s="130"/>
      <c r="J261" s="130"/>
      <c r="K261" s="130"/>
      <c r="L261" s="130"/>
    </row>
    <row r="262" spans="1:12" s="129" customFormat="1" ht="12.75">
      <c r="A262" s="130" t="s">
        <v>295</v>
      </c>
      <c r="B262" s="129">
        <v>95.26</v>
      </c>
      <c r="D262" s="130"/>
      <c r="E262" s="129">
        <f t="shared" si="60"/>
        <v>0.3425040434928584</v>
      </c>
      <c r="G262" s="152">
        <f t="shared" si="61"/>
        <v>95.6</v>
      </c>
      <c r="H262" s="140"/>
      <c r="I262" s="130"/>
      <c r="J262" s="130"/>
      <c r="K262" s="130"/>
      <c r="L262" s="130"/>
    </row>
    <row r="263" spans="1:12" s="129" customFormat="1" ht="12.75">
      <c r="A263" s="130" t="s">
        <v>296</v>
      </c>
      <c r="B263" s="129">
        <v>102.32</v>
      </c>
      <c r="D263" s="130"/>
      <c r="E263" s="129">
        <f t="shared" si="60"/>
        <v>0.36788802992010572</v>
      </c>
      <c r="G263" s="152">
        <f t="shared" si="61"/>
        <v>102.69</v>
      </c>
      <c r="H263" s="140"/>
      <c r="I263" s="130"/>
      <c r="J263" s="130"/>
      <c r="K263" s="130"/>
      <c r="L263" s="130"/>
    </row>
    <row r="264" spans="1:12" s="129" customFormat="1" ht="12.75">
      <c r="A264" s="130" t="s">
        <v>297</v>
      </c>
      <c r="B264" s="129">
        <v>132.68</v>
      </c>
      <c r="D264" s="130"/>
      <c r="E264" s="129">
        <f t="shared" si="60"/>
        <v>0.47704636248826848</v>
      </c>
      <c r="G264" s="152">
        <f t="shared" si="61"/>
        <v>133.16</v>
      </c>
      <c r="H264" s="140"/>
      <c r="I264" s="130"/>
      <c r="J264" s="130"/>
      <c r="K264" s="130"/>
      <c r="L264" s="130"/>
    </row>
    <row r="265" spans="1:12" s="129" customFormat="1" ht="12.75">
      <c r="A265" s="130" t="s">
        <v>298</v>
      </c>
      <c r="B265" s="129">
        <v>173.98</v>
      </c>
      <c r="D265" s="130"/>
      <c r="E265" s="129">
        <f t="shared" si="60"/>
        <v>0.6255390876221657</v>
      </c>
      <c r="G265" s="152">
        <f t="shared" si="61"/>
        <v>174.61</v>
      </c>
      <c r="H265" s="140"/>
      <c r="I265" s="130"/>
      <c r="J265" s="130"/>
      <c r="K265" s="130"/>
      <c r="L265" s="130"/>
    </row>
    <row r="266" spans="1:12" s="129" customFormat="1" ht="12.75">
      <c r="A266" s="153"/>
      <c r="D266" s="130"/>
      <c r="H266" s="130"/>
      <c r="I266" s="130"/>
      <c r="J266" s="130"/>
      <c r="K266" s="130"/>
      <c r="L266" s="130"/>
    </row>
    <row r="267" spans="1:12" s="170" customFormat="1" ht="12.75">
      <c r="A267" s="153" t="s">
        <v>299</v>
      </c>
      <c r="D267" s="153"/>
      <c r="H267" s="130"/>
      <c r="I267" s="130"/>
      <c r="J267" s="130"/>
      <c r="K267" s="153"/>
      <c r="L267" s="153"/>
    </row>
    <row r="268" spans="1:12" s="170" customFormat="1" ht="12.75">
      <c r="A268" s="153" t="s">
        <v>300</v>
      </c>
      <c r="D268" s="153"/>
      <c r="H268" s="130"/>
      <c r="I268" s="130"/>
      <c r="J268" s="130"/>
      <c r="K268" s="153"/>
      <c r="L268" s="153"/>
    </row>
    <row r="269" spans="1:12" s="129" customFormat="1" ht="12.75">
      <c r="A269" s="130" t="s">
        <v>294</v>
      </c>
      <c r="B269" s="129">
        <v>88.34</v>
      </c>
      <c r="D269" s="130"/>
      <c r="E269" s="129">
        <f t="shared" ref="E269:E273" si="62">B269*$G$2</f>
        <v>0.31762342223555651</v>
      </c>
      <c r="G269" s="152">
        <f t="shared" ref="G269:G273" si="63">ROUND(B269+E269,2)</f>
        <v>88.66</v>
      </c>
      <c r="H269" s="130"/>
      <c r="I269" s="130"/>
      <c r="J269" s="130"/>
      <c r="K269" s="130"/>
      <c r="L269" s="130"/>
    </row>
    <row r="270" spans="1:12" s="129" customFormat="1" ht="12.75">
      <c r="A270" s="130" t="s">
        <v>295</v>
      </c>
      <c r="B270" s="129">
        <v>95.52</v>
      </c>
      <c r="D270" s="130"/>
      <c r="E270" s="129">
        <f t="shared" si="62"/>
        <v>0.34343886452275701</v>
      </c>
      <c r="G270" s="152">
        <f t="shared" si="63"/>
        <v>95.86</v>
      </c>
      <c r="H270" s="130"/>
      <c r="I270" s="130"/>
      <c r="J270" s="130"/>
      <c r="K270" s="130"/>
      <c r="L270" s="130"/>
    </row>
    <row r="271" spans="1:12" s="129" customFormat="1" ht="12.75">
      <c r="A271" s="130" t="s">
        <v>296</v>
      </c>
      <c r="B271" s="129">
        <v>102.6</v>
      </c>
      <c r="D271" s="130"/>
      <c r="E271" s="129">
        <f t="shared" si="62"/>
        <v>0.36889476025999651</v>
      </c>
      <c r="G271" s="152">
        <f t="shared" si="63"/>
        <v>102.97</v>
      </c>
      <c r="H271" s="130"/>
      <c r="I271" s="130"/>
      <c r="J271" s="130"/>
      <c r="K271" s="130"/>
      <c r="L271" s="130"/>
    </row>
    <row r="272" spans="1:12" s="129" customFormat="1" ht="12.75">
      <c r="A272" s="130" t="s">
        <v>297</v>
      </c>
      <c r="B272" s="129">
        <v>133.04</v>
      </c>
      <c r="D272" s="130"/>
      <c r="E272" s="129">
        <f t="shared" si="62"/>
        <v>0.47834073006812805</v>
      </c>
      <c r="G272" s="152">
        <f t="shared" si="63"/>
        <v>133.52000000000001</v>
      </c>
      <c r="H272" s="130"/>
      <c r="I272" s="130"/>
      <c r="J272" s="130"/>
      <c r="K272" s="130"/>
      <c r="L272" s="130"/>
    </row>
    <row r="273" spans="1:12" s="129" customFormat="1" ht="12.75">
      <c r="A273" s="130" t="s">
        <v>298</v>
      </c>
      <c r="B273" s="129">
        <v>174.45</v>
      </c>
      <c r="D273" s="130"/>
      <c r="E273" s="129">
        <f t="shared" si="62"/>
        <v>0.6272289564069824</v>
      </c>
      <c r="G273" s="152">
        <f t="shared" si="63"/>
        <v>175.08</v>
      </c>
      <c r="H273" s="130"/>
      <c r="I273" s="130"/>
      <c r="J273" s="130"/>
      <c r="K273" s="130"/>
      <c r="L273" s="130"/>
    </row>
    <row r="274" spans="1:12" s="129" customFormat="1" ht="12.75">
      <c r="A274" s="153"/>
      <c r="D274" s="130"/>
      <c r="H274" s="130"/>
      <c r="I274" s="130"/>
      <c r="J274" s="130"/>
      <c r="K274" s="130"/>
      <c r="L274" s="130"/>
    </row>
    <row r="275" spans="1:12" s="170" customFormat="1" ht="12.75">
      <c r="A275" s="153" t="s">
        <v>301</v>
      </c>
      <c r="D275" s="153"/>
      <c r="H275" s="130"/>
      <c r="I275" s="130"/>
      <c r="J275" s="130"/>
      <c r="K275" s="153"/>
      <c r="L275" s="153"/>
    </row>
    <row r="276" spans="1:12" s="129" customFormat="1" ht="12.75">
      <c r="A276" s="130" t="s">
        <v>294</v>
      </c>
      <c r="B276" s="129">
        <v>82.06</v>
      </c>
      <c r="D276" s="130"/>
      <c r="E276" s="129">
        <f t="shared" ref="E276:E280" si="64">B276*$G$2</f>
        <v>0.29504389889800503</v>
      </c>
      <c r="G276" s="152">
        <f t="shared" ref="G276:G280" si="65">ROUND(B276+E276,2)</f>
        <v>82.36</v>
      </c>
      <c r="H276" s="130"/>
      <c r="I276" s="130"/>
      <c r="J276" s="130"/>
      <c r="K276" s="130"/>
      <c r="L276" s="130"/>
    </row>
    <row r="277" spans="1:12" s="129" customFormat="1" ht="12.75">
      <c r="A277" s="130" t="s">
        <v>295</v>
      </c>
      <c r="B277" s="129">
        <v>82.06</v>
      </c>
      <c r="D277" s="130"/>
      <c r="E277" s="129">
        <f t="shared" si="64"/>
        <v>0.29504389889800503</v>
      </c>
      <c r="G277" s="152">
        <f t="shared" si="65"/>
        <v>82.36</v>
      </c>
      <c r="H277" s="130"/>
      <c r="I277" s="130"/>
      <c r="J277" s="130"/>
      <c r="K277" s="130"/>
      <c r="L277" s="130"/>
    </row>
    <row r="278" spans="1:12" s="129" customFormat="1" ht="12.75">
      <c r="A278" s="130" t="s">
        <v>296</v>
      </c>
      <c r="B278" s="129">
        <v>82.06</v>
      </c>
      <c r="D278" s="130"/>
      <c r="E278" s="129">
        <f t="shared" si="64"/>
        <v>0.29504389889800503</v>
      </c>
      <c r="G278" s="152">
        <f t="shared" si="65"/>
        <v>82.36</v>
      </c>
      <c r="H278" s="130"/>
      <c r="I278" s="130"/>
      <c r="J278" s="130"/>
      <c r="K278" s="130"/>
      <c r="L278" s="130"/>
    </row>
    <row r="279" spans="1:12" s="129" customFormat="1" ht="12.75">
      <c r="A279" s="130" t="s">
        <v>297</v>
      </c>
      <c r="B279" s="129">
        <v>82.06</v>
      </c>
      <c r="D279" s="130"/>
      <c r="E279" s="129">
        <f t="shared" si="64"/>
        <v>0.29504389889800503</v>
      </c>
      <c r="G279" s="152">
        <f t="shared" si="65"/>
        <v>82.36</v>
      </c>
      <c r="H279" s="130"/>
      <c r="I279" s="130"/>
      <c r="J279" s="130"/>
      <c r="K279" s="130"/>
      <c r="L279" s="130"/>
    </row>
    <row r="280" spans="1:12" s="129" customFormat="1" ht="12.75">
      <c r="A280" s="130" t="s">
        <v>298</v>
      </c>
      <c r="B280" s="129">
        <v>82.06</v>
      </c>
      <c r="D280" s="130"/>
      <c r="E280" s="129">
        <f t="shared" si="64"/>
        <v>0.29504389889800503</v>
      </c>
      <c r="G280" s="152">
        <f t="shared" si="65"/>
        <v>82.36</v>
      </c>
      <c r="H280" s="130"/>
      <c r="I280" s="130"/>
      <c r="J280" s="130"/>
      <c r="K280" s="130"/>
      <c r="L280" s="130"/>
    </row>
    <row r="281" spans="1:12" s="129" customFormat="1" ht="12.75">
      <c r="A281" s="153"/>
      <c r="D281" s="130"/>
      <c r="H281" s="130"/>
      <c r="I281" s="130"/>
      <c r="J281" s="130"/>
      <c r="K281" s="130"/>
      <c r="L281" s="130"/>
    </row>
    <row r="282" spans="1:12" s="129" customFormat="1" ht="12.75">
      <c r="A282" s="153"/>
      <c r="B282" s="175"/>
      <c r="C282" s="175"/>
      <c r="D282" s="130"/>
      <c r="E282" s="175"/>
      <c r="F282" s="175"/>
      <c r="G282" s="175"/>
      <c r="H282" s="130"/>
      <c r="I282" s="130"/>
      <c r="J282" s="130"/>
      <c r="K282" s="130"/>
      <c r="L282" s="130"/>
    </row>
    <row r="283" spans="1:12" s="170" customFormat="1" ht="12.75">
      <c r="A283" s="153" t="s">
        <v>302</v>
      </c>
      <c r="B283" s="176"/>
      <c r="C283" s="176"/>
      <c r="D283" s="153"/>
      <c r="E283" s="176"/>
      <c r="F283" s="176"/>
      <c r="G283" s="176"/>
      <c r="H283" s="130"/>
      <c r="I283" s="130"/>
      <c r="J283" s="130"/>
      <c r="K283" s="153"/>
      <c r="L283" s="153"/>
    </row>
    <row r="284" spans="1:12" s="129" customFormat="1" ht="12.75">
      <c r="A284" s="130" t="s">
        <v>294</v>
      </c>
      <c r="B284" s="129">
        <v>88.34</v>
      </c>
      <c r="D284" s="130"/>
      <c r="E284" s="129">
        <f t="shared" ref="E284:E288" si="66">B284*$G$2</f>
        <v>0.31762342223555651</v>
      </c>
      <c r="G284" s="152">
        <f t="shared" ref="G284:G288" si="67">ROUND(B284+E284,2)</f>
        <v>88.66</v>
      </c>
      <c r="H284" s="130"/>
      <c r="I284" s="130"/>
      <c r="J284" s="130"/>
      <c r="K284" s="130"/>
      <c r="L284" s="130"/>
    </row>
    <row r="285" spans="1:12" s="129" customFormat="1" ht="12.75">
      <c r="A285" s="130" t="s">
        <v>295</v>
      </c>
      <c r="B285" s="129">
        <v>95.52</v>
      </c>
      <c r="D285" s="130"/>
      <c r="E285" s="129">
        <f t="shared" si="66"/>
        <v>0.34343886452275701</v>
      </c>
      <c r="G285" s="152">
        <f t="shared" si="67"/>
        <v>95.86</v>
      </c>
      <c r="H285" s="130"/>
      <c r="I285" s="130"/>
      <c r="J285" s="130"/>
      <c r="K285" s="130"/>
      <c r="L285" s="130"/>
    </row>
    <row r="286" spans="1:12" s="129" customFormat="1" ht="12.75">
      <c r="A286" s="130" t="s">
        <v>296</v>
      </c>
      <c r="B286" s="129">
        <v>102.6</v>
      </c>
      <c r="D286" s="130"/>
      <c r="E286" s="129">
        <f t="shared" si="66"/>
        <v>0.36889476025999651</v>
      </c>
      <c r="G286" s="152">
        <f t="shared" si="67"/>
        <v>102.97</v>
      </c>
      <c r="H286" s="130"/>
      <c r="I286" s="130"/>
      <c r="J286" s="130"/>
      <c r="K286" s="130"/>
      <c r="L286" s="130"/>
    </row>
    <row r="287" spans="1:12" s="129" customFormat="1" ht="12.75">
      <c r="A287" s="130" t="s">
        <v>297</v>
      </c>
      <c r="B287" s="129">
        <v>133.04</v>
      </c>
      <c r="D287" s="130"/>
      <c r="E287" s="129">
        <f t="shared" si="66"/>
        <v>0.47834073006812805</v>
      </c>
      <c r="G287" s="152">
        <f t="shared" si="67"/>
        <v>133.52000000000001</v>
      </c>
      <c r="H287" s="130"/>
      <c r="I287" s="130"/>
      <c r="J287" s="130"/>
      <c r="K287" s="130"/>
      <c r="L287" s="130"/>
    </row>
    <row r="288" spans="1:12" s="129" customFormat="1" ht="12.75">
      <c r="A288" s="130" t="s">
        <v>298</v>
      </c>
      <c r="B288" s="129">
        <v>174.45</v>
      </c>
      <c r="D288" s="130"/>
      <c r="E288" s="129">
        <f t="shared" si="66"/>
        <v>0.6272289564069824</v>
      </c>
      <c r="G288" s="152">
        <f t="shared" si="67"/>
        <v>175.08</v>
      </c>
      <c r="H288" s="130"/>
      <c r="I288" s="130"/>
      <c r="J288" s="130"/>
      <c r="K288" s="130"/>
      <c r="L288" s="130"/>
    </row>
    <row r="289" spans="1:12" s="129" customFormat="1" ht="12.75">
      <c r="A289" s="130"/>
      <c r="B289" s="175"/>
      <c r="C289" s="175"/>
      <c r="D289" s="130"/>
      <c r="E289" s="175"/>
      <c r="F289" s="175"/>
      <c r="G289" s="175"/>
      <c r="H289" s="130"/>
      <c r="I289" s="130"/>
      <c r="J289" s="130"/>
      <c r="K289" s="130"/>
      <c r="L289" s="130"/>
    </row>
    <row r="290" spans="1:12" s="170" customFormat="1" ht="12.75">
      <c r="A290" s="153" t="s">
        <v>303</v>
      </c>
      <c r="B290" s="176"/>
      <c r="C290" s="176"/>
      <c r="D290" s="153"/>
      <c r="E290" s="176"/>
      <c r="F290" s="176"/>
      <c r="G290" s="176"/>
      <c r="H290" s="130"/>
      <c r="I290" s="130"/>
      <c r="J290" s="130"/>
      <c r="K290" s="153"/>
      <c r="L290" s="153"/>
    </row>
    <row r="291" spans="1:12" s="129" customFormat="1" ht="12.75">
      <c r="A291" s="130" t="s">
        <v>294</v>
      </c>
      <c r="B291" s="175">
        <v>4.88</v>
      </c>
      <c r="C291" s="175"/>
      <c r="D291" s="130"/>
      <c r="E291" s="129">
        <f t="shared" ref="E291:E295" si="68">B291*$G$2</f>
        <v>1.7545871638097302E-2</v>
      </c>
      <c r="F291" s="175"/>
      <c r="G291" s="152">
        <f t="shared" ref="G291:G295" si="69">ROUND(B291+E291,2)</f>
        <v>4.9000000000000004</v>
      </c>
      <c r="H291" s="140"/>
      <c r="I291" s="130"/>
      <c r="J291" s="130"/>
      <c r="K291" s="130"/>
      <c r="L291" s="130"/>
    </row>
    <row r="292" spans="1:12" s="129" customFormat="1" ht="12.75">
      <c r="A292" s="130" t="s">
        <v>295</v>
      </c>
      <c r="B292" s="175">
        <v>7.84</v>
      </c>
      <c r="C292" s="175"/>
      <c r="D292" s="130"/>
      <c r="E292" s="129">
        <f t="shared" si="68"/>
        <v>2.8188449516943204E-2</v>
      </c>
      <c r="F292" s="175"/>
      <c r="G292" s="152">
        <f t="shared" si="69"/>
        <v>7.87</v>
      </c>
      <c r="H292" s="140"/>
      <c r="I292" s="130"/>
      <c r="J292" s="130"/>
      <c r="K292" s="130"/>
      <c r="L292" s="130"/>
    </row>
    <row r="293" spans="1:12" s="129" customFormat="1" ht="12.75">
      <c r="A293" s="130" t="s">
        <v>296</v>
      </c>
      <c r="B293" s="175">
        <v>6.31</v>
      </c>
      <c r="C293" s="175"/>
      <c r="D293" s="130"/>
      <c r="E293" s="129">
        <f t="shared" si="68"/>
        <v>2.2687387302539747E-2</v>
      </c>
      <c r="F293" s="175"/>
      <c r="G293" s="152">
        <f t="shared" si="69"/>
        <v>6.33</v>
      </c>
      <c r="H293" s="140"/>
      <c r="I293" s="130"/>
      <c r="J293" s="130"/>
      <c r="K293" s="130"/>
      <c r="L293" s="130"/>
    </row>
    <row r="294" spans="1:12" s="129" customFormat="1" ht="12.75">
      <c r="A294" s="130" t="s">
        <v>297</v>
      </c>
      <c r="B294" s="175">
        <v>7.64</v>
      </c>
      <c r="C294" s="175"/>
      <c r="D294" s="130"/>
      <c r="E294" s="129">
        <f t="shared" si="68"/>
        <v>2.7469356417021185E-2</v>
      </c>
      <c r="F294" s="175"/>
      <c r="G294" s="152">
        <f t="shared" si="69"/>
        <v>7.67</v>
      </c>
      <c r="H294" s="140"/>
      <c r="I294" s="130"/>
      <c r="J294" s="130"/>
      <c r="K294" s="130"/>
      <c r="L294" s="130"/>
    </row>
    <row r="295" spans="1:12" s="129" customFormat="1" ht="12.75">
      <c r="A295" s="130" t="s">
        <v>298</v>
      </c>
      <c r="B295" s="175">
        <v>9.93</v>
      </c>
      <c r="C295" s="175"/>
      <c r="D295" s="130"/>
      <c r="E295" s="129">
        <f t="shared" si="68"/>
        <v>3.5702972411128318E-2</v>
      </c>
      <c r="F295" s="175"/>
      <c r="G295" s="152">
        <f t="shared" si="69"/>
        <v>9.9700000000000006</v>
      </c>
      <c r="H295" s="140"/>
      <c r="I295" s="130"/>
      <c r="J295" s="130"/>
      <c r="K295" s="130"/>
      <c r="L295" s="130"/>
    </row>
    <row r="296" spans="1:12" s="129" customFormat="1" ht="12.75">
      <c r="A296" s="130"/>
      <c r="B296" s="175"/>
      <c r="C296" s="175"/>
      <c r="D296" s="130"/>
      <c r="E296" s="175"/>
      <c r="F296" s="175"/>
      <c r="G296" s="175"/>
      <c r="H296" s="130"/>
      <c r="I296" s="130"/>
      <c r="J296" s="130"/>
      <c r="K296" s="130"/>
      <c r="L296" s="130"/>
    </row>
    <row r="297" spans="1:12" s="170" customFormat="1" ht="12.75">
      <c r="A297" s="130" t="s">
        <v>304</v>
      </c>
      <c r="B297" s="175">
        <v>2.56</v>
      </c>
      <c r="C297" s="175"/>
      <c r="D297" s="130"/>
      <c r="E297" s="175">
        <f t="shared" ref="E297:E299" si="70">B297*$G$2</f>
        <v>9.2043916790018627E-3</v>
      </c>
      <c r="F297" s="175"/>
      <c r="G297" s="152">
        <f t="shared" ref="G297:G299" si="71">ROUND(B297+E297,2)</f>
        <v>2.57</v>
      </c>
      <c r="H297" s="130"/>
      <c r="I297" s="130"/>
      <c r="J297" s="130"/>
      <c r="K297" s="153"/>
      <c r="L297" s="153"/>
    </row>
    <row r="298" spans="1:12" s="170" customFormat="1" ht="12.75">
      <c r="A298" s="130" t="s">
        <v>305</v>
      </c>
      <c r="B298" s="175">
        <v>15.33</v>
      </c>
      <c r="C298" s="175"/>
      <c r="D298" s="130"/>
      <c r="E298" s="175">
        <f t="shared" si="70"/>
        <v>5.5118486109022875E-2</v>
      </c>
      <c r="F298" s="175"/>
      <c r="G298" s="152">
        <f t="shared" si="71"/>
        <v>15.39</v>
      </c>
      <c r="H298" s="130"/>
      <c r="I298" s="130"/>
      <c r="J298" s="130"/>
      <c r="K298" s="153"/>
      <c r="L298" s="153"/>
    </row>
    <row r="299" spans="1:12" s="170" customFormat="1" ht="12.75">
      <c r="A299" s="130" t="s">
        <v>306</v>
      </c>
      <c r="B299" s="175">
        <v>11.7</v>
      </c>
      <c r="C299" s="175"/>
      <c r="D299" s="130"/>
      <c r="E299" s="175">
        <f t="shared" si="70"/>
        <v>4.20669463454382E-2</v>
      </c>
      <c r="F299" s="175"/>
      <c r="G299" s="152">
        <f t="shared" si="71"/>
        <v>11.74</v>
      </c>
      <c r="H299" s="130"/>
      <c r="I299" s="130"/>
      <c r="J299" s="130"/>
      <c r="K299" s="153"/>
      <c r="L299" s="153"/>
    </row>
    <row r="300" spans="1:12" s="129" customFormat="1" ht="12.75">
      <c r="A300" s="130"/>
      <c r="B300" s="175"/>
      <c r="C300" s="175"/>
      <c r="D300" s="130"/>
      <c r="E300" s="175"/>
      <c r="F300" s="175"/>
      <c r="G300" s="175"/>
      <c r="H300" s="130"/>
      <c r="I300" s="130"/>
      <c r="J300" s="130"/>
      <c r="K300" s="130"/>
      <c r="L300" s="130"/>
    </row>
    <row r="301" spans="1:12" s="129" customFormat="1" ht="12.75">
      <c r="A301" s="130"/>
      <c r="B301" s="175"/>
      <c r="C301" s="175"/>
      <c r="D301" s="130"/>
      <c r="E301" s="175"/>
      <c r="F301" s="175"/>
      <c r="G301" s="175"/>
      <c r="H301" s="130"/>
      <c r="I301" s="130"/>
      <c r="J301" s="130"/>
      <c r="K301" s="130"/>
      <c r="L301" s="130"/>
    </row>
    <row r="302" spans="1:12" s="129" customFormat="1" ht="12.75">
      <c r="A302" s="147" t="s">
        <v>909</v>
      </c>
      <c r="B302" s="169"/>
      <c r="C302" s="169"/>
      <c r="D302" s="169"/>
      <c r="E302" s="169"/>
      <c r="F302" s="169"/>
      <c r="G302" s="169"/>
      <c r="H302" s="130"/>
      <c r="I302" s="130"/>
      <c r="J302" s="130"/>
      <c r="K302" s="173"/>
      <c r="L302" s="130"/>
    </row>
    <row r="303" spans="1:12" s="129" customFormat="1" ht="12.75">
      <c r="A303" s="130" t="s">
        <v>307</v>
      </c>
      <c r="B303" s="175"/>
      <c r="C303" s="175"/>
      <c r="D303" s="130"/>
      <c r="E303" s="175"/>
      <c r="F303" s="175"/>
      <c r="G303" s="175"/>
      <c r="H303" s="130"/>
      <c r="I303" s="130"/>
      <c r="J303" s="130"/>
      <c r="K303" s="130"/>
      <c r="L303" s="130"/>
    </row>
    <row r="304" spans="1:12" s="129" customFormat="1" ht="12.75">
      <c r="A304" s="130" t="s">
        <v>294</v>
      </c>
      <c r="B304" s="175">
        <v>133.37</v>
      </c>
      <c r="C304" s="175"/>
      <c r="D304" s="130"/>
      <c r="E304" s="175">
        <f t="shared" ref="E304:E310" si="72">B304*$G$2</f>
        <v>0.47952723368299943</v>
      </c>
      <c r="F304" s="175"/>
      <c r="G304" s="152">
        <f t="shared" ref="G304:G310" si="73">ROUND(B304+E304,2)</f>
        <v>133.85</v>
      </c>
      <c r="H304" s="130"/>
      <c r="I304" s="130"/>
      <c r="J304" s="130"/>
      <c r="K304" s="130"/>
      <c r="L304" s="130"/>
    </row>
    <row r="305" spans="1:14" s="129" customFormat="1" ht="12.75">
      <c r="A305" s="130" t="s">
        <v>308</v>
      </c>
      <c r="B305" s="175">
        <v>153.85</v>
      </c>
      <c r="C305" s="175"/>
      <c r="D305" s="130"/>
      <c r="E305" s="175">
        <f t="shared" si="72"/>
        <v>0.55316236711501432</v>
      </c>
      <c r="F305" s="175"/>
      <c r="G305" s="152">
        <f t="shared" si="73"/>
        <v>154.4</v>
      </c>
      <c r="H305" s="130"/>
      <c r="I305" s="130"/>
      <c r="J305" s="130"/>
      <c r="K305" s="130"/>
      <c r="L305" s="130"/>
    </row>
    <row r="306" spans="1:14" s="129" customFormat="1" ht="12.75">
      <c r="A306" s="130" t="s">
        <v>296</v>
      </c>
      <c r="B306" s="175">
        <v>164.12</v>
      </c>
      <c r="C306" s="175"/>
      <c r="D306" s="130"/>
      <c r="E306" s="175">
        <f t="shared" si="72"/>
        <v>0.59008779779601006</v>
      </c>
      <c r="F306" s="175"/>
      <c r="G306" s="152">
        <f t="shared" si="73"/>
        <v>164.71</v>
      </c>
      <c r="H306" s="130"/>
      <c r="I306" s="130"/>
      <c r="J306" s="130"/>
      <c r="K306" s="130"/>
      <c r="L306" s="130"/>
    </row>
    <row r="307" spans="1:14" s="129" customFormat="1" ht="12.75">
      <c r="A307" s="130" t="s">
        <v>309</v>
      </c>
      <c r="B307" s="175">
        <v>179.66</v>
      </c>
      <c r="C307" s="175"/>
      <c r="D307" s="130"/>
      <c r="E307" s="175">
        <f t="shared" si="72"/>
        <v>0.64596133165995107</v>
      </c>
      <c r="F307" s="175"/>
      <c r="G307" s="152">
        <f t="shared" si="73"/>
        <v>180.31</v>
      </c>
      <c r="H307" s="130"/>
      <c r="I307" s="130"/>
      <c r="J307" s="130"/>
      <c r="K307" s="130"/>
      <c r="L307" s="130"/>
    </row>
    <row r="308" spans="1:14" s="129" customFormat="1" ht="12.75">
      <c r="A308" s="130" t="s">
        <v>297</v>
      </c>
      <c r="B308" s="175">
        <v>204.83</v>
      </c>
      <c r="C308" s="175"/>
      <c r="D308" s="130"/>
      <c r="E308" s="175">
        <f t="shared" si="72"/>
        <v>0.7364591982851374</v>
      </c>
      <c r="F308" s="175"/>
      <c r="G308" s="152">
        <f t="shared" si="73"/>
        <v>205.57</v>
      </c>
      <c r="H308" s="130"/>
      <c r="I308" s="130"/>
      <c r="J308" s="130"/>
      <c r="K308" s="130"/>
      <c r="L308" s="130"/>
    </row>
    <row r="309" spans="1:14" s="129" customFormat="1" ht="12.75">
      <c r="A309" s="130" t="s">
        <v>310</v>
      </c>
      <c r="B309" s="175">
        <v>235.87</v>
      </c>
      <c r="C309" s="175"/>
      <c r="D309" s="130"/>
      <c r="E309" s="175">
        <f t="shared" si="72"/>
        <v>0.84806244739303493</v>
      </c>
      <c r="F309" s="175"/>
      <c r="G309" s="152">
        <f t="shared" si="73"/>
        <v>236.72</v>
      </c>
      <c r="H309" s="130"/>
      <c r="I309" s="130"/>
      <c r="J309" s="130"/>
      <c r="K309" s="130"/>
      <c r="L309" s="130"/>
    </row>
    <row r="310" spans="1:14" s="129" customFormat="1" ht="12.75">
      <c r="A310" s="130" t="s">
        <v>298</v>
      </c>
      <c r="B310" s="175">
        <v>235.87</v>
      </c>
      <c r="C310" s="175"/>
      <c r="D310" s="130"/>
      <c r="E310" s="175">
        <f t="shared" si="72"/>
        <v>0.84806244739303493</v>
      </c>
      <c r="F310" s="175"/>
      <c r="G310" s="152">
        <f t="shared" si="73"/>
        <v>236.72</v>
      </c>
      <c r="H310" s="130"/>
      <c r="I310" s="130"/>
      <c r="J310" s="130"/>
      <c r="K310" s="130"/>
      <c r="L310" s="130"/>
    </row>
    <row r="311" spans="1:14" s="129" customFormat="1" ht="12.75">
      <c r="A311" s="130"/>
      <c r="B311" s="175"/>
      <c r="C311" s="175"/>
      <c r="D311" s="130"/>
      <c r="E311" s="175"/>
      <c r="F311" s="175"/>
      <c r="G311" s="175"/>
      <c r="H311" s="130"/>
      <c r="I311" s="130"/>
      <c r="J311" s="130"/>
      <c r="K311" s="130"/>
      <c r="L311" s="130"/>
    </row>
    <row r="312" spans="1:14" s="129" customFormat="1" ht="12.75">
      <c r="A312" s="130" t="s">
        <v>304</v>
      </c>
      <c r="B312" s="175">
        <v>2.56</v>
      </c>
      <c r="C312" s="175"/>
      <c r="D312" s="130"/>
      <c r="E312" s="175">
        <f t="shared" ref="E312:E313" si="74">B312*$G$2</f>
        <v>9.2043916790018627E-3</v>
      </c>
      <c r="F312" s="175"/>
      <c r="G312" s="152">
        <f t="shared" ref="G312:G313" si="75">ROUND(B312+E312,2)</f>
        <v>2.57</v>
      </c>
      <c r="H312" s="130"/>
      <c r="I312" s="130"/>
      <c r="J312" s="130"/>
      <c r="K312" s="130"/>
      <c r="L312" s="130"/>
    </row>
    <row r="313" spans="1:14" s="129" customFormat="1" ht="12.75">
      <c r="A313" s="130" t="s">
        <v>311</v>
      </c>
      <c r="B313" s="175">
        <v>6.39</v>
      </c>
      <c r="C313" s="175"/>
      <c r="D313" s="130"/>
      <c r="E313" s="175">
        <f t="shared" si="74"/>
        <v>2.2975024542508556E-2</v>
      </c>
      <c r="F313" s="175"/>
      <c r="G313" s="152">
        <f t="shared" si="75"/>
        <v>6.41</v>
      </c>
      <c r="H313" s="130"/>
      <c r="I313" s="130"/>
      <c r="J313" s="130"/>
      <c r="K313" s="130"/>
      <c r="L313" s="130"/>
    </row>
    <row r="314" spans="1:14" s="129" customFormat="1" ht="12.75">
      <c r="A314" s="130"/>
      <c r="B314" s="175"/>
      <c r="C314" s="175"/>
      <c r="D314" s="130"/>
      <c r="E314" s="175"/>
      <c r="F314" s="175"/>
      <c r="G314" s="175"/>
      <c r="H314" s="130"/>
      <c r="I314" s="130"/>
      <c r="J314" s="130"/>
      <c r="K314" s="130"/>
      <c r="L314" s="130"/>
      <c r="M314" s="130"/>
      <c r="N314" s="130"/>
    </row>
    <row r="315" spans="1:14" s="129" customFormat="1" ht="12.75">
      <c r="A315" s="130"/>
      <c r="B315" s="175"/>
      <c r="C315" s="175"/>
      <c r="D315" s="130"/>
      <c r="E315" s="175"/>
      <c r="F315" s="175"/>
      <c r="G315" s="175"/>
      <c r="H315" s="130"/>
      <c r="I315" s="130"/>
      <c r="J315" s="130"/>
      <c r="K315" s="130"/>
      <c r="L315" s="130"/>
      <c r="M315" s="130"/>
      <c r="N315" s="130"/>
    </row>
    <row r="316" spans="1:14" s="129" customFormat="1" ht="12.75">
      <c r="A316" s="130"/>
      <c r="B316" s="175"/>
      <c r="C316" s="175"/>
      <c r="D316" s="130"/>
      <c r="E316" s="175"/>
      <c r="F316" s="175"/>
      <c r="G316" s="175"/>
      <c r="H316" s="130"/>
      <c r="I316" s="130"/>
      <c r="J316" s="130"/>
      <c r="K316" s="130"/>
      <c r="L316" s="130"/>
      <c r="M316" s="130"/>
      <c r="N316" s="130"/>
    </row>
    <row r="317" spans="1:14" s="129" customFormat="1" ht="12.75">
      <c r="A317" s="153"/>
      <c r="B317" s="175"/>
      <c r="C317" s="175"/>
      <c r="D317" s="130"/>
      <c r="E317" s="175"/>
      <c r="F317" s="175"/>
      <c r="G317" s="175"/>
      <c r="H317" s="130"/>
      <c r="I317" s="130"/>
      <c r="J317" s="130"/>
      <c r="K317" s="130"/>
      <c r="L317" s="130"/>
      <c r="M317" s="130"/>
      <c r="N317" s="130"/>
    </row>
    <row r="318" spans="1:14" s="129" customFormat="1" ht="12.75">
      <c r="A318" s="130"/>
      <c r="B318" s="175"/>
      <c r="C318" s="175"/>
      <c r="D318" s="130"/>
      <c r="E318" s="175"/>
      <c r="F318" s="175"/>
      <c r="G318" s="175"/>
      <c r="H318" s="130"/>
      <c r="I318" s="130"/>
      <c r="J318" s="130"/>
      <c r="K318" s="130"/>
      <c r="L318" s="130"/>
      <c r="M318" s="130"/>
      <c r="N318" s="130"/>
    </row>
    <row r="319" spans="1:14" s="129" customFormat="1" ht="12.75">
      <c r="A319" s="130"/>
      <c r="B319" s="175"/>
      <c r="C319" s="175"/>
      <c r="D319" s="130"/>
      <c r="E319" s="175"/>
      <c r="F319" s="175"/>
      <c r="G319" s="175"/>
      <c r="H319" s="130"/>
      <c r="I319" s="130"/>
      <c r="J319" s="130"/>
      <c r="K319" s="130"/>
      <c r="L319" s="130"/>
      <c r="M319" s="130"/>
      <c r="N319" s="130"/>
    </row>
    <row r="320" spans="1:14" s="129" customFormat="1" ht="12.75">
      <c r="A320" s="130"/>
      <c r="B320" s="175"/>
      <c r="C320" s="175"/>
      <c r="D320" s="130"/>
      <c r="E320" s="175"/>
      <c r="F320" s="175"/>
      <c r="G320" s="175"/>
      <c r="H320" s="130"/>
      <c r="I320" s="130"/>
      <c r="J320" s="130"/>
      <c r="K320" s="130"/>
      <c r="L320" s="130"/>
      <c r="M320" s="130"/>
      <c r="N320" s="130"/>
    </row>
    <row r="321" spans="1:1318" s="129" customFormat="1" ht="12.75">
      <c r="A321" s="130"/>
      <c r="B321" s="175"/>
      <c r="C321" s="175"/>
      <c r="D321" s="130"/>
      <c r="E321" s="175"/>
      <c r="F321" s="175"/>
      <c r="G321" s="175"/>
      <c r="H321" s="130"/>
      <c r="I321" s="130"/>
      <c r="J321" s="130"/>
      <c r="K321" s="130"/>
      <c r="L321" s="130"/>
      <c r="M321" s="130"/>
      <c r="N321" s="130"/>
    </row>
    <row r="322" spans="1:1318" s="129" customFormat="1" ht="12.75">
      <c r="A322" s="130"/>
      <c r="B322" s="175"/>
      <c r="C322" s="175"/>
      <c r="D322" s="130"/>
      <c r="E322" s="175"/>
      <c r="F322" s="175"/>
      <c r="G322" s="175"/>
      <c r="H322" s="130"/>
      <c r="I322" s="130"/>
      <c r="J322" s="130"/>
      <c r="K322" s="130"/>
      <c r="L322" s="130"/>
      <c r="M322" s="130"/>
      <c r="N322" s="130"/>
    </row>
    <row r="323" spans="1:1318" s="129" customFormat="1" ht="12.75">
      <c r="A323" s="130"/>
      <c r="B323" s="175"/>
      <c r="C323" s="175"/>
      <c r="D323" s="130"/>
      <c r="E323" s="175"/>
      <c r="F323" s="175"/>
      <c r="G323" s="175"/>
      <c r="H323" s="130"/>
      <c r="I323" s="130"/>
      <c r="J323" s="130"/>
      <c r="K323" s="130"/>
      <c r="L323" s="130"/>
      <c r="M323" s="130"/>
      <c r="N323" s="130"/>
    </row>
    <row r="324" spans="1:1318" s="129" customFormat="1" ht="12.75">
      <c r="A324" s="130"/>
      <c r="B324" s="175"/>
      <c r="C324" s="175"/>
      <c r="D324" s="130"/>
      <c r="E324" s="175"/>
      <c r="F324" s="175"/>
      <c r="G324" s="175"/>
      <c r="H324" s="130"/>
      <c r="I324" s="130"/>
      <c r="J324" s="130"/>
      <c r="K324" s="130"/>
      <c r="L324" s="130"/>
      <c r="M324" s="130"/>
      <c r="N324" s="130"/>
    </row>
    <row r="325" spans="1:1318" s="129" customFormat="1" ht="12.75">
      <c r="A325" s="130"/>
      <c r="D325" s="130"/>
      <c r="H325" s="130"/>
      <c r="I325" s="130"/>
      <c r="J325" s="130"/>
      <c r="K325" s="130"/>
      <c r="L325" s="130"/>
      <c r="M325" s="130"/>
      <c r="N325" s="130"/>
    </row>
    <row r="326" spans="1:1318" s="177" customFormat="1" ht="12.75">
      <c r="A326" s="130"/>
      <c r="B326" s="129"/>
      <c r="C326" s="129"/>
      <c r="D326" s="130"/>
      <c r="E326" s="129"/>
      <c r="F326" s="129"/>
      <c r="G326" s="129"/>
      <c r="H326" s="130"/>
      <c r="I326" s="130"/>
      <c r="J326" s="130"/>
      <c r="K326" s="130"/>
      <c r="L326" s="130"/>
      <c r="M326" s="130"/>
      <c r="N326" s="130"/>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c r="AP326" s="129"/>
      <c r="AQ326" s="129"/>
      <c r="AR326" s="129"/>
      <c r="AS326" s="129"/>
      <c r="AT326" s="129"/>
      <c r="AU326" s="129"/>
      <c r="AV326" s="129"/>
      <c r="AW326" s="129"/>
      <c r="AX326" s="129"/>
      <c r="AY326" s="129"/>
      <c r="AZ326" s="129"/>
      <c r="BA326" s="129"/>
      <c r="BB326" s="129"/>
      <c r="BC326" s="129"/>
      <c r="BD326" s="129"/>
      <c r="BE326" s="129"/>
      <c r="BF326" s="129"/>
      <c r="BG326" s="129"/>
      <c r="BH326" s="129"/>
      <c r="BI326" s="129"/>
      <c r="BJ326" s="129"/>
      <c r="BK326" s="129"/>
      <c r="BL326" s="129"/>
      <c r="BM326" s="129"/>
      <c r="BN326" s="129"/>
      <c r="BO326" s="129"/>
      <c r="BP326" s="129"/>
      <c r="BQ326" s="129"/>
      <c r="BR326" s="129"/>
      <c r="BS326" s="129"/>
      <c r="BT326" s="129"/>
      <c r="BU326" s="129"/>
      <c r="BV326" s="129"/>
      <c r="BW326" s="129"/>
      <c r="BX326" s="129"/>
      <c r="BY326" s="129"/>
      <c r="BZ326" s="129"/>
      <c r="CA326" s="129"/>
      <c r="CB326" s="129"/>
      <c r="CC326" s="129"/>
      <c r="CD326" s="129"/>
      <c r="CE326" s="129"/>
      <c r="CF326" s="129"/>
      <c r="CG326" s="129"/>
      <c r="CH326" s="129"/>
      <c r="CI326" s="129"/>
      <c r="CJ326" s="129"/>
      <c r="CK326" s="129"/>
      <c r="CL326" s="129"/>
      <c r="CM326" s="129"/>
      <c r="CN326" s="129"/>
      <c r="CO326" s="129"/>
      <c r="CP326" s="129"/>
      <c r="CQ326" s="129"/>
      <c r="CR326" s="129"/>
      <c r="CS326" s="129"/>
      <c r="CT326" s="129"/>
      <c r="CU326" s="129"/>
      <c r="CV326" s="129"/>
      <c r="CW326" s="129"/>
      <c r="CX326" s="129"/>
      <c r="CY326" s="129"/>
      <c r="CZ326" s="129"/>
      <c r="DA326" s="129"/>
      <c r="DB326" s="129"/>
      <c r="DC326" s="129"/>
      <c r="DD326" s="129"/>
      <c r="DE326" s="129"/>
      <c r="DF326" s="129"/>
      <c r="DG326" s="129"/>
      <c r="DH326" s="129"/>
      <c r="DI326" s="129"/>
      <c r="DJ326" s="129"/>
      <c r="DK326" s="129"/>
      <c r="DL326" s="129"/>
      <c r="DM326" s="129"/>
      <c r="DN326" s="129"/>
      <c r="DO326" s="129"/>
      <c r="DP326" s="129"/>
      <c r="DQ326" s="129"/>
      <c r="DR326" s="129"/>
      <c r="DS326" s="129"/>
      <c r="DT326" s="129"/>
      <c r="DU326" s="129"/>
      <c r="DV326" s="129"/>
      <c r="DW326" s="129"/>
      <c r="DX326" s="129"/>
      <c r="DY326" s="129"/>
      <c r="DZ326" s="129"/>
      <c r="EA326" s="129"/>
      <c r="EB326" s="129"/>
      <c r="EC326" s="129"/>
      <c r="ED326" s="129"/>
      <c r="EE326" s="129"/>
      <c r="EF326" s="129"/>
      <c r="EG326" s="129"/>
      <c r="EH326" s="129"/>
      <c r="EI326" s="129"/>
      <c r="EJ326" s="129"/>
      <c r="EK326" s="129"/>
      <c r="EL326" s="129"/>
      <c r="EM326" s="129"/>
      <c r="EN326" s="129"/>
      <c r="EO326" s="129"/>
      <c r="EP326" s="129"/>
      <c r="EQ326" s="129"/>
      <c r="ER326" s="129"/>
      <c r="ES326" s="129"/>
      <c r="ET326" s="129"/>
      <c r="EU326" s="129"/>
      <c r="EV326" s="129"/>
      <c r="EW326" s="129"/>
      <c r="EX326" s="129"/>
      <c r="EY326" s="129"/>
      <c r="EZ326" s="129"/>
      <c r="FA326" s="129"/>
      <c r="FB326" s="129"/>
      <c r="FC326" s="129"/>
      <c r="FD326" s="129"/>
      <c r="FE326" s="129"/>
      <c r="FF326" s="129"/>
      <c r="FG326" s="129"/>
      <c r="FH326" s="129"/>
      <c r="FI326" s="129"/>
      <c r="FJ326" s="129"/>
      <c r="FK326" s="129"/>
      <c r="FL326" s="129"/>
      <c r="FM326" s="129"/>
      <c r="FN326" s="129"/>
      <c r="FO326" s="129"/>
      <c r="FP326" s="129"/>
      <c r="FQ326" s="129"/>
      <c r="FR326" s="129"/>
      <c r="FS326" s="129"/>
      <c r="FT326" s="129"/>
      <c r="FU326" s="129"/>
      <c r="FV326" s="129"/>
      <c r="FW326" s="129"/>
      <c r="FX326" s="129"/>
      <c r="FY326" s="129"/>
      <c r="FZ326" s="129"/>
      <c r="GA326" s="129"/>
      <c r="GB326" s="129"/>
      <c r="GC326" s="129"/>
      <c r="GD326" s="129"/>
      <c r="GE326" s="129"/>
      <c r="GF326" s="129"/>
      <c r="GG326" s="129"/>
      <c r="GH326" s="129"/>
      <c r="GI326" s="129"/>
      <c r="GJ326" s="129"/>
      <c r="GK326" s="129"/>
      <c r="GL326" s="129"/>
      <c r="GM326" s="129"/>
      <c r="GN326" s="129"/>
      <c r="GO326" s="129"/>
      <c r="GP326" s="129"/>
      <c r="GQ326" s="129"/>
      <c r="GR326" s="129"/>
      <c r="GS326" s="129"/>
      <c r="GT326" s="129"/>
      <c r="GU326" s="129"/>
      <c r="GV326" s="129"/>
      <c r="GW326" s="129"/>
      <c r="GX326" s="129"/>
      <c r="GY326" s="129"/>
      <c r="GZ326" s="129"/>
      <c r="HA326" s="129"/>
      <c r="HB326" s="129"/>
      <c r="HC326" s="129"/>
      <c r="HD326" s="129"/>
      <c r="HE326" s="129"/>
      <c r="HF326" s="129"/>
      <c r="HG326" s="129"/>
      <c r="HH326" s="129"/>
      <c r="HI326" s="129"/>
      <c r="HJ326" s="129"/>
      <c r="HK326" s="129"/>
      <c r="HL326" s="129"/>
      <c r="HM326" s="129"/>
      <c r="HN326" s="129"/>
      <c r="HO326" s="129"/>
      <c r="HP326" s="129"/>
      <c r="HQ326" s="129"/>
      <c r="HR326" s="129"/>
      <c r="HS326" s="129"/>
      <c r="HT326" s="129"/>
      <c r="HU326" s="129"/>
      <c r="HV326" s="129"/>
      <c r="HW326" s="129"/>
      <c r="HX326" s="129"/>
      <c r="HY326" s="129"/>
      <c r="HZ326" s="129"/>
      <c r="IA326" s="129"/>
      <c r="IB326" s="129"/>
      <c r="IC326" s="129"/>
      <c r="ID326" s="129"/>
      <c r="IE326" s="129"/>
      <c r="IF326" s="129"/>
      <c r="IG326" s="129"/>
      <c r="IH326" s="129"/>
      <c r="II326" s="129"/>
      <c r="IJ326" s="129"/>
      <c r="IK326" s="129"/>
      <c r="IL326" s="129"/>
      <c r="IM326" s="129"/>
      <c r="IN326" s="129"/>
      <c r="IO326" s="129"/>
      <c r="IP326" s="129"/>
      <c r="IQ326" s="129"/>
      <c r="IR326" s="129"/>
      <c r="IS326" s="129"/>
      <c r="IT326" s="129"/>
      <c r="IU326" s="129"/>
      <c r="IV326" s="129"/>
      <c r="IW326" s="129"/>
      <c r="IX326" s="129"/>
      <c r="IY326" s="129"/>
      <c r="IZ326" s="129"/>
      <c r="JA326" s="129"/>
      <c r="JB326" s="129"/>
      <c r="JC326" s="129"/>
      <c r="JD326" s="129"/>
      <c r="JE326" s="129"/>
      <c r="JF326" s="129"/>
      <c r="JG326" s="129"/>
      <c r="JH326" s="129"/>
      <c r="JI326" s="129"/>
      <c r="JJ326" s="129"/>
      <c r="JK326" s="129"/>
      <c r="JL326" s="129"/>
      <c r="JM326" s="129"/>
      <c r="JN326" s="129"/>
      <c r="JO326" s="129"/>
      <c r="JP326" s="129"/>
      <c r="JQ326" s="129"/>
      <c r="JR326" s="129"/>
      <c r="JS326" s="129"/>
      <c r="JT326" s="129"/>
      <c r="JU326" s="129"/>
      <c r="JV326" s="129"/>
      <c r="JW326" s="129"/>
      <c r="JX326" s="129"/>
      <c r="JY326" s="129"/>
      <c r="JZ326" s="129"/>
      <c r="KA326" s="129"/>
      <c r="KB326" s="129"/>
      <c r="KC326" s="129"/>
      <c r="KD326" s="129"/>
      <c r="KE326" s="129"/>
      <c r="KF326" s="129"/>
      <c r="KG326" s="129"/>
      <c r="KH326" s="129"/>
      <c r="KI326" s="129"/>
      <c r="KJ326" s="129"/>
      <c r="KK326" s="129"/>
      <c r="KL326" s="129"/>
      <c r="KM326" s="129"/>
      <c r="KN326" s="129"/>
      <c r="KO326" s="129"/>
      <c r="KP326" s="129"/>
      <c r="KQ326" s="129"/>
      <c r="KR326" s="129"/>
      <c r="KS326" s="129"/>
      <c r="KT326" s="129"/>
      <c r="KU326" s="129"/>
      <c r="KV326" s="129"/>
      <c r="KW326" s="129"/>
      <c r="KX326" s="129"/>
      <c r="KY326" s="129"/>
      <c r="KZ326" s="129"/>
      <c r="LA326" s="129"/>
      <c r="LB326" s="129"/>
      <c r="LC326" s="129"/>
      <c r="LD326" s="129"/>
      <c r="LE326" s="129"/>
      <c r="LF326" s="129"/>
      <c r="LG326" s="129"/>
      <c r="LH326" s="129"/>
      <c r="LI326" s="129"/>
      <c r="LJ326" s="129"/>
      <c r="LK326" s="129"/>
      <c r="LL326" s="129"/>
      <c r="LM326" s="129"/>
      <c r="LN326" s="129"/>
      <c r="LO326" s="129"/>
      <c r="LP326" s="129"/>
      <c r="LQ326" s="129"/>
      <c r="LR326" s="129"/>
      <c r="LS326" s="129"/>
      <c r="LT326" s="129"/>
      <c r="LU326" s="129"/>
      <c r="LV326" s="129"/>
      <c r="LW326" s="129"/>
      <c r="LX326" s="129"/>
      <c r="LY326" s="129"/>
      <c r="LZ326" s="129"/>
      <c r="MA326" s="129"/>
      <c r="MB326" s="129"/>
      <c r="MC326" s="129"/>
      <c r="MD326" s="129"/>
      <c r="ME326" s="129"/>
      <c r="MF326" s="129"/>
      <c r="MG326" s="129"/>
      <c r="MH326" s="129"/>
      <c r="MI326" s="129"/>
      <c r="MJ326" s="129"/>
      <c r="MK326" s="129"/>
      <c r="ML326" s="129"/>
      <c r="MM326" s="129"/>
      <c r="MN326" s="129"/>
      <c r="MO326" s="129"/>
      <c r="MP326" s="129"/>
      <c r="MQ326" s="129"/>
      <c r="MR326" s="129"/>
      <c r="MS326" s="129"/>
      <c r="MT326" s="129"/>
      <c r="MU326" s="129"/>
      <c r="MV326" s="129"/>
      <c r="MW326" s="129"/>
      <c r="MX326" s="129"/>
      <c r="MY326" s="129"/>
      <c r="MZ326" s="129"/>
      <c r="NA326" s="129"/>
      <c r="NB326" s="129"/>
      <c r="NC326" s="129"/>
      <c r="ND326" s="129"/>
      <c r="NE326" s="129"/>
      <c r="NF326" s="129"/>
      <c r="NG326" s="129"/>
      <c r="NH326" s="129"/>
      <c r="NI326" s="129"/>
      <c r="NJ326" s="129"/>
      <c r="NK326" s="129"/>
      <c r="NL326" s="129"/>
      <c r="NM326" s="129"/>
      <c r="NN326" s="129"/>
      <c r="NO326" s="129"/>
      <c r="NP326" s="129"/>
      <c r="NQ326" s="129"/>
      <c r="NR326" s="129"/>
      <c r="NS326" s="129"/>
      <c r="NT326" s="129"/>
      <c r="NU326" s="129"/>
      <c r="NV326" s="129"/>
      <c r="NW326" s="129"/>
      <c r="NX326" s="129"/>
      <c r="NY326" s="129"/>
      <c r="NZ326" s="129"/>
      <c r="OA326" s="129"/>
      <c r="OB326" s="129"/>
      <c r="OC326" s="129"/>
      <c r="OD326" s="129"/>
      <c r="OE326" s="129"/>
      <c r="OF326" s="129"/>
      <c r="OG326" s="129"/>
      <c r="OH326" s="129"/>
      <c r="OI326" s="129"/>
      <c r="OJ326" s="129"/>
      <c r="OK326" s="129"/>
      <c r="OL326" s="129"/>
      <c r="OM326" s="129"/>
      <c r="ON326" s="129"/>
      <c r="OO326" s="129"/>
      <c r="OP326" s="129"/>
      <c r="OQ326" s="129"/>
      <c r="OR326" s="129"/>
      <c r="OS326" s="129"/>
      <c r="OT326" s="129"/>
      <c r="OU326" s="129"/>
      <c r="OV326" s="129"/>
      <c r="OW326" s="129"/>
      <c r="OX326" s="129"/>
      <c r="OY326" s="129"/>
      <c r="OZ326" s="129"/>
      <c r="PA326" s="129"/>
      <c r="PB326" s="129"/>
      <c r="PC326" s="129"/>
      <c r="PD326" s="129"/>
      <c r="PE326" s="129"/>
      <c r="PF326" s="129"/>
      <c r="PG326" s="129"/>
      <c r="PH326" s="129"/>
      <c r="PI326" s="129"/>
      <c r="PJ326" s="129"/>
      <c r="PK326" s="129"/>
      <c r="PL326" s="129"/>
      <c r="PM326" s="129"/>
      <c r="PN326" s="129"/>
      <c r="PO326" s="129"/>
      <c r="PP326" s="129"/>
      <c r="PQ326" s="129"/>
      <c r="PR326" s="129"/>
      <c r="PS326" s="129"/>
      <c r="PT326" s="129"/>
      <c r="PU326" s="129"/>
      <c r="PV326" s="129"/>
      <c r="PW326" s="129"/>
      <c r="PX326" s="129"/>
      <c r="PY326" s="129"/>
      <c r="PZ326" s="129"/>
      <c r="QA326" s="129"/>
      <c r="QB326" s="129"/>
      <c r="QC326" s="129"/>
      <c r="QD326" s="129"/>
      <c r="QE326" s="129"/>
      <c r="QF326" s="129"/>
      <c r="QG326" s="129"/>
      <c r="QH326" s="129"/>
      <c r="QI326" s="129"/>
      <c r="QJ326" s="129"/>
      <c r="QK326" s="129"/>
      <c r="QL326" s="129"/>
      <c r="QM326" s="129"/>
      <c r="QN326" s="129"/>
      <c r="QO326" s="129"/>
      <c r="QP326" s="129"/>
      <c r="QQ326" s="129"/>
      <c r="QR326" s="129"/>
      <c r="QS326" s="129"/>
      <c r="QT326" s="129"/>
      <c r="QU326" s="129"/>
      <c r="QV326" s="129"/>
      <c r="QW326" s="129"/>
      <c r="QX326" s="129"/>
      <c r="QY326" s="129"/>
      <c r="QZ326" s="129"/>
      <c r="RA326" s="129"/>
      <c r="RB326" s="129"/>
      <c r="RC326" s="129"/>
      <c r="RD326" s="129"/>
      <c r="RE326" s="129"/>
      <c r="RF326" s="129"/>
      <c r="RG326" s="129"/>
      <c r="RH326" s="129"/>
      <c r="RI326" s="129"/>
      <c r="RJ326" s="129"/>
      <c r="RK326" s="129"/>
      <c r="RL326" s="129"/>
      <c r="RM326" s="129"/>
      <c r="RN326" s="129"/>
      <c r="RO326" s="129"/>
      <c r="RP326" s="129"/>
      <c r="RQ326" s="129"/>
      <c r="RR326" s="129"/>
      <c r="RS326" s="129"/>
      <c r="RT326" s="129"/>
      <c r="RU326" s="129"/>
      <c r="RV326" s="129"/>
      <c r="RW326" s="129"/>
      <c r="RX326" s="129"/>
      <c r="RY326" s="129"/>
      <c r="RZ326" s="129"/>
      <c r="SA326" s="129"/>
      <c r="SB326" s="129"/>
      <c r="SC326" s="129"/>
      <c r="SD326" s="129"/>
      <c r="SE326" s="129"/>
      <c r="SF326" s="129"/>
      <c r="SG326" s="129"/>
      <c r="SH326" s="129"/>
      <c r="SI326" s="129"/>
      <c r="SJ326" s="129"/>
      <c r="SK326" s="129"/>
      <c r="SL326" s="129"/>
      <c r="SM326" s="129"/>
      <c r="SN326" s="129"/>
      <c r="SO326" s="129"/>
      <c r="SP326" s="129"/>
      <c r="SQ326" s="129"/>
      <c r="SR326" s="129"/>
      <c r="SS326" s="129"/>
      <c r="ST326" s="129"/>
      <c r="SU326" s="129"/>
      <c r="SV326" s="129"/>
      <c r="SW326" s="129"/>
      <c r="SX326" s="129"/>
      <c r="SY326" s="129"/>
      <c r="SZ326" s="129"/>
      <c r="TA326" s="129"/>
      <c r="TB326" s="129"/>
      <c r="TC326" s="129"/>
      <c r="TD326" s="129"/>
      <c r="TE326" s="129"/>
      <c r="TF326" s="129"/>
      <c r="TG326" s="129"/>
      <c r="TH326" s="129"/>
      <c r="TI326" s="129"/>
      <c r="TJ326" s="129"/>
      <c r="TK326" s="129"/>
      <c r="TL326" s="129"/>
      <c r="TM326" s="129"/>
      <c r="TN326" s="129"/>
      <c r="TO326" s="129"/>
      <c r="TP326" s="129"/>
      <c r="TQ326" s="129"/>
      <c r="TR326" s="129"/>
      <c r="TS326" s="129"/>
      <c r="TT326" s="129"/>
      <c r="TU326" s="129"/>
      <c r="TV326" s="129"/>
      <c r="TW326" s="129"/>
      <c r="TX326" s="129"/>
      <c r="TY326" s="129"/>
      <c r="TZ326" s="129"/>
      <c r="UA326" s="129"/>
      <c r="UB326" s="129"/>
      <c r="UC326" s="129"/>
      <c r="UD326" s="129"/>
      <c r="UE326" s="129"/>
      <c r="UF326" s="129"/>
      <c r="UG326" s="129"/>
      <c r="UH326" s="129"/>
      <c r="UI326" s="129"/>
      <c r="UJ326" s="129"/>
      <c r="UK326" s="129"/>
      <c r="UL326" s="129"/>
      <c r="UM326" s="129"/>
      <c r="UN326" s="129"/>
      <c r="UO326" s="129"/>
      <c r="UP326" s="129"/>
      <c r="UQ326" s="129"/>
      <c r="UR326" s="129"/>
      <c r="US326" s="129"/>
      <c r="UT326" s="129"/>
      <c r="UU326" s="129"/>
      <c r="UV326" s="129"/>
      <c r="UW326" s="129"/>
      <c r="UX326" s="129"/>
      <c r="UY326" s="129"/>
      <c r="UZ326" s="129"/>
      <c r="VA326" s="129"/>
      <c r="VB326" s="129"/>
      <c r="VC326" s="129"/>
      <c r="VD326" s="129"/>
      <c r="VE326" s="129"/>
      <c r="VF326" s="129"/>
      <c r="VG326" s="129"/>
      <c r="VH326" s="129"/>
      <c r="VI326" s="129"/>
      <c r="VJ326" s="129"/>
      <c r="VK326" s="129"/>
      <c r="VL326" s="129"/>
      <c r="VM326" s="129"/>
      <c r="VN326" s="129"/>
      <c r="VO326" s="129"/>
      <c r="VP326" s="129"/>
      <c r="VQ326" s="129"/>
      <c r="VR326" s="129"/>
      <c r="VS326" s="129"/>
      <c r="VT326" s="129"/>
      <c r="VU326" s="129"/>
      <c r="VV326" s="129"/>
      <c r="VW326" s="129"/>
      <c r="VX326" s="129"/>
      <c r="VY326" s="129"/>
      <c r="VZ326" s="129"/>
      <c r="WA326" s="129"/>
      <c r="WB326" s="129"/>
      <c r="WC326" s="129"/>
      <c r="WD326" s="129"/>
      <c r="WE326" s="129"/>
      <c r="WF326" s="129"/>
      <c r="WG326" s="129"/>
      <c r="WH326" s="129"/>
      <c r="WI326" s="129"/>
      <c r="WJ326" s="129"/>
      <c r="WK326" s="129"/>
      <c r="WL326" s="129"/>
      <c r="WM326" s="129"/>
      <c r="WN326" s="129"/>
      <c r="WO326" s="129"/>
      <c r="WP326" s="129"/>
      <c r="WQ326" s="129"/>
      <c r="WR326" s="129"/>
      <c r="WS326" s="129"/>
      <c r="WT326" s="129"/>
      <c r="WU326" s="129"/>
      <c r="WV326" s="129"/>
      <c r="WW326" s="129"/>
      <c r="WX326" s="129"/>
      <c r="WY326" s="129"/>
      <c r="WZ326" s="129"/>
      <c r="XA326" s="129"/>
      <c r="XB326" s="129"/>
      <c r="XC326" s="129"/>
      <c r="XD326" s="129"/>
      <c r="XE326" s="129"/>
      <c r="XF326" s="129"/>
      <c r="XG326" s="129"/>
      <c r="XH326" s="129"/>
      <c r="XI326" s="129"/>
      <c r="XJ326" s="129"/>
      <c r="XK326" s="129"/>
      <c r="XL326" s="129"/>
      <c r="XM326" s="129"/>
      <c r="XN326" s="129"/>
      <c r="XO326" s="129"/>
      <c r="XP326" s="129"/>
      <c r="XQ326" s="129"/>
      <c r="XR326" s="129"/>
      <c r="XS326" s="129"/>
      <c r="XT326" s="129"/>
      <c r="XU326" s="129"/>
      <c r="XV326" s="129"/>
      <c r="XW326" s="129"/>
      <c r="XX326" s="129"/>
      <c r="XY326" s="129"/>
      <c r="XZ326" s="129"/>
      <c r="YA326" s="129"/>
      <c r="YB326" s="129"/>
      <c r="YC326" s="129"/>
      <c r="YD326" s="129"/>
      <c r="YE326" s="129"/>
      <c r="YF326" s="129"/>
      <c r="YG326" s="129"/>
      <c r="YH326" s="129"/>
      <c r="YI326" s="129"/>
      <c r="YJ326" s="129"/>
      <c r="YK326" s="129"/>
      <c r="YL326" s="129"/>
      <c r="YM326" s="129"/>
      <c r="YN326" s="129"/>
      <c r="YO326" s="129"/>
      <c r="YP326" s="129"/>
      <c r="YQ326" s="129"/>
      <c r="YR326" s="129"/>
      <c r="YS326" s="129"/>
      <c r="YT326" s="129"/>
      <c r="YU326" s="129"/>
      <c r="YV326" s="129"/>
      <c r="YW326" s="129"/>
      <c r="YX326" s="129"/>
      <c r="YY326" s="129"/>
      <c r="YZ326" s="129"/>
      <c r="ZA326" s="129"/>
      <c r="ZB326" s="129"/>
      <c r="ZC326" s="129"/>
      <c r="ZD326" s="129"/>
      <c r="ZE326" s="129"/>
      <c r="ZF326" s="129"/>
      <c r="ZG326" s="129"/>
      <c r="ZH326" s="129"/>
      <c r="ZI326" s="129"/>
      <c r="ZJ326" s="129"/>
      <c r="ZK326" s="129"/>
      <c r="ZL326" s="129"/>
      <c r="ZM326" s="129"/>
      <c r="ZN326" s="129"/>
      <c r="ZO326" s="129"/>
      <c r="ZP326" s="129"/>
      <c r="ZQ326" s="129"/>
      <c r="ZR326" s="129"/>
      <c r="ZS326" s="129"/>
      <c r="ZT326" s="129"/>
      <c r="ZU326" s="129"/>
      <c r="ZV326" s="129"/>
      <c r="ZW326" s="129"/>
      <c r="ZX326" s="129"/>
      <c r="ZY326" s="129"/>
      <c r="ZZ326" s="129"/>
      <c r="AAA326" s="129"/>
      <c r="AAB326" s="129"/>
      <c r="AAC326" s="129"/>
      <c r="AAD326" s="129"/>
      <c r="AAE326" s="129"/>
      <c r="AAF326" s="129"/>
      <c r="AAG326" s="129"/>
      <c r="AAH326" s="129"/>
      <c r="AAI326" s="129"/>
      <c r="AAJ326" s="129"/>
      <c r="AAK326" s="129"/>
      <c r="AAL326" s="129"/>
      <c r="AAM326" s="129"/>
      <c r="AAN326" s="129"/>
      <c r="AAO326" s="129"/>
      <c r="AAP326" s="129"/>
      <c r="AAQ326" s="129"/>
      <c r="AAR326" s="129"/>
      <c r="AAS326" s="129"/>
      <c r="AAT326" s="129"/>
      <c r="AAU326" s="129"/>
      <c r="AAV326" s="129"/>
      <c r="AAW326" s="129"/>
      <c r="AAX326" s="129"/>
      <c r="AAY326" s="129"/>
      <c r="AAZ326" s="129"/>
      <c r="ABA326" s="129"/>
      <c r="ABB326" s="129"/>
      <c r="ABC326" s="129"/>
      <c r="ABD326" s="129"/>
      <c r="ABE326" s="129"/>
      <c r="ABF326" s="129"/>
      <c r="ABG326" s="129"/>
      <c r="ABH326" s="129"/>
      <c r="ABI326" s="129"/>
      <c r="ABJ326" s="129"/>
      <c r="ABK326" s="129"/>
      <c r="ABL326" s="129"/>
      <c r="ABM326" s="129"/>
      <c r="ABN326" s="129"/>
      <c r="ABO326" s="129"/>
      <c r="ABP326" s="129"/>
      <c r="ABQ326" s="129"/>
      <c r="ABR326" s="129"/>
      <c r="ABS326" s="129"/>
      <c r="ABT326" s="129"/>
      <c r="ABU326" s="129"/>
      <c r="ABV326" s="129"/>
      <c r="ABW326" s="129"/>
      <c r="ABX326" s="129"/>
      <c r="ABY326" s="129"/>
      <c r="ABZ326" s="129"/>
      <c r="ACA326" s="129"/>
      <c r="ACB326" s="129"/>
      <c r="ACC326" s="129"/>
      <c r="ACD326" s="129"/>
      <c r="ACE326" s="129"/>
      <c r="ACF326" s="129"/>
      <c r="ACG326" s="129"/>
      <c r="ACH326" s="129"/>
      <c r="ACI326" s="129"/>
      <c r="ACJ326" s="129"/>
      <c r="ACK326" s="129"/>
      <c r="ACL326" s="129"/>
      <c r="ACM326" s="129"/>
      <c r="ACN326" s="129"/>
      <c r="ACO326" s="129"/>
      <c r="ACP326" s="129"/>
      <c r="ACQ326" s="129"/>
      <c r="ACR326" s="129"/>
      <c r="ACS326" s="129"/>
      <c r="ACT326" s="129"/>
      <c r="ACU326" s="129"/>
      <c r="ACV326" s="129"/>
      <c r="ACW326" s="129"/>
      <c r="ACX326" s="129"/>
      <c r="ACY326" s="129"/>
      <c r="ACZ326" s="129"/>
      <c r="ADA326" s="129"/>
      <c r="ADB326" s="129"/>
      <c r="ADC326" s="129"/>
      <c r="ADD326" s="129"/>
      <c r="ADE326" s="129"/>
      <c r="ADF326" s="129"/>
      <c r="ADG326" s="129"/>
      <c r="ADH326" s="129"/>
      <c r="ADI326" s="129"/>
      <c r="ADJ326" s="129"/>
      <c r="ADK326" s="129"/>
      <c r="ADL326" s="129"/>
      <c r="ADM326" s="129"/>
      <c r="ADN326" s="129"/>
      <c r="ADO326" s="129"/>
      <c r="ADP326" s="129"/>
      <c r="ADQ326" s="129"/>
      <c r="ADR326" s="129"/>
      <c r="ADS326" s="129"/>
      <c r="ADT326" s="129"/>
      <c r="ADU326" s="129"/>
      <c r="ADV326" s="129"/>
      <c r="ADW326" s="129"/>
      <c r="ADX326" s="129"/>
      <c r="ADY326" s="129"/>
      <c r="ADZ326" s="129"/>
      <c r="AEA326" s="129"/>
      <c r="AEB326" s="129"/>
      <c r="AEC326" s="129"/>
      <c r="AED326" s="129"/>
      <c r="AEE326" s="129"/>
      <c r="AEF326" s="129"/>
      <c r="AEG326" s="129"/>
      <c r="AEH326" s="129"/>
      <c r="AEI326" s="129"/>
      <c r="AEJ326" s="129"/>
      <c r="AEK326" s="129"/>
      <c r="AEL326" s="129"/>
      <c r="AEM326" s="129"/>
      <c r="AEN326" s="129"/>
      <c r="AEO326" s="129"/>
      <c r="AEP326" s="129"/>
      <c r="AEQ326" s="129"/>
      <c r="AER326" s="129"/>
      <c r="AES326" s="129"/>
      <c r="AET326" s="129"/>
      <c r="AEU326" s="129"/>
      <c r="AEV326" s="129"/>
      <c r="AEW326" s="129"/>
      <c r="AEX326" s="129"/>
      <c r="AEY326" s="129"/>
      <c r="AEZ326" s="129"/>
      <c r="AFA326" s="129"/>
      <c r="AFB326" s="129"/>
      <c r="AFC326" s="129"/>
      <c r="AFD326" s="129"/>
      <c r="AFE326" s="129"/>
      <c r="AFF326" s="129"/>
      <c r="AFG326" s="129"/>
      <c r="AFH326" s="129"/>
      <c r="AFI326" s="129"/>
      <c r="AFJ326" s="129"/>
      <c r="AFK326" s="129"/>
      <c r="AFL326" s="129"/>
      <c r="AFM326" s="129"/>
      <c r="AFN326" s="129"/>
      <c r="AFO326" s="129"/>
      <c r="AFP326" s="129"/>
      <c r="AFQ326" s="129"/>
      <c r="AFR326" s="129"/>
      <c r="AFS326" s="129"/>
      <c r="AFT326" s="129"/>
      <c r="AFU326" s="129"/>
      <c r="AFV326" s="129"/>
      <c r="AFW326" s="129"/>
      <c r="AFX326" s="129"/>
      <c r="AFY326" s="129"/>
      <c r="AFZ326" s="129"/>
      <c r="AGA326" s="129"/>
      <c r="AGB326" s="129"/>
      <c r="AGC326" s="129"/>
      <c r="AGD326" s="129"/>
      <c r="AGE326" s="129"/>
      <c r="AGF326" s="129"/>
      <c r="AGG326" s="129"/>
      <c r="AGH326" s="129"/>
      <c r="AGI326" s="129"/>
      <c r="AGJ326" s="129"/>
      <c r="AGK326" s="129"/>
      <c r="AGL326" s="129"/>
      <c r="AGM326" s="129"/>
      <c r="AGN326" s="129"/>
      <c r="AGO326" s="129"/>
      <c r="AGP326" s="129"/>
      <c r="AGQ326" s="129"/>
      <c r="AGR326" s="129"/>
      <c r="AGS326" s="129"/>
      <c r="AGT326" s="129"/>
      <c r="AGU326" s="129"/>
      <c r="AGV326" s="129"/>
      <c r="AGW326" s="129"/>
      <c r="AGX326" s="129"/>
      <c r="AGY326" s="129"/>
      <c r="AGZ326" s="129"/>
      <c r="AHA326" s="129"/>
      <c r="AHB326" s="129"/>
      <c r="AHC326" s="129"/>
      <c r="AHD326" s="129"/>
      <c r="AHE326" s="129"/>
      <c r="AHF326" s="129"/>
      <c r="AHG326" s="129"/>
      <c r="AHH326" s="129"/>
      <c r="AHI326" s="129"/>
      <c r="AHJ326" s="129"/>
      <c r="AHK326" s="129"/>
      <c r="AHL326" s="129"/>
      <c r="AHM326" s="129"/>
      <c r="AHN326" s="129"/>
      <c r="AHO326" s="129"/>
      <c r="AHP326" s="129"/>
      <c r="AHQ326" s="129"/>
      <c r="AHR326" s="129"/>
      <c r="AHS326" s="129"/>
      <c r="AHT326" s="129"/>
      <c r="AHU326" s="129"/>
      <c r="AHV326" s="129"/>
      <c r="AHW326" s="129"/>
      <c r="AHX326" s="129"/>
      <c r="AHY326" s="129"/>
      <c r="AHZ326" s="129"/>
      <c r="AIA326" s="129"/>
      <c r="AIB326" s="129"/>
      <c r="AIC326" s="129"/>
      <c r="AID326" s="129"/>
      <c r="AIE326" s="129"/>
      <c r="AIF326" s="129"/>
      <c r="AIG326" s="129"/>
      <c r="AIH326" s="129"/>
      <c r="AII326" s="129"/>
      <c r="AIJ326" s="129"/>
      <c r="AIK326" s="129"/>
      <c r="AIL326" s="129"/>
      <c r="AIM326" s="129"/>
      <c r="AIN326" s="129"/>
      <c r="AIO326" s="129"/>
      <c r="AIP326" s="129"/>
      <c r="AIQ326" s="129"/>
      <c r="AIR326" s="129"/>
      <c r="AIS326" s="129"/>
      <c r="AIT326" s="129"/>
      <c r="AIU326" s="129"/>
      <c r="AIV326" s="129"/>
      <c r="AIW326" s="129"/>
      <c r="AIX326" s="129"/>
      <c r="AIY326" s="129"/>
      <c r="AIZ326" s="129"/>
      <c r="AJA326" s="129"/>
      <c r="AJB326" s="129"/>
      <c r="AJC326" s="129"/>
      <c r="AJD326" s="129"/>
      <c r="AJE326" s="129"/>
      <c r="AJF326" s="129"/>
      <c r="AJG326" s="129"/>
      <c r="AJH326" s="129"/>
      <c r="AJI326" s="129"/>
      <c r="AJJ326" s="129"/>
      <c r="AJK326" s="129"/>
      <c r="AJL326" s="129"/>
      <c r="AJM326" s="129"/>
      <c r="AJN326" s="129"/>
      <c r="AJO326" s="129"/>
      <c r="AJP326" s="129"/>
      <c r="AJQ326" s="129"/>
      <c r="AJR326" s="129"/>
      <c r="AJS326" s="129"/>
      <c r="AJT326" s="129"/>
      <c r="AJU326" s="129"/>
      <c r="AJV326" s="129"/>
      <c r="AJW326" s="129"/>
      <c r="AJX326" s="129"/>
      <c r="AJY326" s="129"/>
      <c r="AJZ326" s="129"/>
      <c r="AKA326" s="129"/>
      <c r="AKB326" s="129"/>
      <c r="AKC326" s="129"/>
      <c r="AKD326" s="129"/>
      <c r="AKE326" s="129"/>
      <c r="AKF326" s="129"/>
      <c r="AKG326" s="129"/>
      <c r="AKH326" s="129"/>
      <c r="AKI326" s="129"/>
      <c r="AKJ326" s="129"/>
      <c r="AKK326" s="129"/>
      <c r="AKL326" s="129"/>
      <c r="AKM326" s="129"/>
      <c r="AKN326" s="129"/>
      <c r="AKO326" s="129"/>
      <c r="AKP326" s="129"/>
      <c r="AKQ326" s="129"/>
      <c r="AKR326" s="129"/>
      <c r="AKS326" s="129"/>
      <c r="AKT326" s="129"/>
      <c r="AKU326" s="129"/>
      <c r="AKV326" s="129"/>
      <c r="AKW326" s="129"/>
      <c r="AKX326" s="129"/>
      <c r="AKY326" s="129"/>
      <c r="AKZ326" s="129"/>
      <c r="ALA326" s="129"/>
      <c r="ALB326" s="129"/>
      <c r="ALC326" s="129"/>
      <c r="ALD326" s="129"/>
      <c r="ALE326" s="129"/>
      <c r="ALF326" s="129"/>
      <c r="ALG326" s="129"/>
      <c r="ALH326" s="129"/>
      <c r="ALI326" s="129"/>
      <c r="ALJ326" s="129"/>
      <c r="ALK326" s="129"/>
      <c r="ALL326" s="129"/>
      <c r="ALM326" s="129"/>
      <c r="ALN326" s="129"/>
      <c r="ALO326" s="129"/>
      <c r="ALP326" s="129"/>
      <c r="ALQ326" s="129"/>
      <c r="ALR326" s="129"/>
      <c r="ALS326" s="129"/>
      <c r="ALT326" s="129"/>
      <c r="ALU326" s="129"/>
      <c r="ALV326" s="129"/>
      <c r="ALW326" s="129"/>
      <c r="ALX326" s="129"/>
      <c r="ALY326" s="129"/>
      <c r="ALZ326" s="129"/>
      <c r="AMA326" s="129"/>
      <c r="AMB326" s="129"/>
      <c r="AMC326" s="129"/>
      <c r="AMD326" s="129"/>
      <c r="AME326" s="129"/>
      <c r="AMF326" s="129"/>
      <c r="AMG326" s="129"/>
      <c r="AMH326" s="129"/>
      <c r="AMI326" s="129"/>
      <c r="AMJ326" s="129"/>
      <c r="AMK326" s="129"/>
      <c r="AML326" s="129"/>
      <c r="AMM326" s="129"/>
      <c r="AMN326" s="129"/>
      <c r="AMO326" s="129"/>
      <c r="AMP326" s="129"/>
      <c r="AMQ326" s="129"/>
      <c r="AMR326" s="129"/>
      <c r="AMS326" s="129"/>
      <c r="AMT326" s="129"/>
      <c r="AMU326" s="129"/>
      <c r="AMV326" s="129"/>
      <c r="AMW326" s="129"/>
      <c r="AMX326" s="129"/>
      <c r="AMY326" s="129"/>
      <c r="AMZ326" s="129"/>
      <c r="ANA326" s="129"/>
      <c r="ANB326" s="129"/>
      <c r="ANC326" s="129"/>
      <c r="AND326" s="129"/>
      <c r="ANE326" s="129"/>
      <c r="ANF326" s="129"/>
      <c r="ANG326" s="129"/>
      <c r="ANH326" s="129"/>
      <c r="ANI326" s="129"/>
      <c r="ANJ326" s="129"/>
      <c r="ANK326" s="129"/>
      <c r="ANL326" s="129"/>
      <c r="ANM326" s="129"/>
      <c r="ANN326" s="129"/>
      <c r="ANO326" s="129"/>
      <c r="ANP326" s="129"/>
      <c r="ANQ326" s="129"/>
      <c r="ANR326" s="129"/>
      <c r="ANS326" s="129"/>
      <c r="ANT326" s="129"/>
      <c r="ANU326" s="129"/>
      <c r="ANV326" s="129"/>
      <c r="ANW326" s="129"/>
      <c r="ANX326" s="129"/>
      <c r="ANY326" s="129"/>
      <c r="ANZ326" s="129"/>
      <c r="AOA326" s="129"/>
      <c r="AOB326" s="129"/>
      <c r="AOC326" s="129"/>
      <c r="AOD326" s="129"/>
      <c r="AOE326" s="129"/>
      <c r="AOF326" s="129"/>
      <c r="AOG326" s="129"/>
      <c r="AOH326" s="129"/>
      <c r="AOI326" s="129"/>
      <c r="AOJ326" s="129"/>
      <c r="AOK326" s="129"/>
      <c r="AOL326" s="129"/>
      <c r="AOM326" s="129"/>
      <c r="AON326" s="129"/>
      <c r="AOO326" s="129"/>
      <c r="AOP326" s="129"/>
      <c r="AOQ326" s="129"/>
      <c r="AOR326" s="129"/>
      <c r="AOS326" s="129"/>
      <c r="AOT326" s="129"/>
      <c r="AOU326" s="129"/>
      <c r="AOV326" s="129"/>
      <c r="AOW326" s="129"/>
      <c r="AOX326" s="129"/>
      <c r="AOY326" s="129"/>
      <c r="AOZ326" s="129"/>
      <c r="APA326" s="129"/>
      <c r="APB326" s="129"/>
      <c r="APC326" s="129"/>
      <c r="APD326" s="129"/>
      <c r="APE326" s="129"/>
      <c r="APF326" s="129"/>
      <c r="APG326" s="129"/>
      <c r="APH326" s="129"/>
      <c r="API326" s="129"/>
      <c r="APJ326" s="129"/>
      <c r="APK326" s="129"/>
      <c r="APL326" s="129"/>
      <c r="APM326" s="129"/>
      <c r="APN326" s="129"/>
      <c r="APO326" s="129"/>
      <c r="APP326" s="129"/>
      <c r="APQ326" s="129"/>
      <c r="APR326" s="129"/>
      <c r="APS326" s="129"/>
      <c r="APT326" s="129"/>
      <c r="APU326" s="129"/>
      <c r="APV326" s="129"/>
      <c r="APW326" s="129"/>
      <c r="APX326" s="129"/>
      <c r="APY326" s="129"/>
      <c r="APZ326" s="129"/>
      <c r="AQA326" s="129"/>
      <c r="AQB326" s="129"/>
      <c r="AQC326" s="129"/>
      <c r="AQD326" s="129"/>
      <c r="AQE326" s="129"/>
      <c r="AQF326" s="129"/>
      <c r="AQG326" s="129"/>
      <c r="AQH326" s="129"/>
      <c r="AQI326" s="129"/>
      <c r="AQJ326" s="129"/>
      <c r="AQK326" s="129"/>
      <c r="AQL326" s="129"/>
      <c r="AQM326" s="129"/>
      <c r="AQN326" s="129"/>
      <c r="AQO326" s="129"/>
      <c r="AQP326" s="129"/>
      <c r="AQQ326" s="129"/>
      <c r="AQR326" s="129"/>
      <c r="AQS326" s="129"/>
      <c r="AQT326" s="129"/>
      <c r="AQU326" s="129"/>
      <c r="AQV326" s="129"/>
      <c r="AQW326" s="129"/>
      <c r="AQX326" s="129"/>
      <c r="AQY326" s="129"/>
      <c r="AQZ326" s="129"/>
      <c r="ARA326" s="129"/>
      <c r="ARB326" s="129"/>
      <c r="ARC326" s="129"/>
      <c r="ARD326" s="129"/>
      <c r="ARE326" s="129"/>
      <c r="ARF326" s="129"/>
      <c r="ARG326" s="129"/>
      <c r="ARH326" s="129"/>
      <c r="ARI326" s="129"/>
      <c r="ARJ326" s="129"/>
      <c r="ARK326" s="129"/>
      <c r="ARL326" s="129"/>
      <c r="ARM326" s="129"/>
      <c r="ARN326" s="129"/>
      <c r="ARO326" s="129"/>
      <c r="ARP326" s="129"/>
      <c r="ARQ326" s="129"/>
      <c r="ARR326" s="129"/>
      <c r="ARS326" s="129"/>
      <c r="ART326" s="129"/>
      <c r="ARU326" s="129"/>
      <c r="ARV326" s="129"/>
      <c r="ARW326" s="129"/>
      <c r="ARX326" s="129"/>
      <c r="ARY326" s="129"/>
      <c r="ARZ326" s="129"/>
      <c r="ASA326" s="129"/>
      <c r="ASB326" s="129"/>
      <c r="ASC326" s="129"/>
      <c r="ASD326" s="129"/>
      <c r="ASE326" s="129"/>
      <c r="ASF326" s="129"/>
      <c r="ASG326" s="129"/>
      <c r="ASH326" s="129"/>
      <c r="ASI326" s="129"/>
      <c r="ASJ326" s="129"/>
      <c r="ASK326" s="129"/>
      <c r="ASL326" s="129"/>
      <c r="ASM326" s="129"/>
      <c r="ASN326" s="129"/>
      <c r="ASO326" s="129"/>
      <c r="ASP326" s="129"/>
      <c r="ASQ326" s="129"/>
      <c r="ASR326" s="129"/>
      <c r="ASS326" s="129"/>
      <c r="AST326" s="129"/>
      <c r="ASU326" s="129"/>
      <c r="ASV326" s="129"/>
      <c r="ASW326" s="129"/>
      <c r="ASX326" s="129"/>
      <c r="ASY326" s="129"/>
      <c r="ASZ326" s="129"/>
      <c r="ATA326" s="129"/>
      <c r="ATB326" s="129"/>
      <c r="ATC326" s="129"/>
      <c r="ATD326" s="129"/>
      <c r="ATE326" s="129"/>
      <c r="ATF326" s="129"/>
      <c r="ATG326" s="129"/>
      <c r="ATH326" s="129"/>
      <c r="ATI326" s="129"/>
      <c r="ATJ326" s="129"/>
      <c r="ATK326" s="129"/>
      <c r="ATL326" s="129"/>
      <c r="ATM326" s="129"/>
      <c r="ATN326" s="129"/>
      <c r="ATO326" s="129"/>
      <c r="ATP326" s="129"/>
      <c r="ATQ326" s="129"/>
      <c r="ATR326" s="129"/>
      <c r="ATS326" s="129"/>
      <c r="ATT326" s="129"/>
      <c r="ATU326" s="129"/>
      <c r="ATV326" s="129"/>
      <c r="ATW326" s="129"/>
      <c r="ATX326" s="129"/>
      <c r="ATY326" s="129"/>
      <c r="ATZ326" s="129"/>
      <c r="AUA326" s="129"/>
      <c r="AUB326" s="129"/>
      <c r="AUC326" s="129"/>
      <c r="AUD326" s="129"/>
      <c r="AUE326" s="129"/>
      <c r="AUF326" s="129"/>
      <c r="AUG326" s="129"/>
      <c r="AUH326" s="129"/>
      <c r="AUI326" s="129"/>
      <c r="AUJ326" s="129"/>
      <c r="AUK326" s="129"/>
      <c r="AUL326" s="129"/>
      <c r="AUM326" s="129"/>
      <c r="AUN326" s="129"/>
      <c r="AUO326" s="129"/>
      <c r="AUP326" s="129"/>
      <c r="AUQ326" s="129"/>
      <c r="AUR326" s="129"/>
      <c r="AUS326" s="129"/>
      <c r="AUT326" s="129"/>
      <c r="AUU326" s="129"/>
      <c r="AUV326" s="129"/>
      <c r="AUW326" s="129"/>
      <c r="AUX326" s="129"/>
      <c r="AUY326" s="129"/>
      <c r="AUZ326" s="129"/>
      <c r="AVA326" s="129"/>
      <c r="AVB326" s="129"/>
      <c r="AVC326" s="129"/>
      <c r="AVD326" s="129"/>
      <c r="AVE326" s="129"/>
      <c r="AVF326" s="129"/>
      <c r="AVG326" s="129"/>
      <c r="AVH326" s="129"/>
      <c r="AVI326" s="129"/>
      <c r="AVJ326" s="129"/>
      <c r="AVK326" s="129"/>
      <c r="AVL326" s="129"/>
      <c r="AVM326" s="129"/>
      <c r="AVN326" s="129"/>
      <c r="AVO326" s="129"/>
      <c r="AVP326" s="129"/>
      <c r="AVQ326" s="129"/>
      <c r="AVR326" s="129"/>
      <c r="AVS326" s="129"/>
      <c r="AVT326" s="129"/>
      <c r="AVU326" s="129"/>
      <c r="AVV326" s="129"/>
      <c r="AVW326" s="129"/>
      <c r="AVX326" s="129"/>
      <c r="AVY326" s="129"/>
      <c r="AVZ326" s="129"/>
      <c r="AWA326" s="129"/>
      <c r="AWB326" s="129"/>
      <c r="AWC326" s="129"/>
      <c r="AWD326" s="129"/>
      <c r="AWE326" s="129"/>
      <c r="AWF326" s="129"/>
      <c r="AWG326" s="129"/>
      <c r="AWH326" s="129"/>
      <c r="AWI326" s="129"/>
      <c r="AWJ326" s="129"/>
      <c r="AWK326" s="129"/>
      <c r="AWL326" s="129"/>
      <c r="AWM326" s="129"/>
      <c r="AWN326" s="129"/>
      <c r="AWO326" s="129"/>
      <c r="AWP326" s="129"/>
      <c r="AWQ326" s="129"/>
      <c r="AWR326" s="129"/>
      <c r="AWS326" s="129"/>
      <c r="AWT326" s="129"/>
      <c r="AWU326" s="129"/>
      <c r="AWV326" s="129"/>
      <c r="AWW326" s="129"/>
      <c r="AWX326" s="129"/>
      <c r="AWY326" s="129"/>
      <c r="AWZ326" s="129"/>
      <c r="AXA326" s="129"/>
      <c r="AXB326" s="129"/>
      <c r="AXC326" s="129"/>
      <c r="AXD326" s="129"/>
      <c r="AXE326" s="129"/>
      <c r="AXF326" s="129"/>
      <c r="AXG326" s="129"/>
      <c r="AXH326" s="129"/>
      <c r="AXI326" s="129"/>
      <c r="AXJ326" s="129"/>
      <c r="AXK326" s="129"/>
      <c r="AXL326" s="129"/>
      <c r="AXM326" s="129"/>
      <c r="AXN326" s="129"/>
      <c r="AXO326" s="129"/>
      <c r="AXP326" s="129"/>
      <c r="AXQ326" s="129"/>
      <c r="AXR326" s="129"/>
    </row>
    <row r="327" spans="1:1318" s="177" customFormat="1" ht="12.75">
      <c r="A327" s="178"/>
      <c r="D327" s="179"/>
      <c r="H327" s="130"/>
      <c r="I327" s="130"/>
      <c r="J327" s="130"/>
      <c r="K327" s="179"/>
      <c r="L327" s="179"/>
      <c r="M327" s="179"/>
      <c r="N327" s="179"/>
    </row>
    <row r="328" spans="1:1318" s="179" customFormat="1" ht="12.75">
      <c r="A328" s="180"/>
      <c r="B328" s="177"/>
      <c r="C328" s="177"/>
      <c r="E328" s="177"/>
      <c r="F328" s="177"/>
      <c r="G328" s="177"/>
      <c r="H328" s="130"/>
      <c r="I328" s="130"/>
      <c r="J328" s="130"/>
    </row>
    <row r="329" spans="1:1318" s="177" customFormat="1" ht="12.75">
      <c r="A329" s="179"/>
      <c r="D329" s="179"/>
      <c r="H329" s="130"/>
      <c r="I329" s="130"/>
      <c r="J329" s="130"/>
      <c r="K329" s="179"/>
      <c r="L329" s="179"/>
      <c r="M329" s="179"/>
      <c r="N329" s="179"/>
    </row>
    <row r="330" spans="1:1318" s="177" customFormat="1" ht="12.75">
      <c r="A330" s="179"/>
      <c r="D330" s="179"/>
      <c r="H330" s="130"/>
      <c r="I330" s="130"/>
      <c r="J330" s="130"/>
      <c r="K330" s="179"/>
      <c r="L330" s="179"/>
      <c r="M330" s="179"/>
      <c r="N330" s="179"/>
    </row>
    <row r="331" spans="1:1318" s="179" customFormat="1" ht="12.75">
      <c r="A331" s="180"/>
      <c r="B331" s="177"/>
      <c r="C331" s="177"/>
      <c r="E331" s="177"/>
      <c r="F331" s="177"/>
      <c r="G331" s="177"/>
      <c r="H331" s="130"/>
      <c r="I331" s="130"/>
      <c r="J331" s="130"/>
    </row>
    <row r="332" spans="1:1318" ht="12.75">
      <c r="H332" s="130"/>
      <c r="I332" s="130"/>
      <c r="J332" s="130"/>
    </row>
    <row r="333" spans="1:1318" s="179" customFormat="1" ht="12.75">
      <c r="B333" s="177" t="s">
        <v>312</v>
      </c>
      <c r="C333" s="177"/>
      <c r="E333" s="177"/>
      <c r="F333" s="177"/>
      <c r="G333" s="177"/>
      <c r="H333" s="130"/>
      <c r="I333" s="130"/>
      <c r="J333" s="130"/>
    </row>
    <row r="334" spans="1:1318" s="179" customFormat="1" ht="12.75">
      <c r="A334" s="178"/>
      <c r="B334" s="177"/>
      <c r="C334" s="177"/>
      <c r="E334" s="177"/>
      <c r="F334" s="177"/>
      <c r="G334" s="177"/>
      <c r="H334" s="130"/>
      <c r="I334" s="130"/>
      <c r="J334" s="130"/>
    </row>
    <row r="335" spans="1:1318" s="179" customFormat="1" ht="12.75">
      <c r="A335" s="178"/>
      <c r="B335" s="177"/>
      <c r="C335" s="177"/>
      <c r="E335" s="177"/>
      <c r="F335" s="177"/>
      <c r="G335" s="177"/>
      <c r="H335" s="130"/>
      <c r="I335" s="130"/>
      <c r="J335" s="130"/>
    </row>
    <row r="336" spans="1:1318" s="179" customFormat="1" ht="12.75">
      <c r="A336" s="178"/>
      <c r="B336" s="177"/>
      <c r="C336" s="177"/>
      <c r="E336" s="177"/>
      <c r="F336" s="177"/>
      <c r="G336" s="177"/>
      <c r="H336" s="130"/>
      <c r="I336" s="130"/>
      <c r="J336" s="130"/>
    </row>
    <row r="337" spans="1:14" s="179" customFormat="1" ht="12.75">
      <c r="A337" s="178"/>
      <c r="B337" s="177"/>
      <c r="C337" s="177"/>
      <c r="E337" s="177"/>
      <c r="F337" s="177"/>
      <c r="G337" s="177"/>
      <c r="H337" s="130"/>
      <c r="I337" s="130"/>
      <c r="J337" s="130"/>
    </row>
    <row r="338" spans="1:14" s="179" customFormat="1" ht="12.75">
      <c r="A338" s="178"/>
      <c r="B338" s="177"/>
      <c r="C338" s="177"/>
      <c r="E338" s="177"/>
      <c r="F338" s="177"/>
      <c r="G338" s="177"/>
      <c r="H338" s="130"/>
      <c r="I338" s="130"/>
      <c r="J338" s="130"/>
    </row>
    <row r="339" spans="1:14" s="179" customFormat="1" ht="12.75">
      <c r="A339" s="178"/>
      <c r="B339" s="177"/>
      <c r="C339" s="177"/>
      <c r="E339" s="177"/>
      <c r="F339" s="177"/>
      <c r="G339" s="177"/>
      <c r="H339" s="130"/>
      <c r="I339" s="130"/>
      <c r="J339" s="130"/>
    </row>
    <row r="340" spans="1:14" s="179" customFormat="1" ht="12.75">
      <c r="A340" s="178"/>
      <c r="B340" s="177"/>
      <c r="C340" s="177"/>
      <c r="E340" s="177"/>
      <c r="F340" s="177"/>
      <c r="G340" s="177"/>
      <c r="H340" s="130"/>
      <c r="I340" s="130"/>
      <c r="J340" s="130"/>
    </row>
    <row r="341" spans="1:14" s="179" customFormat="1" ht="12.75">
      <c r="A341" s="178"/>
      <c r="B341" s="177"/>
      <c r="C341" s="177"/>
      <c r="E341" s="177"/>
      <c r="F341" s="177"/>
      <c r="G341" s="177"/>
      <c r="H341" s="130"/>
      <c r="I341" s="130"/>
      <c r="J341" s="130"/>
    </row>
    <row r="342" spans="1:14" s="179" customFormat="1" ht="12.75">
      <c r="A342" s="178"/>
      <c r="B342" s="177"/>
      <c r="C342" s="177"/>
      <c r="E342" s="177"/>
      <c r="F342" s="177"/>
      <c r="G342" s="177"/>
      <c r="H342" s="130"/>
      <c r="I342" s="130"/>
      <c r="J342" s="130"/>
    </row>
    <row r="343" spans="1:14" s="179" customFormat="1" ht="12.75">
      <c r="A343" s="178"/>
      <c r="B343" s="177"/>
      <c r="C343" s="177"/>
      <c r="E343" s="177"/>
      <c r="F343" s="177"/>
      <c r="G343" s="177"/>
      <c r="H343" s="130"/>
      <c r="I343" s="130"/>
      <c r="J343" s="130"/>
    </row>
    <row r="344" spans="1:14" s="179" customFormat="1" ht="12.75">
      <c r="A344" s="178"/>
      <c r="B344" s="177"/>
      <c r="C344" s="177"/>
      <c r="E344" s="177"/>
      <c r="F344" s="177"/>
      <c r="G344" s="177"/>
      <c r="H344" s="130"/>
      <c r="I344" s="130"/>
      <c r="J344" s="130"/>
    </row>
    <row r="345" spans="1:14" s="179" customFormat="1" ht="12.75">
      <c r="A345" s="178"/>
      <c r="B345" s="177"/>
      <c r="C345" s="177"/>
      <c r="E345" s="177"/>
      <c r="F345" s="177"/>
      <c r="G345" s="177"/>
      <c r="H345" s="130"/>
      <c r="I345" s="130"/>
      <c r="J345" s="130"/>
    </row>
    <row r="346" spans="1:14" s="179" customFormat="1" ht="12.75">
      <c r="A346" s="178"/>
      <c r="B346" s="177"/>
      <c r="C346" s="177"/>
      <c r="E346" s="177"/>
      <c r="F346" s="177"/>
      <c r="G346" s="177"/>
      <c r="H346" s="130"/>
      <c r="I346" s="130"/>
      <c r="J346" s="130"/>
    </row>
    <row r="347" spans="1:14" s="179" customFormat="1" ht="12.75">
      <c r="A347" s="178"/>
      <c r="B347" s="177"/>
      <c r="C347" s="177"/>
      <c r="E347" s="177"/>
      <c r="F347" s="177"/>
      <c r="G347" s="177"/>
      <c r="H347" s="130"/>
      <c r="I347" s="130"/>
      <c r="J347" s="130"/>
    </row>
    <row r="348" spans="1:14" s="177" customFormat="1" ht="12.75">
      <c r="A348" s="178"/>
      <c r="D348" s="179"/>
      <c r="H348" s="130"/>
      <c r="I348" s="130"/>
      <c r="J348" s="130"/>
      <c r="K348" s="179"/>
      <c r="L348" s="179"/>
      <c r="M348" s="179"/>
      <c r="N348" s="179"/>
    </row>
    <row r="349" spans="1:14" s="177" customFormat="1" ht="12.75">
      <c r="A349" s="181"/>
      <c r="D349" s="179"/>
      <c r="H349" s="130"/>
      <c r="I349" s="130"/>
      <c r="J349" s="130"/>
      <c r="K349" s="179"/>
      <c r="L349" s="179"/>
      <c r="M349" s="179"/>
      <c r="N349" s="179"/>
    </row>
    <row r="350" spans="1:14" s="177" customFormat="1" ht="12.75">
      <c r="A350" s="178"/>
      <c r="D350" s="179"/>
      <c r="H350" s="130"/>
      <c r="I350" s="130"/>
      <c r="J350" s="130"/>
      <c r="K350" s="179"/>
      <c r="L350" s="179"/>
      <c r="M350" s="179"/>
      <c r="N350" s="179"/>
    </row>
    <row r="351" spans="1:14" s="177" customFormat="1" ht="12.75">
      <c r="A351" s="178"/>
      <c r="D351" s="179"/>
      <c r="H351" s="130"/>
      <c r="I351" s="130"/>
      <c r="J351" s="130"/>
      <c r="K351" s="179"/>
      <c r="L351" s="179"/>
      <c r="M351" s="179"/>
      <c r="N351" s="179"/>
    </row>
    <row r="352" spans="1:14" s="177" customFormat="1" ht="12.75">
      <c r="A352" s="181"/>
      <c r="D352" s="179"/>
      <c r="H352" s="130"/>
      <c r="I352" s="130"/>
      <c r="J352" s="130"/>
      <c r="K352" s="179"/>
      <c r="L352" s="179"/>
      <c r="M352" s="179"/>
      <c r="N352" s="179"/>
    </row>
    <row r="353" spans="1:1756" s="177" customFormat="1" ht="12.75">
      <c r="A353" s="181"/>
      <c r="D353" s="179"/>
      <c r="H353" s="130"/>
      <c r="I353" s="130"/>
      <c r="J353" s="130"/>
      <c r="K353" s="179"/>
      <c r="L353" s="179"/>
      <c r="M353" s="179"/>
      <c r="N353" s="179"/>
    </row>
    <row r="354" spans="1:1756" s="177" customFormat="1" ht="12.75">
      <c r="A354" s="178"/>
      <c r="D354" s="179"/>
      <c r="H354" s="130"/>
      <c r="I354" s="130"/>
      <c r="J354" s="130"/>
      <c r="K354" s="179"/>
      <c r="L354" s="179"/>
      <c r="M354" s="179"/>
      <c r="N354" s="179"/>
    </row>
    <row r="355" spans="1:1756" s="177" customFormat="1" ht="12.75">
      <c r="A355" s="178"/>
      <c r="D355" s="179"/>
      <c r="H355" s="130"/>
      <c r="I355" s="130"/>
      <c r="J355" s="130"/>
      <c r="K355" s="179"/>
      <c r="L355" s="179"/>
      <c r="M355" s="179"/>
      <c r="N355" s="179"/>
    </row>
    <row r="356" spans="1:1756" s="177" customFormat="1" ht="12.75">
      <c r="A356" s="178"/>
      <c r="D356" s="179"/>
      <c r="H356" s="179"/>
      <c r="I356" s="179"/>
      <c r="J356" s="179"/>
      <c r="K356" s="179"/>
      <c r="L356" s="179"/>
      <c r="M356" s="179"/>
      <c r="N356" s="179"/>
    </row>
    <row r="357" spans="1:1756" s="177" customFormat="1" ht="12.75">
      <c r="A357" s="178"/>
      <c r="D357" s="179"/>
      <c r="H357" s="179"/>
      <c r="I357" s="179"/>
      <c r="J357" s="179"/>
      <c r="K357" s="179"/>
      <c r="L357" s="179"/>
      <c r="M357" s="179"/>
      <c r="N357" s="179"/>
    </row>
    <row r="358" spans="1:1756" s="177" customFormat="1" ht="12.75">
      <c r="A358" s="182"/>
      <c r="D358" s="179"/>
      <c r="H358" s="179"/>
      <c r="I358" s="179"/>
      <c r="J358" s="179"/>
      <c r="K358" s="179"/>
      <c r="L358" s="179"/>
      <c r="M358" s="179"/>
      <c r="N358" s="179"/>
    </row>
    <row r="359" spans="1:1756" s="177" customFormat="1" ht="12.75">
      <c r="A359" s="178"/>
      <c r="D359" s="179"/>
      <c r="H359" s="179"/>
      <c r="I359" s="179"/>
      <c r="J359" s="179"/>
      <c r="K359" s="179"/>
      <c r="L359" s="179"/>
      <c r="M359" s="179"/>
      <c r="N359" s="179"/>
    </row>
    <row r="360" spans="1:1756" s="177" customFormat="1" ht="12.75">
      <c r="A360" s="183"/>
      <c r="D360" s="179"/>
      <c r="H360" s="179"/>
      <c r="I360" s="179"/>
      <c r="J360" s="179"/>
      <c r="K360" s="179"/>
      <c r="L360" s="179"/>
      <c r="M360" s="179"/>
      <c r="N360" s="179"/>
    </row>
    <row r="361" spans="1:1756" s="172" customFormat="1" ht="12.75">
      <c r="A361" s="183"/>
      <c r="B361" s="177"/>
      <c r="C361" s="177"/>
      <c r="D361" s="179"/>
      <c r="E361" s="177"/>
      <c r="F361" s="177"/>
      <c r="G361" s="177"/>
      <c r="H361" s="179"/>
      <c r="I361" s="179"/>
      <c r="J361" s="179"/>
      <c r="K361" s="179"/>
      <c r="L361" s="179"/>
      <c r="M361" s="179"/>
      <c r="N361" s="179"/>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c r="AM361" s="177"/>
      <c r="AN361" s="177"/>
      <c r="AO361" s="177"/>
      <c r="AP361" s="177"/>
      <c r="AQ361" s="177"/>
      <c r="AR361" s="177"/>
      <c r="AS361" s="177"/>
      <c r="AT361" s="177"/>
      <c r="AU361" s="177"/>
      <c r="AV361" s="177"/>
      <c r="AW361" s="177"/>
      <c r="AX361" s="177"/>
      <c r="AY361" s="177"/>
      <c r="AZ361" s="177"/>
      <c r="BA361" s="177"/>
      <c r="BB361" s="177"/>
      <c r="BC361" s="177"/>
      <c r="BD361" s="177"/>
      <c r="BE361" s="177"/>
      <c r="BF361" s="177"/>
      <c r="BG361" s="177"/>
      <c r="BH361" s="177"/>
      <c r="BI361" s="177"/>
      <c r="BJ361" s="177"/>
      <c r="BK361" s="177"/>
      <c r="BL361" s="177"/>
      <c r="BM361" s="177"/>
      <c r="BN361" s="177"/>
      <c r="BO361" s="177"/>
      <c r="BP361" s="177"/>
      <c r="BQ361" s="177"/>
      <c r="BR361" s="177"/>
      <c r="BS361" s="177"/>
      <c r="BT361" s="177"/>
      <c r="BU361" s="177"/>
      <c r="BV361" s="177"/>
      <c r="BW361" s="177"/>
      <c r="BX361" s="177"/>
      <c r="BY361" s="177"/>
      <c r="BZ361" s="177"/>
      <c r="CA361" s="177"/>
      <c r="CB361" s="177"/>
      <c r="CC361" s="177"/>
      <c r="CD361" s="177"/>
      <c r="CE361" s="177"/>
      <c r="CF361" s="177"/>
      <c r="CG361" s="177"/>
      <c r="CH361" s="177"/>
      <c r="CI361" s="177"/>
      <c r="CJ361" s="177"/>
      <c r="CK361" s="177"/>
      <c r="CL361" s="177"/>
      <c r="CM361" s="177"/>
      <c r="CN361" s="177"/>
      <c r="CO361" s="177"/>
      <c r="CP361" s="177"/>
      <c r="CQ361" s="177"/>
      <c r="CR361" s="177"/>
      <c r="CS361" s="177"/>
      <c r="CT361" s="177"/>
      <c r="CU361" s="177"/>
      <c r="CV361" s="177"/>
      <c r="CW361" s="177"/>
      <c r="CX361" s="177"/>
      <c r="CY361" s="177"/>
      <c r="CZ361" s="177"/>
      <c r="DA361" s="177"/>
      <c r="DB361" s="177"/>
      <c r="DC361" s="177"/>
      <c r="DD361" s="177"/>
      <c r="DE361" s="177"/>
      <c r="DF361" s="177"/>
      <c r="DG361" s="177"/>
      <c r="DH361" s="177"/>
      <c r="DI361" s="177"/>
      <c r="DJ361" s="177"/>
      <c r="DK361" s="177"/>
      <c r="DL361" s="177"/>
      <c r="DM361" s="177"/>
      <c r="DN361" s="177"/>
      <c r="DO361" s="177"/>
      <c r="DP361" s="177"/>
      <c r="DQ361" s="177"/>
      <c r="DR361" s="177"/>
      <c r="DS361" s="177"/>
      <c r="DT361" s="177"/>
      <c r="DU361" s="177"/>
      <c r="DV361" s="177"/>
      <c r="DW361" s="177"/>
      <c r="DX361" s="177"/>
      <c r="DY361" s="177"/>
      <c r="DZ361" s="177"/>
      <c r="EA361" s="177"/>
      <c r="EB361" s="177"/>
      <c r="EC361" s="177"/>
      <c r="ED361" s="177"/>
      <c r="EE361" s="177"/>
      <c r="EF361" s="177"/>
      <c r="EG361" s="177"/>
      <c r="EH361" s="177"/>
      <c r="EI361" s="177"/>
      <c r="EJ361" s="177"/>
      <c r="EK361" s="177"/>
      <c r="EL361" s="177"/>
      <c r="EM361" s="177"/>
      <c r="EN361" s="177"/>
      <c r="EO361" s="177"/>
      <c r="EP361" s="177"/>
      <c r="EQ361" s="177"/>
      <c r="ER361" s="177"/>
      <c r="ES361" s="177"/>
      <c r="ET361" s="177"/>
      <c r="EU361" s="177"/>
      <c r="EV361" s="177"/>
      <c r="EW361" s="177"/>
      <c r="EX361" s="177"/>
      <c r="EY361" s="177"/>
      <c r="EZ361" s="177"/>
      <c r="FA361" s="177"/>
      <c r="FB361" s="177"/>
      <c r="FC361" s="177"/>
      <c r="FD361" s="177"/>
      <c r="FE361" s="177"/>
      <c r="FF361" s="177"/>
      <c r="FG361" s="177"/>
      <c r="FH361" s="177"/>
      <c r="FI361" s="177"/>
      <c r="FJ361" s="177"/>
      <c r="FK361" s="177"/>
      <c r="FL361" s="177"/>
      <c r="FM361" s="177"/>
      <c r="FN361" s="177"/>
      <c r="FO361" s="177"/>
      <c r="FP361" s="177"/>
      <c r="FQ361" s="177"/>
      <c r="FR361" s="177"/>
      <c r="FS361" s="177"/>
      <c r="FT361" s="177"/>
      <c r="FU361" s="177"/>
      <c r="FV361" s="177"/>
      <c r="FW361" s="177"/>
      <c r="FX361" s="177"/>
      <c r="FY361" s="177"/>
      <c r="FZ361" s="177"/>
      <c r="GA361" s="177"/>
      <c r="GB361" s="177"/>
      <c r="GC361" s="177"/>
      <c r="GD361" s="177"/>
      <c r="GE361" s="177"/>
      <c r="GF361" s="177"/>
      <c r="GG361" s="177"/>
      <c r="GH361" s="177"/>
      <c r="GI361" s="177"/>
      <c r="GJ361" s="177"/>
      <c r="GK361" s="177"/>
      <c r="GL361" s="177"/>
      <c r="GM361" s="177"/>
      <c r="GN361" s="177"/>
      <c r="GO361" s="177"/>
      <c r="GP361" s="177"/>
      <c r="GQ361" s="177"/>
      <c r="GR361" s="177"/>
      <c r="GS361" s="177"/>
      <c r="GT361" s="177"/>
      <c r="GU361" s="177"/>
      <c r="GV361" s="177"/>
      <c r="GW361" s="177"/>
      <c r="GX361" s="177"/>
      <c r="GY361" s="177"/>
      <c r="GZ361" s="177"/>
      <c r="HA361" s="177"/>
      <c r="HB361" s="177"/>
      <c r="HC361" s="177"/>
      <c r="HD361" s="177"/>
      <c r="HE361" s="177"/>
      <c r="HF361" s="177"/>
      <c r="HG361" s="177"/>
      <c r="HH361" s="177"/>
      <c r="HI361" s="177"/>
      <c r="HJ361" s="177"/>
      <c r="HK361" s="177"/>
      <c r="HL361" s="177"/>
      <c r="HM361" s="177"/>
      <c r="HN361" s="177"/>
      <c r="HO361" s="177"/>
      <c r="HP361" s="177"/>
      <c r="HQ361" s="177"/>
      <c r="HR361" s="177"/>
      <c r="HS361" s="177"/>
      <c r="HT361" s="177"/>
      <c r="HU361" s="177"/>
      <c r="HV361" s="177"/>
      <c r="HW361" s="177"/>
      <c r="HX361" s="177"/>
      <c r="HY361" s="177"/>
      <c r="HZ361" s="177"/>
      <c r="IA361" s="177"/>
      <c r="IB361" s="177"/>
      <c r="IC361" s="177"/>
      <c r="ID361" s="177"/>
      <c r="IE361" s="177"/>
      <c r="IF361" s="177"/>
      <c r="IG361" s="177"/>
      <c r="IH361" s="177"/>
      <c r="II361" s="177"/>
      <c r="IJ361" s="177"/>
      <c r="IK361" s="177"/>
      <c r="IL361" s="177"/>
      <c r="IM361" s="177"/>
      <c r="IN361" s="177"/>
      <c r="IO361" s="177"/>
      <c r="IP361" s="177"/>
      <c r="IQ361" s="177"/>
      <c r="IR361" s="177"/>
      <c r="IS361" s="177"/>
      <c r="IT361" s="177"/>
      <c r="IU361" s="177"/>
      <c r="IV361" s="177"/>
      <c r="IW361" s="177"/>
      <c r="IX361" s="177"/>
      <c r="IY361" s="177"/>
      <c r="IZ361" s="177"/>
      <c r="JA361" s="177"/>
      <c r="JB361" s="177"/>
      <c r="JC361" s="177"/>
      <c r="JD361" s="177"/>
      <c r="JE361" s="177"/>
      <c r="JF361" s="177"/>
      <c r="JG361" s="177"/>
      <c r="JH361" s="177"/>
      <c r="JI361" s="177"/>
      <c r="JJ361" s="177"/>
      <c r="JK361" s="177"/>
      <c r="JL361" s="177"/>
      <c r="JM361" s="177"/>
      <c r="JN361" s="177"/>
      <c r="JO361" s="177"/>
      <c r="JP361" s="177"/>
      <c r="JQ361" s="177"/>
      <c r="JR361" s="177"/>
      <c r="JS361" s="177"/>
      <c r="JT361" s="177"/>
      <c r="JU361" s="177"/>
      <c r="JV361" s="177"/>
      <c r="JW361" s="177"/>
      <c r="JX361" s="177"/>
      <c r="JY361" s="177"/>
      <c r="JZ361" s="177"/>
      <c r="KA361" s="177"/>
      <c r="KB361" s="177"/>
      <c r="KC361" s="177"/>
      <c r="KD361" s="177"/>
      <c r="KE361" s="177"/>
      <c r="KF361" s="177"/>
      <c r="KG361" s="177"/>
      <c r="KH361" s="177"/>
      <c r="KI361" s="177"/>
      <c r="KJ361" s="177"/>
      <c r="KK361" s="177"/>
      <c r="KL361" s="177"/>
      <c r="KM361" s="177"/>
      <c r="KN361" s="177"/>
      <c r="KO361" s="177"/>
      <c r="KP361" s="177"/>
      <c r="KQ361" s="177"/>
      <c r="KR361" s="177"/>
      <c r="KS361" s="177"/>
      <c r="KT361" s="177"/>
      <c r="KU361" s="177"/>
      <c r="KV361" s="177"/>
      <c r="KW361" s="177"/>
      <c r="KX361" s="177"/>
      <c r="KY361" s="177"/>
      <c r="KZ361" s="177"/>
      <c r="LA361" s="177"/>
      <c r="LB361" s="177"/>
      <c r="LC361" s="177"/>
      <c r="LD361" s="177"/>
      <c r="LE361" s="177"/>
      <c r="LF361" s="177"/>
      <c r="LG361" s="177"/>
      <c r="LH361" s="177"/>
      <c r="LI361" s="177"/>
      <c r="LJ361" s="177"/>
      <c r="LK361" s="177"/>
      <c r="LL361" s="177"/>
      <c r="LM361" s="177"/>
      <c r="LN361" s="177"/>
      <c r="LO361" s="177"/>
      <c r="LP361" s="177"/>
      <c r="LQ361" s="177"/>
      <c r="LR361" s="177"/>
      <c r="LS361" s="177"/>
      <c r="LT361" s="177"/>
      <c r="LU361" s="177"/>
      <c r="LV361" s="177"/>
      <c r="LW361" s="177"/>
      <c r="LX361" s="177"/>
      <c r="LY361" s="177"/>
      <c r="LZ361" s="177"/>
      <c r="MA361" s="177"/>
      <c r="MB361" s="177"/>
      <c r="MC361" s="177"/>
      <c r="MD361" s="177"/>
      <c r="ME361" s="177"/>
      <c r="MF361" s="177"/>
      <c r="MG361" s="177"/>
      <c r="MH361" s="177"/>
      <c r="MI361" s="177"/>
      <c r="MJ361" s="177"/>
      <c r="MK361" s="177"/>
      <c r="ML361" s="177"/>
      <c r="MM361" s="177"/>
      <c r="MN361" s="177"/>
      <c r="MO361" s="177"/>
      <c r="MP361" s="177"/>
      <c r="MQ361" s="177"/>
      <c r="MR361" s="177"/>
      <c r="MS361" s="177"/>
      <c r="MT361" s="177"/>
      <c r="MU361" s="177"/>
      <c r="MV361" s="177"/>
      <c r="MW361" s="177"/>
      <c r="MX361" s="177"/>
      <c r="MY361" s="177"/>
      <c r="MZ361" s="177"/>
      <c r="NA361" s="177"/>
      <c r="NB361" s="177"/>
      <c r="NC361" s="177"/>
      <c r="ND361" s="177"/>
      <c r="NE361" s="177"/>
      <c r="NF361" s="177"/>
      <c r="NG361" s="177"/>
      <c r="NH361" s="177"/>
      <c r="NI361" s="177"/>
      <c r="NJ361" s="177"/>
      <c r="NK361" s="177"/>
      <c r="NL361" s="177"/>
      <c r="NM361" s="177"/>
      <c r="NN361" s="177"/>
      <c r="NO361" s="177"/>
      <c r="NP361" s="177"/>
      <c r="NQ361" s="177"/>
      <c r="NR361" s="177"/>
      <c r="NS361" s="177"/>
      <c r="NT361" s="177"/>
      <c r="NU361" s="177"/>
      <c r="NV361" s="177"/>
      <c r="NW361" s="177"/>
      <c r="NX361" s="177"/>
      <c r="NY361" s="177"/>
      <c r="NZ361" s="177"/>
      <c r="OA361" s="177"/>
      <c r="OB361" s="177"/>
      <c r="OC361" s="177"/>
      <c r="OD361" s="177"/>
      <c r="OE361" s="177"/>
      <c r="OF361" s="177"/>
      <c r="OG361" s="177"/>
      <c r="OH361" s="177"/>
      <c r="OI361" s="177"/>
      <c r="OJ361" s="177"/>
      <c r="OK361" s="177"/>
      <c r="OL361" s="177"/>
      <c r="OM361" s="177"/>
      <c r="ON361" s="177"/>
      <c r="OO361" s="177"/>
      <c r="OP361" s="177"/>
      <c r="OQ361" s="177"/>
      <c r="OR361" s="177"/>
      <c r="OS361" s="177"/>
      <c r="OT361" s="177"/>
      <c r="OU361" s="177"/>
      <c r="OV361" s="177"/>
      <c r="OW361" s="177"/>
      <c r="OX361" s="177"/>
      <c r="OY361" s="177"/>
      <c r="OZ361" s="177"/>
      <c r="PA361" s="177"/>
      <c r="PB361" s="177"/>
      <c r="PC361" s="177"/>
      <c r="PD361" s="177"/>
      <c r="PE361" s="177"/>
      <c r="PF361" s="177"/>
      <c r="PG361" s="177"/>
      <c r="PH361" s="177"/>
      <c r="PI361" s="177"/>
      <c r="PJ361" s="177"/>
      <c r="PK361" s="177"/>
      <c r="PL361" s="177"/>
      <c r="PM361" s="177"/>
      <c r="PN361" s="177"/>
      <c r="PO361" s="177"/>
      <c r="PP361" s="177"/>
      <c r="PQ361" s="177"/>
      <c r="PR361" s="177"/>
      <c r="PS361" s="177"/>
      <c r="PT361" s="177"/>
      <c r="PU361" s="177"/>
      <c r="PV361" s="177"/>
      <c r="PW361" s="177"/>
      <c r="PX361" s="177"/>
      <c r="PY361" s="177"/>
      <c r="PZ361" s="177"/>
      <c r="QA361" s="177"/>
      <c r="QB361" s="177"/>
      <c r="QC361" s="177"/>
      <c r="QD361" s="177"/>
      <c r="QE361" s="177"/>
      <c r="QF361" s="177"/>
      <c r="QG361" s="177"/>
      <c r="QH361" s="177"/>
      <c r="QI361" s="177"/>
      <c r="QJ361" s="177"/>
      <c r="QK361" s="177"/>
      <c r="QL361" s="177"/>
      <c r="QM361" s="177"/>
      <c r="QN361" s="177"/>
      <c r="QO361" s="177"/>
      <c r="QP361" s="177"/>
      <c r="QQ361" s="177"/>
      <c r="QR361" s="177"/>
      <c r="QS361" s="177"/>
      <c r="QT361" s="177"/>
      <c r="QU361" s="177"/>
      <c r="QV361" s="177"/>
      <c r="QW361" s="177"/>
      <c r="QX361" s="177"/>
      <c r="QY361" s="177"/>
      <c r="QZ361" s="177"/>
      <c r="RA361" s="177"/>
      <c r="RB361" s="177"/>
      <c r="RC361" s="177"/>
      <c r="RD361" s="177"/>
      <c r="RE361" s="177"/>
      <c r="RF361" s="177"/>
      <c r="RG361" s="177"/>
      <c r="RH361" s="177"/>
      <c r="RI361" s="177"/>
      <c r="RJ361" s="177"/>
      <c r="RK361" s="177"/>
      <c r="RL361" s="177"/>
      <c r="RM361" s="177"/>
      <c r="RN361" s="177"/>
      <c r="RO361" s="177"/>
      <c r="RP361" s="177"/>
      <c r="RQ361" s="177"/>
      <c r="RR361" s="177"/>
      <c r="RS361" s="177"/>
      <c r="RT361" s="177"/>
      <c r="RU361" s="177"/>
      <c r="RV361" s="177"/>
      <c r="RW361" s="177"/>
      <c r="RX361" s="177"/>
      <c r="RY361" s="177"/>
      <c r="RZ361" s="177"/>
      <c r="SA361" s="177"/>
      <c r="SB361" s="177"/>
      <c r="SC361" s="177"/>
      <c r="SD361" s="177"/>
      <c r="SE361" s="177"/>
      <c r="SF361" s="177"/>
      <c r="SG361" s="177"/>
      <c r="SH361" s="177"/>
      <c r="SI361" s="177"/>
      <c r="SJ361" s="177"/>
      <c r="SK361" s="177"/>
      <c r="SL361" s="177"/>
      <c r="SM361" s="177"/>
      <c r="SN361" s="177"/>
      <c r="SO361" s="177"/>
      <c r="SP361" s="177"/>
      <c r="SQ361" s="177"/>
      <c r="SR361" s="177"/>
      <c r="SS361" s="177"/>
      <c r="ST361" s="177"/>
      <c r="SU361" s="177"/>
      <c r="SV361" s="177"/>
      <c r="SW361" s="177"/>
      <c r="SX361" s="177"/>
      <c r="SY361" s="177"/>
      <c r="SZ361" s="177"/>
      <c r="TA361" s="177"/>
      <c r="TB361" s="177"/>
      <c r="TC361" s="177"/>
      <c r="TD361" s="177"/>
      <c r="TE361" s="177"/>
      <c r="TF361" s="177"/>
      <c r="TG361" s="177"/>
      <c r="TH361" s="177"/>
      <c r="TI361" s="177"/>
      <c r="TJ361" s="177"/>
      <c r="TK361" s="177"/>
      <c r="TL361" s="177"/>
      <c r="TM361" s="177"/>
      <c r="TN361" s="177"/>
      <c r="TO361" s="177"/>
      <c r="TP361" s="177"/>
      <c r="TQ361" s="177"/>
      <c r="TR361" s="177"/>
      <c r="TS361" s="177"/>
      <c r="TT361" s="177"/>
      <c r="TU361" s="177"/>
      <c r="TV361" s="177"/>
      <c r="TW361" s="177"/>
      <c r="TX361" s="177"/>
      <c r="TY361" s="177"/>
      <c r="TZ361" s="177"/>
      <c r="UA361" s="177"/>
      <c r="UB361" s="177"/>
      <c r="UC361" s="177"/>
      <c r="UD361" s="177"/>
      <c r="UE361" s="177"/>
      <c r="UF361" s="177"/>
      <c r="UG361" s="177"/>
      <c r="UH361" s="177"/>
      <c r="UI361" s="177"/>
      <c r="UJ361" s="177"/>
      <c r="UK361" s="177"/>
      <c r="UL361" s="177"/>
      <c r="UM361" s="177"/>
      <c r="UN361" s="177"/>
      <c r="UO361" s="177"/>
      <c r="UP361" s="177"/>
      <c r="UQ361" s="177"/>
      <c r="UR361" s="177"/>
      <c r="US361" s="177"/>
      <c r="UT361" s="177"/>
      <c r="UU361" s="177"/>
      <c r="UV361" s="177"/>
      <c r="UW361" s="177"/>
      <c r="UX361" s="177"/>
      <c r="UY361" s="177"/>
      <c r="UZ361" s="177"/>
      <c r="VA361" s="177"/>
      <c r="VB361" s="177"/>
      <c r="VC361" s="177"/>
      <c r="VD361" s="177"/>
      <c r="VE361" s="177"/>
      <c r="VF361" s="177"/>
      <c r="VG361" s="177"/>
      <c r="VH361" s="177"/>
      <c r="VI361" s="177"/>
      <c r="VJ361" s="177"/>
      <c r="VK361" s="177"/>
      <c r="VL361" s="177"/>
      <c r="VM361" s="177"/>
      <c r="VN361" s="177"/>
      <c r="VO361" s="177"/>
      <c r="VP361" s="177"/>
      <c r="VQ361" s="177"/>
      <c r="VR361" s="177"/>
      <c r="VS361" s="177"/>
      <c r="VT361" s="177"/>
      <c r="VU361" s="177"/>
      <c r="VV361" s="177"/>
      <c r="VW361" s="177"/>
      <c r="VX361" s="177"/>
      <c r="VY361" s="177"/>
      <c r="VZ361" s="177"/>
      <c r="WA361" s="177"/>
      <c r="WB361" s="177"/>
      <c r="WC361" s="177"/>
      <c r="WD361" s="177"/>
      <c r="WE361" s="177"/>
      <c r="WF361" s="177"/>
      <c r="WG361" s="177"/>
      <c r="WH361" s="177"/>
      <c r="WI361" s="177"/>
      <c r="WJ361" s="177"/>
      <c r="WK361" s="177"/>
      <c r="WL361" s="177"/>
      <c r="WM361" s="177"/>
      <c r="WN361" s="177"/>
      <c r="WO361" s="177"/>
      <c r="WP361" s="177"/>
      <c r="WQ361" s="177"/>
      <c r="WR361" s="177"/>
      <c r="WS361" s="177"/>
      <c r="WT361" s="177"/>
      <c r="WU361" s="177"/>
      <c r="WV361" s="177"/>
      <c r="WW361" s="177"/>
      <c r="WX361" s="177"/>
      <c r="WY361" s="177"/>
      <c r="WZ361" s="177"/>
      <c r="XA361" s="177"/>
      <c r="XB361" s="177"/>
      <c r="XC361" s="177"/>
      <c r="XD361" s="177"/>
      <c r="XE361" s="177"/>
      <c r="XF361" s="177"/>
      <c r="XG361" s="177"/>
      <c r="XH361" s="177"/>
      <c r="XI361" s="177"/>
      <c r="XJ361" s="177"/>
      <c r="XK361" s="177"/>
      <c r="XL361" s="177"/>
      <c r="XM361" s="177"/>
      <c r="XN361" s="177"/>
      <c r="XO361" s="177"/>
      <c r="XP361" s="177"/>
      <c r="XQ361" s="177"/>
      <c r="XR361" s="177"/>
      <c r="XS361" s="177"/>
      <c r="XT361" s="177"/>
      <c r="XU361" s="177"/>
      <c r="XV361" s="177"/>
      <c r="XW361" s="177"/>
      <c r="XX361" s="177"/>
      <c r="XY361" s="177"/>
      <c r="XZ361" s="177"/>
      <c r="YA361" s="177"/>
      <c r="YB361" s="177"/>
      <c r="YC361" s="177"/>
      <c r="YD361" s="177"/>
      <c r="YE361" s="177"/>
      <c r="YF361" s="177"/>
      <c r="YG361" s="177"/>
      <c r="YH361" s="177"/>
      <c r="YI361" s="177"/>
      <c r="YJ361" s="177"/>
      <c r="YK361" s="177"/>
      <c r="YL361" s="177"/>
      <c r="YM361" s="177"/>
      <c r="YN361" s="177"/>
      <c r="YO361" s="177"/>
      <c r="YP361" s="177"/>
      <c r="YQ361" s="177"/>
      <c r="YR361" s="177"/>
      <c r="YS361" s="177"/>
      <c r="YT361" s="177"/>
      <c r="YU361" s="177"/>
      <c r="YV361" s="177"/>
      <c r="YW361" s="177"/>
      <c r="YX361" s="177"/>
      <c r="YY361" s="177"/>
      <c r="YZ361" s="177"/>
      <c r="ZA361" s="177"/>
      <c r="ZB361" s="177"/>
      <c r="ZC361" s="177"/>
      <c r="ZD361" s="177"/>
      <c r="ZE361" s="177"/>
      <c r="ZF361" s="177"/>
      <c r="ZG361" s="177"/>
      <c r="ZH361" s="177"/>
      <c r="ZI361" s="177"/>
      <c r="ZJ361" s="177"/>
      <c r="ZK361" s="177"/>
      <c r="ZL361" s="177"/>
      <c r="ZM361" s="177"/>
      <c r="ZN361" s="177"/>
      <c r="ZO361" s="177"/>
      <c r="ZP361" s="177"/>
      <c r="ZQ361" s="177"/>
      <c r="ZR361" s="177"/>
      <c r="ZS361" s="177"/>
      <c r="ZT361" s="177"/>
      <c r="ZU361" s="177"/>
      <c r="ZV361" s="177"/>
      <c r="ZW361" s="177"/>
      <c r="ZX361" s="177"/>
      <c r="ZY361" s="177"/>
      <c r="ZZ361" s="177"/>
      <c r="AAA361" s="177"/>
      <c r="AAB361" s="177"/>
      <c r="AAC361" s="177"/>
      <c r="AAD361" s="177"/>
      <c r="AAE361" s="177"/>
      <c r="AAF361" s="177"/>
      <c r="AAG361" s="177"/>
      <c r="AAH361" s="177"/>
      <c r="AAI361" s="177"/>
      <c r="AAJ361" s="177"/>
      <c r="AAK361" s="177"/>
      <c r="AAL361" s="177"/>
      <c r="AAM361" s="177"/>
      <c r="AAN361" s="177"/>
      <c r="AAO361" s="177"/>
      <c r="AAP361" s="177"/>
      <c r="AAQ361" s="177"/>
      <c r="AAR361" s="177"/>
      <c r="AAS361" s="177"/>
      <c r="AAT361" s="177"/>
      <c r="AAU361" s="177"/>
      <c r="AAV361" s="177"/>
      <c r="AAW361" s="177"/>
      <c r="AAX361" s="177"/>
      <c r="AAY361" s="177"/>
      <c r="AAZ361" s="177"/>
      <c r="ABA361" s="177"/>
      <c r="ABB361" s="177"/>
      <c r="ABC361" s="177"/>
      <c r="ABD361" s="177"/>
      <c r="ABE361" s="177"/>
      <c r="ABF361" s="177"/>
      <c r="ABG361" s="177"/>
      <c r="ABH361" s="177"/>
      <c r="ABI361" s="177"/>
      <c r="ABJ361" s="177"/>
      <c r="ABK361" s="177"/>
      <c r="ABL361" s="177"/>
      <c r="ABM361" s="177"/>
      <c r="ABN361" s="177"/>
      <c r="ABO361" s="177"/>
      <c r="ABP361" s="177"/>
      <c r="ABQ361" s="177"/>
      <c r="ABR361" s="177"/>
      <c r="ABS361" s="177"/>
      <c r="ABT361" s="177"/>
      <c r="ABU361" s="177"/>
      <c r="ABV361" s="177"/>
      <c r="ABW361" s="177"/>
      <c r="ABX361" s="177"/>
      <c r="ABY361" s="177"/>
      <c r="ABZ361" s="177"/>
      <c r="ACA361" s="177"/>
      <c r="ACB361" s="177"/>
      <c r="ACC361" s="177"/>
      <c r="ACD361" s="177"/>
      <c r="ACE361" s="177"/>
      <c r="ACF361" s="177"/>
      <c r="ACG361" s="177"/>
      <c r="ACH361" s="177"/>
      <c r="ACI361" s="177"/>
      <c r="ACJ361" s="177"/>
      <c r="ACK361" s="177"/>
      <c r="ACL361" s="177"/>
      <c r="ACM361" s="177"/>
      <c r="ACN361" s="177"/>
      <c r="ACO361" s="177"/>
      <c r="ACP361" s="177"/>
      <c r="ACQ361" s="177"/>
      <c r="ACR361" s="177"/>
      <c r="ACS361" s="177"/>
      <c r="ACT361" s="177"/>
      <c r="ACU361" s="177"/>
      <c r="ACV361" s="177"/>
      <c r="ACW361" s="177"/>
      <c r="ACX361" s="177"/>
      <c r="ACY361" s="177"/>
      <c r="ACZ361" s="177"/>
      <c r="ADA361" s="177"/>
      <c r="ADB361" s="177"/>
      <c r="ADC361" s="177"/>
      <c r="ADD361" s="177"/>
      <c r="ADE361" s="177"/>
      <c r="ADF361" s="177"/>
      <c r="ADG361" s="177"/>
      <c r="ADH361" s="177"/>
      <c r="ADI361" s="177"/>
      <c r="ADJ361" s="177"/>
      <c r="ADK361" s="177"/>
      <c r="ADL361" s="177"/>
      <c r="ADM361" s="177"/>
      <c r="ADN361" s="177"/>
      <c r="ADO361" s="177"/>
      <c r="ADP361" s="177"/>
      <c r="ADQ361" s="177"/>
      <c r="ADR361" s="177"/>
      <c r="ADS361" s="177"/>
      <c r="ADT361" s="177"/>
      <c r="ADU361" s="177"/>
      <c r="ADV361" s="177"/>
      <c r="ADW361" s="177"/>
      <c r="ADX361" s="177"/>
      <c r="ADY361" s="177"/>
      <c r="ADZ361" s="177"/>
      <c r="AEA361" s="177"/>
      <c r="AEB361" s="177"/>
      <c r="AEC361" s="177"/>
      <c r="AED361" s="177"/>
      <c r="AEE361" s="177"/>
      <c r="AEF361" s="177"/>
      <c r="AEG361" s="177"/>
      <c r="AEH361" s="177"/>
      <c r="AEI361" s="177"/>
      <c r="AEJ361" s="177"/>
      <c r="AEK361" s="177"/>
      <c r="AEL361" s="177"/>
      <c r="AEM361" s="177"/>
      <c r="AEN361" s="177"/>
      <c r="AEO361" s="177"/>
      <c r="AEP361" s="177"/>
      <c r="AEQ361" s="177"/>
      <c r="AER361" s="177"/>
      <c r="AES361" s="177"/>
      <c r="AET361" s="177"/>
      <c r="AEU361" s="177"/>
      <c r="AEV361" s="177"/>
      <c r="AEW361" s="177"/>
      <c r="AEX361" s="177"/>
      <c r="AEY361" s="177"/>
      <c r="AEZ361" s="177"/>
      <c r="AFA361" s="177"/>
      <c r="AFB361" s="177"/>
      <c r="AFC361" s="177"/>
      <c r="AFD361" s="177"/>
      <c r="AFE361" s="177"/>
      <c r="AFF361" s="177"/>
      <c r="AFG361" s="177"/>
      <c r="AFH361" s="177"/>
      <c r="AFI361" s="177"/>
      <c r="AFJ361" s="177"/>
      <c r="AFK361" s="177"/>
      <c r="AFL361" s="177"/>
      <c r="AFM361" s="177"/>
      <c r="AFN361" s="177"/>
      <c r="AFO361" s="177"/>
      <c r="AFP361" s="177"/>
      <c r="AFQ361" s="177"/>
      <c r="AFR361" s="177"/>
      <c r="AFS361" s="177"/>
      <c r="AFT361" s="177"/>
      <c r="AFU361" s="177"/>
      <c r="AFV361" s="177"/>
      <c r="AFW361" s="177"/>
      <c r="AFX361" s="177"/>
      <c r="AFY361" s="177"/>
      <c r="AFZ361" s="177"/>
      <c r="AGA361" s="177"/>
      <c r="AGB361" s="177"/>
      <c r="AGC361" s="177"/>
      <c r="AGD361" s="177"/>
      <c r="AGE361" s="177"/>
      <c r="AGF361" s="177"/>
      <c r="AGG361" s="177"/>
      <c r="AGH361" s="177"/>
      <c r="AGI361" s="177"/>
      <c r="AGJ361" s="177"/>
      <c r="AGK361" s="177"/>
      <c r="AGL361" s="177"/>
      <c r="AGM361" s="177"/>
      <c r="AGN361" s="177"/>
      <c r="AGO361" s="177"/>
      <c r="AGP361" s="177"/>
      <c r="AGQ361" s="177"/>
      <c r="AGR361" s="177"/>
      <c r="AGS361" s="177"/>
      <c r="AGT361" s="177"/>
      <c r="AGU361" s="177"/>
      <c r="AGV361" s="177"/>
      <c r="AGW361" s="177"/>
      <c r="AGX361" s="177"/>
      <c r="AGY361" s="177"/>
      <c r="AGZ361" s="177"/>
      <c r="AHA361" s="177"/>
      <c r="AHB361" s="177"/>
      <c r="AHC361" s="177"/>
      <c r="AHD361" s="177"/>
      <c r="AHE361" s="177"/>
      <c r="AHF361" s="177"/>
      <c r="AHG361" s="177"/>
      <c r="AHH361" s="177"/>
      <c r="AHI361" s="177"/>
      <c r="AHJ361" s="177"/>
      <c r="AHK361" s="177"/>
      <c r="AHL361" s="177"/>
      <c r="AHM361" s="177"/>
      <c r="AHN361" s="177"/>
      <c r="AHO361" s="177"/>
      <c r="AHP361" s="177"/>
      <c r="AHQ361" s="177"/>
      <c r="AHR361" s="177"/>
      <c r="AHS361" s="177"/>
      <c r="AHT361" s="177"/>
      <c r="AHU361" s="177"/>
      <c r="AHV361" s="177"/>
      <c r="AHW361" s="177"/>
      <c r="AHX361" s="177"/>
      <c r="AHY361" s="177"/>
      <c r="AHZ361" s="177"/>
      <c r="AIA361" s="177"/>
      <c r="AIB361" s="177"/>
      <c r="AIC361" s="177"/>
      <c r="AID361" s="177"/>
      <c r="AIE361" s="177"/>
      <c r="AIF361" s="177"/>
      <c r="AIG361" s="177"/>
      <c r="AIH361" s="177"/>
      <c r="AII361" s="177"/>
      <c r="AIJ361" s="177"/>
      <c r="AIK361" s="177"/>
      <c r="AIL361" s="177"/>
      <c r="AIM361" s="177"/>
      <c r="AIN361" s="177"/>
      <c r="AIO361" s="177"/>
      <c r="AIP361" s="177"/>
      <c r="AIQ361" s="177"/>
      <c r="AIR361" s="177"/>
      <c r="AIS361" s="177"/>
      <c r="AIT361" s="177"/>
      <c r="AIU361" s="177"/>
      <c r="AIV361" s="177"/>
      <c r="AIW361" s="177"/>
      <c r="AIX361" s="177"/>
      <c r="AIY361" s="177"/>
      <c r="AIZ361" s="177"/>
      <c r="AJA361" s="177"/>
      <c r="AJB361" s="177"/>
      <c r="AJC361" s="177"/>
      <c r="AJD361" s="177"/>
      <c r="AJE361" s="177"/>
      <c r="AJF361" s="177"/>
      <c r="AJG361" s="177"/>
      <c r="AJH361" s="177"/>
      <c r="AJI361" s="177"/>
      <c r="AJJ361" s="177"/>
      <c r="AJK361" s="177"/>
      <c r="AJL361" s="177"/>
      <c r="AJM361" s="177"/>
      <c r="AJN361" s="177"/>
      <c r="AJO361" s="177"/>
      <c r="AJP361" s="177"/>
      <c r="AJQ361" s="177"/>
      <c r="AJR361" s="177"/>
      <c r="AJS361" s="177"/>
      <c r="AJT361" s="177"/>
      <c r="AJU361" s="177"/>
      <c r="AJV361" s="177"/>
      <c r="AJW361" s="177"/>
      <c r="AJX361" s="177"/>
      <c r="AJY361" s="177"/>
      <c r="AJZ361" s="177"/>
      <c r="AKA361" s="177"/>
      <c r="AKB361" s="177"/>
      <c r="AKC361" s="177"/>
      <c r="AKD361" s="177"/>
      <c r="AKE361" s="177"/>
      <c r="AKF361" s="177"/>
      <c r="AKG361" s="177"/>
      <c r="AKH361" s="177"/>
      <c r="AKI361" s="177"/>
      <c r="AKJ361" s="177"/>
      <c r="AKK361" s="177"/>
      <c r="AKL361" s="177"/>
      <c r="AKM361" s="177"/>
      <c r="AKN361" s="177"/>
      <c r="AKO361" s="177"/>
      <c r="AKP361" s="177"/>
      <c r="AKQ361" s="177"/>
      <c r="AKR361" s="177"/>
      <c r="AKS361" s="177"/>
      <c r="AKT361" s="177"/>
      <c r="AKU361" s="177"/>
      <c r="AKV361" s="177"/>
      <c r="AKW361" s="177"/>
      <c r="AKX361" s="177"/>
      <c r="AKY361" s="177"/>
      <c r="AKZ361" s="177"/>
      <c r="ALA361" s="177"/>
      <c r="ALB361" s="177"/>
      <c r="ALC361" s="177"/>
      <c r="ALD361" s="177"/>
      <c r="ALE361" s="177"/>
      <c r="ALF361" s="177"/>
      <c r="ALG361" s="177"/>
      <c r="ALH361" s="177"/>
      <c r="ALI361" s="177"/>
      <c r="ALJ361" s="177"/>
      <c r="ALK361" s="177"/>
      <c r="ALL361" s="177"/>
      <c r="ALM361" s="177"/>
      <c r="ALN361" s="177"/>
      <c r="ALO361" s="177"/>
      <c r="ALP361" s="177"/>
      <c r="ALQ361" s="177"/>
      <c r="ALR361" s="177"/>
      <c r="ALS361" s="177"/>
      <c r="ALT361" s="177"/>
      <c r="ALU361" s="177"/>
      <c r="ALV361" s="177"/>
      <c r="ALW361" s="177"/>
      <c r="ALX361" s="177"/>
      <c r="ALY361" s="177"/>
      <c r="ALZ361" s="177"/>
      <c r="AMA361" s="177"/>
      <c r="AMB361" s="177"/>
      <c r="AMC361" s="177"/>
      <c r="AMD361" s="177"/>
      <c r="AME361" s="177"/>
      <c r="AMF361" s="177"/>
      <c r="AMG361" s="177"/>
      <c r="AMH361" s="177"/>
      <c r="AMI361" s="177"/>
      <c r="AMJ361" s="177"/>
      <c r="AMK361" s="177"/>
      <c r="AML361" s="177"/>
      <c r="AMM361" s="177"/>
      <c r="AMN361" s="177"/>
      <c r="AMO361" s="177"/>
      <c r="AMP361" s="177"/>
      <c r="AMQ361" s="177"/>
      <c r="AMR361" s="177"/>
      <c r="AMS361" s="177"/>
      <c r="AMT361" s="177"/>
      <c r="AMU361" s="177"/>
      <c r="AMV361" s="177"/>
      <c r="AMW361" s="177"/>
      <c r="AMX361" s="177"/>
      <c r="AMY361" s="177"/>
      <c r="AMZ361" s="177"/>
      <c r="ANA361" s="177"/>
      <c r="ANB361" s="177"/>
      <c r="ANC361" s="177"/>
      <c r="AND361" s="177"/>
      <c r="ANE361" s="177"/>
      <c r="ANF361" s="177"/>
      <c r="ANG361" s="177"/>
      <c r="ANH361" s="177"/>
      <c r="ANI361" s="177"/>
      <c r="ANJ361" s="177"/>
      <c r="ANK361" s="177"/>
      <c r="ANL361" s="177"/>
      <c r="ANM361" s="177"/>
      <c r="ANN361" s="177"/>
      <c r="ANO361" s="177"/>
      <c r="ANP361" s="177"/>
      <c r="ANQ361" s="177"/>
      <c r="ANR361" s="177"/>
      <c r="ANS361" s="177"/>
      <c r="ANT361" s="177"/>
      <c r="ANU361" s="177"/>
      <c r="ANV361" s="177"/>
      <c r="ANW361" s="177"/>
      <c r="ANX361" s="177"/>
      <c r="ANY361" s="177"/>
      <c r="ANZ361" s="177"/>
      <c r="AOA361" s="177"/>
      <c r="AOB361" s="177"/>
      <c r="AOC361" s="177"/>
      <c r="AOD361" s="177"/>
      <c r="AOE361" s="177"/>
      <c r="AOF361" s="177"/>
      <c r="AOG361" s="177"/>
      <c r="AOH361" s="177"/>
      <c r="AOI361" s="177"/>
      <c r="AOJ361" s="177"/>
      <c r="AOK361" s="177"/>
      <c r="AOL361" s="177"/>
      <c r="AOM361" s="177"/>
      <c r="AON361" s="177"/>
      <c r="AOO361" s="177"/>
      <c r="AOP361" s="177"/>
      <c r="AOQ361" s="177"/>
      <c r="AOR361" s="177"/>
      <c r="AOS361" s="177"/>
      <c r="AOT361" s="177"/>
      <c r="AOU361" s="177"/>
      <c r="AOV361" s="177"/>
      <c r="AOW361" s="177"/>
      <c r="AOX361" s="177"/>
      <c r="AOY361" s="177"/>
      <c r="AOZ361" s="177"/>
      <c r="APA361" s="177"/>
      <c r="APB361" s="177"/>
      <c r="APC361" s="177"/>
      <c r="APD361" s="177"/>
      <c r="APE361" s="177"/>
      <c r="APF361" s="177"/>
      <c r="APG361" s="177"/>
      <c r="APH361" s="177"/>
      <c r="API361" s="177"/>
      <c r="APJ361" s="177"/>
      <c r="APK361" s="177"/>
      <c r="APL361" s="177"/>
      <c r="APM361" s="177"/>
      <c r="APN361" s="177"/>
      <c r="APO361" s="177"/>
      <c r="APP361" s="177"/>
      <c r="APQ361" s="177"/>
      <c r="APR361" s="177"/>
      <c r="APS361" s="177"/>
      <c r="APT361" s="177"/>
      <c r="APU361" s="177"/>
      <c r="APV361" s="177"/>
      <c r="APW361" s="177"/>
      <c r="APX361" s="177"/>
      <c r="APY361" s="177"/>
      <c r="APZ361" s="177"/>
      <c r="AQA361" s="177"/>
      <c r="AQB361" s="177"/>
      <c r="AQC361" s="177"/>
      <c r="AQD361" s="177"/>
      <c r="AQE361" s="177"/>
      <c r="AQF361" s="177"/>
      <c r="AQG361" s="177"/>
      <c r="AQH361" s="177"/>
      <c r="AQI361" s="177"/>
      <c r="AQJ361" s="177"/>
      <c r="AQK361" s="177"/>
      <c r="AQL361" s="177"/>
      <c r="AQM361" s="177"/>
      <c r="AQN361" s="177"/>
      <c r="AQO361" s="177"/>
      <c r="AQP361" s="177"/>
      <c r="AQQ361" s="177"/>
      <c r="AQR361" s="177"/>
      <c r="AQS361" s="177"/>
      <c r="AQT361" s="177"/>
      <c r="AQU361" s="177"/>
      <c r="AQV361" s="177"/>
      <c r="AQW361" s="177"/>
      <c r="AQX361" s="177"/>
      <c r="AQY361" s="177"/>
      <c r="AQZ361" s="177"/>
      <c r="ARA361" s="177"/>
      <c r="ARB361" s="177"/>
      <c r="ARC361" s="177"/>
      <c r="ARD361" s="177"/>
      <c r="ARE361" s="177"/>
      <c r="ARF361" s="177"/>
      <c r="ARG361" s="177"/>
      <c r="ARH361" s="177"/>
      <c r="ARI361" s="177"/>
      <c r="ARJ361" s="177"/>
      <c r="ARK361" s="177"/>
      <c r="ARL361" s="177"/>
      <c r="ARM361" s="177"/>
      <c r="ARN361" s="177"/>
      <c r="ARO361" s="177"/>
      <c r="ARP361" s="177"/>
      <c r="ARQ361" s="177"/>
      <c r="ARR361" s="177"/>
      <c r="ARS361" s="177"/>
      <c r="ART361" s="177"/>
      <c r="ARU361" s="177"/>
      <c r="ARV361" s="177"/>
      <c r="ARW361" s="177"/>
      <c r="ARX361" s="177"/>
      <c r="ARY361" s="177"/>
      <c r="ARZ361" s="177"/>
      <c r="ASA361" s="177"/>
      <c r="ASB361" s="177"/>
      <c r="ASC361" s="177"/>
      <c r="ASD361" s="177"/>
      <c r="ASE361" s="177"/>
      <c r="ASF361" s="177"/>
      <c r="ASG361" s="177"/>
      <c r="ASH361" s="177"/>
      <c r="ASI361" s="177"/>
      <c r="ASJ361" s="177"/>
      <c r="ASK361" s="177"/>
      <c r="ASL361" s="177"/>
      <c r="ASM361" s="177"/>
      <c r="ASN361" s="177"/>
      <c r="ASO361" s="177"/>
      <c r="ASP361" s="177"/>
      <c r="ASQ361" s="177"/>
      <c r="ASR361" s="177"/>
      <c r="ASS361" s="177"/>
      <c r="AST361" s="177"/>
      <c r="ASU361" s="177"/>
      <c r="ASV361" s="177"/>
      <c r="ASW361" s="177"/>
      <c r="ASX361" s="177"/>
      <c r="ASY361" s="177"/>
      <c r="ASZ361" s="177"/>
      <c r="ATA361" s="177"/>
      <c r="ATB361" s="177"/>
      <c r="ATC361" s="177"/>
      <c r="ATD361" s="177"/>
      <c r="ATE361" s="177"/>
      <c r="ATF361" s="177"/>
      <c r="ATG361" s="177"/>
      <c r="ATH361" s="177"/>
      <c r="ATI361" s="177"/>
      <c r="ATJ361" s="177"/>
      <c r="ATK361" s="177"/>
      <c r="ATL361" s="177"/>
      <c r="ATM361" s="177"/>
      <c r="ATN361" s="177"/>
      <c r="ATO361" s="177"/>
      <c r="ATP361" s="177"/>
      <c r="ATQ361" s="177"/>
      <c r="ATR361" s="177"/>
      <c r="ATS361" s="177"/>
      <c r="ATT361" s="177"/>
      <c r="ATU361" s="177"/>
      <c r="ATV361" s="177"/>
      <c r="ATW361" s="177"/>
      <c r="ATX361" s="177"/>
      <c r="ATY361" s="177"/>
      <c r="ATZ361" s="177"/>
      <c r="AUA361" s="177"/>
      <c r="AUB361" s="177"/>
      <c r="AUC361" s="177"/>
      <c r="AUD361" s="177"/>
      <c r="AUE361" s="177"/>
      <c r="AUF361" s="177"/>
      <c r="AUG361" s="177"/>
      <c r="AUH361" s="177"/>
      <c r="AUI361" s="177"/>
      <c r="AUJ361" s="177"/>
      <c r="AUK361" s="177"/>
      <c r="AUL361" s="177"/>
      <c r="AUM361" s="177"/>
      <c r="AUN361" s="177"/>
      <c r="AUO361" s="177"/>
      <c r="AUP361" s="177"/>
      <c r="AUQ361" s="177"/>
      <c r="AUR361" s="177"/>
      <c r="AUS361" s="177"/>
      <c r="AUT361" s="177"/>
      <c r="AUU361" s="177"/>
      <c r="AUV361" s="177"/>
      <c r="AUW361" s="177"/>
      <c r="AUX361" s="177"/>
      <c r="AUY361" s="177"/>
      <c r="AUZ361" s="177"/>
      <c r="AVA361" s="177"/>
      <c r="AVB361" s="177"/>
      <c r="AVC361" s="177"/>
      <c r="AVD361" s="177"/>
      <c r="AVE361" s="177"/>
      <c r="AVF361" s="177"/>
      <c r="AVG361" s="177"/>
      <c r="AVH361" s="177"/>
      <c r="AVI361" s="177"/>
      <c r="AVJ361" s="177"/>
      <c r="AVK361" s="177"/>
      <c r="AVL361" s="177"/>
      <c r="AVM361" s="177"/>
      <c r="AVN361" s="177"/>
      <c r="AVO361" s="177"/>
      <c r="AVP361" s="177"/>
      <c r="AVQ361" s="177"/>
      <c r="AVR361" s="177"/>
      <c r="AVS361" s="177"/>
      <c r="AVT361" s="177"/>
      <c r="AVU361" s="177"/>
      <c r="AVV361" s="177"/>
      <c r="AVW361" s="177"/>
      <c r="AVX361" s="177"/>
      <c r="AVY361" s="177"/>
      <c r="AVZ361" s="177"/>
      <c r="AWA361" s="177"/>
      <c r="AWB361" s="177"/>
      <c r="AWC361" s="177"/>
      <c r="AWD361" s="177"/>
      <c r="AWE361" s="177"/>
      <c r="AWF361" s="177"/>
      <c r="AWG361" s="177"/>
      <c r="AWH361" s="177"/>
      <c r="AWI361" s="177"/>
      <c r="AWJ361" s="177"/>
      <c r="AWK361" s="177"/>
      <c r="AWL361" s="177"/>
      <c r="AWM361" s="177"/>
      <c r="AWN361" s="177"/>
      <c r="AWO361" s="177"/>
      <c r="AWP361" s="177"/>
      <c r="AWQ361" s="177"/>
      <c r="AWR361" s="177"/>
      <c r="AWS361" s="177"/>
      <c r="AWT361" s="177"/>
      <c r="AWU361" s="177"/>
      <c r="AWV361" s="177"/>
      <c r="AWW361" s="177"/>
      <c r="AWX361" s="177"/>
      <c r="AWY361" s="177"/>
      <c r="AWZ361" s="177"/>
      <c r="AXA361" s="177"/>
      <c r="AXB361" s="177"/>
      <c r="AXC361" s="177"/>
      <c r="AXD361" s="177"/>
      <c r="AXE361" s="177"/>
      <c r="AXF361" s="177"/>
      <c r="AXG361" s="177"/>
      <c r="AXH361" s="177"/>
      <c r="AXI361" s="177"/>
      <c r="AXJ361" s="177"/>
      <c r="AXK361" s="177"/>
      <c r="AXL361" s="177"/>
      <c r="AXM361" s="177"/>
      <c r="AXN361" s="177"/>
      <c r="AXO361" s="177"/>
      <c r="AXP361" s="177"/>
      <c r="AXQ361" s="177"/>
      <c r="AXR361" s="177"/>
      <c r="AXS361" s="177"/>
      <c r="AXT361" s="177"/>
      <c r="AXU361" s="177"/>
      <c r="AXV361" s="177"/>
      <c r="AXW361" s="177"/>
      <c r="AXX361" s="177"/>
      <c r="AXY361" s="177"/>
      <c r="AXZ361" s="177"/>
      <c r="AYA361" s="177"/>
      <c r="AYB361" s="177"/>
      <c r="AYC361" s="177"/>
      <c r="AYD361" s="177"/>
      <c r="AYE361" s="177"/>
      <c r="AYF361" s="177"/>
      <c r="AYG361" s="177"/>
      <c r="AYH361" s="177"/>
      <c r="AYI361" s="177"/>
      <c r="AYJ361" s="177"/>
      <c r="AYK361" s="177"/>
      <c r="AYL361" s="177"/>
      <c r="AYM361" s="177"/>
      <c r="AYN361" s="177"/>
      <c r="AYO361" s="177"/>
      <c r="AYP361" s="177"/>
      <c r="AYQ361" s="177"/>
      <c r="AYR361" s="177"/>
      <c r="AYS361" s="177"/>
      <c r="AYT361" s="177"/>
      <c r="AYU361" s="177"/>
      <c r="AYV361" s="177"/>
      <c r="AYW361" s="177"/>
      <c r="AYX361" s="177"/>
      <c r="AYY361" s="177"/>
      <c r="AYZ361" s="177"/>
      <c r="AZA361" s="177"/>
      <c r="AZB361" s="177"/>
      <c r="AZC361" s="177"/>
      <c r="AZD361" s="177"/>
      <c r="AZE361" s="177"/>
      <c r="AZF361" s="177"/>
      <c r="AZG361" s="177"/>
      <c r="AZH361" s="177"/>
      <c r="AZI361" s="177"/>
      <c r="AZJ361" s="177"/>
      <c r="AZK361" s="177"/>
      <c r="AZL361" s="177"/>
      <c r="AZM361" s="177"/>
      <c r="AZN361" s="177"/>
      <c r="AZO361" s="177"/>
      <c r="AZP361" s="177"/>
      <c r="AZQ361" s="177"/>
      <c r="AZR361" s="177"/>
      <c r="AZS361" s="177"/>
      <c r="AZT361" s="177"/>
      <c r="AZU361" s="177"/>
      <c r="AZV361" s="177"/>
      <c r="AZW361" s="177"/>
      <c r="AZX361" s="177"/>
      <c r="AZY361" s="177"/>
      <c r="AZZ361" s="177"/>
      <c r="BAA361" s="177"/>
      <c r="BAB361" s="177"/>
      <c r="BAC361" s="177"/>
      <c r="BAD361" s="177"/>
      <c r="BAE361" s="177"/>
      <c r="BAF361" s="177"/>
      <c r="BAG361" s="177"/>
      <c r="BAH361" s="177"/>
      <c r="BAI361" s="177"/>
      <c r="BAJ361" s="177"/>
      <c r="BAK361" s="177"/>
      <c r="BAL361" s="177"/>
      <c r="BAM361" s="177"/>
      <c r="BAN361" s="177"/>
      <c r="BAO361" s="177"/>
      <c r="BAP361" s="177"/>
      <c r="BAQ361" s="177"/>
      <c r="BAR361" s="177"/>
      <c r="BAS361" s="177"/>
      <c r="BAT361" s="177"/>
      <c r="BAU361" s="177"/>
      <c r="BAV361" s="177"/>
      <c r="BAW361" s="177"/>
      <c r="BAX361" s="177"/>
      <c r="BAY361" s="177"/>
      <c r="BAZ361" s="177"/>
      <c r="BBA361" s="177"/>
      <c r="BBB361" s="177"/>
      <c r="BBC361" s="177"/>
      <c r="BBD361" s="177"/>
      <c r="BBE361" s="177"/>
      <c r="BBF361" s="177"/>
      <c r="BBG361" s="177"/>
      <c r="BBH361" s="177"/>
      <c r="BBI361" s="177"/>
      <c r="BBJ361" s="177"/>
      <c r="BBK361" s="177"/>
      <c r="BBL361" s="177"/>
      <c r="BBM361" s="177"/>
      <c r="BBN361" s="177"/>
      <c r="BBO361" s="177"/>
      <c r="BBP361" s="177"/>
      <c r="BBQ361" s="177"/>
      <c r="BBR361" s="177"/>
      <c r="BBS361" s="177"/>
      <c r="BBT361" s="177"/>
      <c r="BBU361" s="177"/>
      <c r="BBV361" s="177"/>
      <c r="BBW361" s="177"/>
      <c r="BBX361" s="177"/>
      <c r="BBY361" s="177"/>
      <c r="BBZ361" s="177"/>
      <c r="BCA361" s="177"/>
      <c r="BCB361" s="177"/>
      <c r="BCC361" s="177"/>
      <c r="BCD361" s="177"/>
      <c r="BCE361" s="177"/>
      <c r="BCF361" s="177"/>
      <c r="BCG361" s="177"/>
      <c r="BCH361" s="177"/>
      <c r="BCI361" s="177"/>
      <c r="BCJ361" s="177"/>
      <c r="BCK361" s="177"/>
      <c r="BCL361" s="177"/>
      <c r="BCM361" s="177"/>
      <c r="BCN361" s="177"/>
      <c r="BCO361" s="177"/>
      <c r="BCP361" s="177"/>
      <c r="BCQ361" s="177"/>
      <c r="BCR361" s="177"/>
      <c r="BCS361" s="177"/>
      <c r="BCT361" s="177"/>
      <c r="BCU361" s="177"/>
      <c r="BCV361" s="177"/>
      <c r="BCW361" s="177"/>
      <c r="BCX361" s="177"/>
      <c r="BCY361" s="177"/>
      <c r="BCZ361" s="177"/>
      <c r="BDA361" s="177"/>
      <c r="BDB361" s="177"/>
      <c r="BDC361" s="177"/>
      <c r="BDD361" s="177"/>
      <c r="BDE361" s="177"/>
      <c r="BDF361" s="177"/>
      <c r="BDG361" s="177"/>
      <c r="BDH361" s="177"/>
      <c r="BDI361" s="177"/>
      <c r="BDJ361" s="177"/>
      <c r="BDK361" s="177"/>
      <c r="BDL361" s="177"/>
      <c r="BDM361" s="177"/>
      <c r="BDN361" s="177"/>
      <c r="BDO361" s="177"/>
      <c r="BDP361" s="177"/>
      <c r="BDQ361" s="177"/>
      <c r="BDR361" s="177"/>
      <c r="BDS361" s="177"/>
      <c r="BDT361" s="177"/>
      <c r="BDU361" s="177"/>
      <c r="BDV361" s="177"/>
      <c r="BDW361" s="177"/>
      <c r="BDX361" s="177"/>
      <c r="BDY361" s="177"/>
      <c r="BDZ361" s="177"/>
      <c r="BEA361" s="177"/>
      <c r="BEB361" s="177"/>
      <c r="BEC361" s="177"/>
      <c r="BED361" s="177"/>
      <c r="BEE361" s="177"/>
      <c r="BEF361" s="177"/>
      <c r="BEG361" s="177"/>
      <c r="BEH361" s="177"/>
      <c r="BEI361" s="177"/>
      <c r="BEJ361" s="177"/>
      <c r="BEK361" s="177"/>
      <c r="BEL361" s="177"/>
      <c r="BEM361" s="177"/>
      <c r="BEN361" s="177"/>
      <c r="BEO361" s="177"/>
      <c r="BEP361" s="177"/>
      <c r="BEQ361" s="177"/>
      <c r="BER361" s="177"/>
      <c r="BES361" s="177"/>
      <c r="BET361" s="177"/>
      <c r="BEU361" s="177"/>
      <c r="BEV361" s="177"/>
      <c r="BEW361" s="177"/>
      <c r="BEX361" s="177"/>
      <c r="BEY361" s="177"/>
      <c r="BEZ361" s="177"/>
      <c r="BFA361" s="177"/>
      <c r="BFB361" s="177"/>
      <c r="BFC361" s="177"/>
      <c r="BFD361" s="177"/>
      <c r="BFE361" s="177"/>
      <c r="BFF361" s="177"/>
      <c r="BFG361" s="177"/>
      <c r="BFH361" s="177"/>
      <c r="BFI361" s="177"/>
      <c r="BFJ361" s="177"/>
      <c r="BFK361" s="177"/>
      <c r="BFL361" s="177"/>
      <c r="BFM361" s="177"/>
      <c r="BFN361" s="177"/>
      <c r="BFO361" s="177"/>
      <c r="BFP361" s="177"/>
      <c r="BFQ361" s="177"/>
      <c r="BFR361" s="177"/>
      <c r="BFS361" s="177"/>
      <c r="BFT361" s="177"/>
      <c r="BFU361" s="177"/>
      <c r="BFV361" s="177"/>
      <c r="BFW361" s="177"/>
      <c r="BFX361" s="177"/>
      <c r="BFY361" s="177"/>
      <c r="BFZ361" s="177"/>
      <c r="BGA361" s="177"/>
      <c r="BGB361" s="177"/>
      <c r="BGC361" s="177"/>
      <c r="BGD361" s="177"/>
      <c r="BGE361" s="177"/>
      <c r="BGF361" s="177"/>
      <c r="BGG361" s="177"/>
      <c r="BGH361" s="177"/>
      <c r="BGI361" s="177"/>
      <c r="BGJ361" s="177"/>
      <c r="BGK361" s="177"/>
      <c r="BGL361" s="177"/>
      <c r="BGM361" s="177"/>
      <c r="BGN361" s="177"/>
      <c r="BGO361" s="177"/>
      <c r="BGP361" s="177"/>
      <c r="BGQ361" s="177"/>
      <c r="BGR361" s="177"/>
      <c r="BGS361" s="177"/>
      <c r="BGT361" s="177"/>
      <c r="BGU361" s="177"/>
      <c r="BGV361" s="177"/>
      <c r="BGW361" s="177"/>
      <c r="BGX361" s="177"/>
      <c r="BGY361" s="177"/>
      <c r="BGZ361" s="177"/>
      <c r="BHA361" s="177"/>
      <c r="BHB361" s="177"/>
      <c r="BHC361" s="177"/>
      <c r="BHD361" s="177"/>
      <c r="BHE361" s="177"/>
      <c r="BHF361" s="177"/>
      <c r="BHG361" s="177"/>
      <c r="BHH361" s="177"/>
      <c r="BHI361" s="177"/>
      <c r="BHJ361" s="177"/>
      <c r="BHK361" s="177"/>
      <c r="BHL361" s="177"/>
      <c r="BHM361" s="177"/>
      <c r="BHN361" s="177"/>
      <c r="BHO361" s="177"/>
      <c r="BHP361" s="177"/>
      <c r="BHQ361" s="177"/>
      <c r="BHR361" s="177"/>
      <c r="BHS361" s="177"/>
      <c r="BHT361" s="177"/>
      <c r="BHU361" s="177"/>
      <c r="BHV361" s="177"/>
      <c r="BHW361" s="177"/>
      <c r="BHX361" s="177"/>
      <c r="BHY361" s="177"/>
      <c r="BHZ361" s="177"/>
      <c r="BIA361" s="177"/>
      <c r="BIB361" s="177"/>
      <c r="BIC361" s="177"/>
      <c r="BID361" s="177"/>
      <c r="BIE361" s="177"/>
      <c r="BIF361" s="177"/>
      <c r="BIG361" s="177"/>
      <c r="BIH361" s="177"/>
      <c r="BII361" s="177"/>
      <c r="BIJ361" s="177"/>
      <c r="BIK361" s="177"/>
      <c r="BIL361" s="177"/>
      <c r="BIM361" s="177"/>
      <c r="BIN361" s="177"/>
      <c r="BIO361" s="177"/>
      <c r="BIP361" s="177"/>
      <c r="BIQ361" s="177"/>
      <c r="BIR361" s="177"/>
      <c r="BIS361" s="177"/>
      <c r="BIT361" s="177"/>
      <c r="BIU361" s="177"/>
      <c r="BIV361" s="177"/>
      <c r="BIW361" s="177"/>
      <c r="BIX361" s="177"/>
      <c r="BIY361" s="177"/>
      <c r="BIZ361" s="177"/>
      <c r="BJA361" s="177"/>
      <c r="BJB361" s="177"/>
      <c r="BJC361" s="177"/>
      <c r="BJD361" s="177"/>
      <c r="BJE361" s="177"/>
      <c r="BJF361" s="177"/>
      <c r="BJG361" s="177"/>
      <c r="BJH361" s="177"/>
      <c r="BJI361" s="177"/>
      <c r="BJJ361" s="177"/>
      <c r="BJK361" s="177"/>
      <c r="BJL361" s="177"/>
      <c r="BJM361" s="177"/>
      <c r="BJN361" s="177"/>
      <c r="BJO361" s="177"/>
      <c r="BJP361" s="177"/>
      <c r="BJQ361" s="177"/>
      <c r="BJR361" s="177"/>
      <c r="BJS361" s="177"/>
      <c r="BJT361" s="177"/>
      <c r="BJU361" s="177"/>
      <c r="BJV361" s="177"/>
      <c r="BJW361" s="177"/>
      <c r="BJX361" s="177"/>
      <c r="BJY361" s="177"/>
      <c r="BJZ361" s="177"/>
      <c r="BKA361" s="177"/>
      <c r="BKB361" s="177"/>
      <c r="BKC361" s="177"/>
      <c r="BKD361" s="177"/>
      <c r="BKE361" s="177"/>
      <c r="BKF361" s="177"/>
      <c r="BKG361" s="177"/>
      <c r="BKH361" s="177"/>
      <c r="BKI361" s="177"/>
      <c r="BKJ361" s="177"/>
      <c r="BKK361" s="177"/>
      <c r="BKL361" s="177"/>
      <c r="BKM361" s="177"/>
      <c r="BKN361" s="177"/>
      <c r="BKO361" s="177"/>
      <c r="BKP361" s="177"/>
      <c r="BKQ361" s="177"/>
      <c r="BKR361" s="177"/>
      <c r="BKS361" s="177"/>
      <c r="BKT361" s="177"/>
      <c r="BKU361" s="177"/>
      <c r="BKV361" s="177"/>
      <c r="BKW361" s="177"/>
      <c r="BKX361" s="177"/>
      <c r="BKY361" s="177"/>
      <c r="BKZ361" s="177"/>
      <c r="BLA361" s="177"/>
      <c r="BLB361" s="177"/>
      <c r="BLC361" s="177"/>
      <c r="BLD361" s="177"/>
      <c r="BLE361" s="177"/>
      <c r="BLF361" s="177"/>
      <c r="BLG361" s="177"/>
      <c r="BLH361" s="177"/>
      <c r="BLI361" s="177"/>
      <c r="BLJ361" s="177"/>
      <c r="BLK361" s="177"/>
      <c r="BLL361" s="177"/>
      <c r="BLM361" s="177"/>
      <c r="BLN361" s="177"/>
      <c r="BLO361" s="177"/>
      <c r="BLP361" s="177"/>
      <c r="BLQ361" s="177"/>
      <c r="BLR361" s="177"/>
      <c r="BLS361" s="177"/>
      <c r="BLT361" s="177"/>
      <c r="BLU361" s="177"/>
      <c r="BLV361" s="177"/>
      <c r="BLW361" s="177"/>
      <c r="BLX361" s="177"/>
      <c r="BLY361" s="177"/>
      <c r="BLZ361" s="177"/>
      <c r="BMA361" s="177"/>
      <c r="BMB361" s="177"/>
      <c r="BMC361" s="177"/>
      <c r="BMD361" s="177"/>
      <c r="BME361" s="177"/>
      <c r="BMF361" s="177"/>
      <c r="BMG361" s="177"/>
      <c r="BMH361" s="177"/>
      <c r="BMI361" s="177"/>
      <c r="BMJ361" s="177"/>
      <c r="BMK361" s="177"/>
      <c r="BML361" s="177"/>
      <c r="BMM361" s="177"/>
      <c r="BMN361" s="177"/>
      <c r="BMO361" s="177"/>
      <c r="BMP361" s="177"/>
      <c r="BMQ361" s="177"/>
      <c r="BMR361" s="177"/>
      <c r="BMS361" s="177"/>
      <c r="BMT361" s="177"/>
      <c r="BMU361" s="177"/>
      <c r="BMV361" s="177"/>
      <c r="BMW361" s="177"/>
      <c r="BMX361" s="177"/>
      <c r="BMY361" s="177"/>
      <c r="BMZ361" s="177"/>
      <c r="BNA361" s="177"/>
      <c r="BNB361" s="177"/>
      <c r="BNC361" s="177"/>
      <c r="BND361" s="177"/>
      <c r="BNE361" s="177"/>
      <c r="BNF361" s="177"/>
      <c r="BNG361" s="177"/>
      <c r="BNH361" s="177"/>
      <c r="BNI361" s="177"/>
      <c r="BNJ361" s="177"/>
      <c r="BNK361" s="177"/>
      <c r="BNL361" s="177"/>
      <c r="BNM361" s="177"/>
      <c r="BNN361" s="177"/>
      <c r="BNO361" s="177"/>
      <c r="BNP361" s="177"/>
      <c r="BNQ361" s="177"/>
      <c r="BNR361" s="177"/>
      <c r="BNS361" s="177"/>
      <c r="BNT361" s="177"/>
      <c r="BNU361" s="177"/>
      <c r="BNV361" s="177"/>
      <c r="BNW361" s="177"/>
      <c r="BNX361" s="177"/>
      <c r="BNY361" s="177"/>
      <c r="BNZ361" s="177"/>
      <c r="BOA361" s="177"/>
      <c r="BOB361" s="177"/>
      <c r="BOC361" s="177"/>
      <c r="BOD361" s="177"/>
      <c r="BOE361" s="177"/>
      <c r="BOF361" s="177"/>
      <c r="BOG361" s="177"/>
      <c r="BOH361" s="177"/>
      <c r="BOI361" s="177"/>
      <c r="BOJ361" s="177"/>
      <c r="BOK361" s="177"/>
      <c r="BOL361" s="177"/>
      <c r="BOM361" s="177"/>
      <c r="BON361" s="177"/>
    </row>
    <row r="362" spans="1:1756" s="172" customFormat="1" ht="11.25">
      <c r="A362" s="184"/>
      <c r="D362" s="171"/>
      <c r="H362" s="171"/>
      <c r="I362" s="171"/>
      <c r="J362" s="171"/>
      <c r="K362" s="171"/>
      <c r="L362" s="171"/>
      <c r="M362" s="171"/>
      <c r="N362" s="171"/>
    </row>
    <row r="363" spans="1:1756" s="172" customFormat="1" ht="11.25">
      <c r="A363" s="185"/>
      <c r="D363" s="171"/>
      <c r="H363" s="171"/>
      <c r="I363" s="171"/>
      <c r="J363" s="171"/>
      <c r="K363" s="171"/>
      <c r="L363" s="171"/>
      <c r="M363" s="171"/>
      <c r="N363" s="171"/>
    </row>
    <row r="364" spans="1:1756" s="172" customFormat="1" ht="11.25">
      <c r="A364" s="186"/>
      <c r="D364" s="171"/>
      <c r="H364" s="171"/>
      <c r="I364" s="171"/>
      <c r="J364" s="171"/>
      <c r="K364" s="171"/>
      <c r="L364" s="171"/>
      <c r="M364" s="171"/>
      <c r="N364" s="171"/>
    </row>
    <row r="365" spans="1:1756" s="172" customFormat="1" ht="11.25">
      <c r="A365" s="187"/>
      <c r="D365" s="171"/>
      <c r="H365" s="171"/>
      <c r="I365" s="171"/>
      <c r="J365" s="171"/>
      <c r="K365" s="171"/>
      <c r="L365" s="171"/>
      <c r="M365" s="171"/>
      <c r="N365" s="171"/>
    </row>
    <row r="366" spans="1:1756" s="172" customFormat="1" ht="11.25">
      <c r="A366" s="184"/>
      <c r="D366" s="171"/>
      <c r="H366" s="171"/>
      <c r="I366" s="171"/>
      <c r="J366" s="171"/>
      <c r="K366" s="171"/>
      <c r="L366" s="171"/>
      <c r="M366" s="171"/>
      <c r="N366" s="171"/>
    </row>
    <row r="367" spans="1:1756" s="172" customFormat="1" ht="11.25">
      <c r="A367" s="184"/>
      <c r="D367" s="171"/>
      <c r="H367" s="171"/>
      <c r="I367" s="171"/>
      <c r="J367" s="171"/>
      <c r="K367" s="171"/>
      <c r="L367" s="171"/>
      <c r="M367" s="171"/>
      <c r="N367" s="171"/>
    </row>
    <row r="368" spans="1:1756" s="172" customFormat="1" ht="11.25">
      <c r="A368" s="184"/>
      <c r="D368" s="171"/>
      <c r="H368" s="171"/>
      <c r="I368" s="171"/>
      <c r="J368" s="171"/>
      <c r="K368" s="171"/>
      <c r="L368" s="171"/>
      <c r="M368" s="171"/>
      <c r="N368" s="171"/>
    </row>
    <row r="369" spans="1:14" s="172" customFormat="1" ht="11.25">
      <c r="A369" s="184"/>
      <c r="D369" s="171"/>
      <c r="H369" s="171"/>
      <c r="I369" s="171"/>
      <c r="J369" s="171"/>
      <c r="K369" s="171"/>
      <c r="L369" s="171"/>
      <c r="M369" s="171"/>
      <c r="N369" s="171"/>
    </row>
    <row r="370" spans="1:14" s="172" customFormat="1" ht="11.25">
      <c r="A370" s="184"/>
      <c r="D370" s="171"/>
      <c r="H370" s="171"/>
      <c r="I370" s="171"/>
      <c r="J370" s="171"/>
      <c r="K370" s="171"/>
      <c r="L370" s="171"/>
      <c r="M370" s="171"/>
      <c r="N370" s="171"/>
    </row>
    <row r="371" spans="1:14" s="172" customFormat="1" ht="11.25">
      <c r="A371" s="184"/>
      <c r="D371" s="171"/>
      <c r="H371" s="171"/>
      <c r="I371" s="171"/>
      <c r="J371" s="171"/>
      <c r="K371" s="171"/>
      <c r="L371" s="171"/>
      <c r="M371" s="171"/>
      <c r="N371" s="171"/>
    </row>
    <row r="372" spans="1:14" s="172" customFormat="1" ht="11.25">
      <c r="A372" s="184"/>
      <c r="D372" s="171"/>
      <c r="H372" s="171"/>
      <c r="I372" s="171"/>
      <c r="J372" s="171"/>
      <c r="K372" s="171"/>
      <c r="L372" s="171"/>
      <c r="M372" s="171"/>
      <c r="N372" s="171"/>
    </row>
    <row r="373" spans="1:14" s="172" customFormat="1" ht="11.25">
      <c r="A373" s="184"/>
      <c r="D373" s="171"/>
      <c r="H373" s="171"/>
      <c r="I373" s="171"/>
      <c r="J373" s="171"/>
      <c r="K373" s="171"/>
      <c r="L373" s="171"/>
      <c r="M373" s="171"/>
      <c r="N373" s="171"/>
    </row>
    <row r="374" spans="1:14" s="172" customFormat="1" ht="11.25">
      <c r="A374" s="184"/>
      <c r="D374" s="171"/>
      <c r="H374" s="171"/>
      <c r="I374" s="171"/>
      <c r="J374" s="171"/>
      <c r="K374" s="171"/>
      <c r="L374" s="171"/>
      <c r="M374" s="171"/>
      <c r="N374" s="171"/>
    </row>
    <row r="375" spans="1:14" s="172" customFormat="1" ht="11.25">
      <c r="A375" s="184"/>
      <c r="D375" s="171"/>
      <c r="H375" s="171"/>
      <c r="I375" s="171"/>
      <c r="J375" s="171"/>
      <c r="K375" s="171"/>
      <c r="L375" s="171"/>
      <c r="M375" s="171"/>
      <c r="N375" s="171"/>
    </row>
    <row r="376" spans="1:14" s="172" customFormat="1" ht="11.25">
      <c r="A376" s="184"/>
      <c r="D376" s="171"/>
      <c r="H376" s="171"/>
      <c r="I376" s="171"/>
      <c r="J376" s="171"/>
      <c r="K376" s="171"/>
      <c r="L376" s="171"/>
      <c r="M376" s="171"/>
      <c r="N376" s="171"/>
    </row>
    <row r="377" spans="1:14" s="172" customFormat="1" ht="11.25">
      <c r="A377" s="184"/>
      <c r="D377" s="171"/>
      <c r="H377" s="171"/>
      <c r="I377" s="171"/>
      <c r="J377" s="171"/>
      <c r="K377" s="171"/>
      <c r="L377" s="171"/>
      <c r="M377" s="171"/>
      <c r="N377" s="171"/>
    </row>
    <row r="378" spans="1:14" s="172" customFormat="1" ht="11.25">
      <c r="A378" s="184"/>
      <c r="D378" s="171"/>
      <c r="H378" s="171"/>
      <c r="I378" s="171"/>
      <c r="J378" s="171"/>
      <c r="K378" s="171"/>
      <c r="L378" s="171"/>
      <c r="M378" s="171"/>
      <c r="N378" s="171"/>
    </row>
    <row r="379" spans="1:14" s="172" customFormat="1" ht="11.25">
      <c r="A379" s="184"/>
      <c r="D379" s="171"/>
      <c r="H379" s="171"/>
      <c r="I379" s="171"/>
      <c r="J379" s="171"/>
      <c r="K379" s="171"/>
      <c r="L379" s="171"/>
      <c r="M379" s="171"/>
      <c r="N379" s="171"/>
    </row>
    <row r="380" spans="1:14" s="172" customFormat="1" ht="11.25">
      <c r="A380" s="184"/>
      <c r="D380" s="171"/>
      <c r="H380" s="171"/>
      <c r="I380" s="171"/>
      <c r="J380" s="171"/>
      <c r="K380" s="171"/>
      <c r="L380" s="171"/>
      <c r="M380" s="171"/>
      <c r="N380" s="171"/>
    </row>
    <row r="381" spans="1:14" s="172" customFormat="1" ht="11.25">
      <c r="A381" s="184"/>
      <c r="D381" s="171"/>
      <c r="H381" s="171"/>
      <c r="I381" s="171"/>
      <c r="J381" s="171"/>
      <c r="K381" s="171"/>
      <c r="L381" s="171"/>
      <c r="M381" s="171"/>
      <c r="N381" s="171"/>
    </row>
    <row r="382" spans="1:14" s="172" customFormat="1" ht="11.25">
      <c r="A382" s="184"/>
      <c r="D382" s="171"/>
      <c r="H382" s="171"/>
      <c r="I382" s="171"/>
      <c r="J382" s="171"/>
      <c r="K382" s="171"/>
      <c r="L382" s="171"/>
      <c r="M382" s="171"/>
      <c r="N382" s="171"/>
    </row>
    <row r="383" spans="1:14" s="172" customFormat="1" ht="11.25">
      <c r="A383" s="184"/>
      <c r="D383" s="171"/>
      <c r="H383" s="171"/>
      <c r="I383" s="171"/>
      <c r="J383" s="171"/>
      <c r="K383" s="171"/>
      <c r="L383" s="171"/>
      <c r="M383" s="171"/>
      <c r="N383" s="171"/>
    </row>
    <row r="384" spans="1:14" s="172" customFormat="1" ht="11.25">
      <c r="A384" s="184"/>
      <c r="D384" s="171"/>
      <c r="H384" s="171"/>
      <c r="I384" s="171"/>
      <c r="J384" s="171"/>
      <c r="K384" s="171"/>
      <c r="L384" s="171"/>
      <c r="M384" s="171"/>
      <c r="N384" s="171"/>
    </row>
    <row r="385" spans="1:14" s="172" customFormat="1" ht="11.25">
      <c r="A385" s="184"/>
      <c r="D385" s="171"/>
      <c r="H385" s="171"/>
      <c r="I385" s="171"/>
      <c r="J385" s="171"/>
      <c r="K385" s="171"/>
      <c r="L385" s="171"/>
      <c r="M385" s="171"/>
      <c r="N385" s="171"/>
    </row>
    <row r="386" spans="1:14" s="172" customFormat="1" ht="11.25">
      <c r="A386" s="184"/>
      <c r="D386" s="171"/>
      <c r="H386" s="171"/>
      <c r="I386" s="171"/>
      <c r="J386" s="171"/>
      <c r="K386" s="171"/>
      <c r="L386" s="171"/>
      <c r="M386" s="171"/>
      <c r="N386" s="171"/>
    </row>
    <row r="387" spans="1:14" s="172" customFormat="1" ht="11.25">
      <c r="A387" s="184"/>
      <c r="D387" s="171"/>
      <c r="H387" s="171"/>
      <c r="I387" s="171"/>
      <c r="J387" s="171"/>
      <c r="K387" s="171"/>
      <c r="L387" s="171"/>
      <c r="M387" s="171"/>
      <c r="N387" s="171"/>
    </row>
    <row r="388" spans="1:14" s="172" customFormat="1" ht="11.25">
      <c r="A388" s="184"/>
      <c r="D388" s="171"/>
      <c r="H388" s="171"/>
      <c r="I388" s="171"/>
      <c r="J388" s="171"/>
      <c r="K388" s="171"/>
      <c r="L388" s="171"/>
      <c r="M388" s="171"/>
      <c r="N388" s="171"/>
    </row>
    <row r="389" spans="1:14" s="172" customFormat="1" ht="11.25">
      <c r="A389" s="184"/>
      <c r="D389" s="171"/>
      <c r="H389" s="171"/>
      <c r="I389" s="171"/>
      <c r="J389" s="171"/>
      <c r="K389" s="171"/>
      <c r="L389" s="171"/>
      <c r="M389" s="171"/>
      <c r="N389" s="171"/>
    </row>
    <row r="390" spans="1:14" s="172" customFormat="1" ht="11.25">
      <c r="A390" s="184"/>
      <c r="D390" s="171"/>
      <c r="H390" s="171"/>
      <c r="I390" s="171"/>
      <c r="J390" s="171"/>
      <c r="K390" s="171"/>
      <c r="L390" s="171"/>
      <c r="M390" s="171"/>
      <c r="N390" s="171"/>
    </row>
    <row r="391" spans="1:14" s="172" customFormat="1" ht="11.25">
      <c r="A391" s="184"/>
      <c r="D391" s="171"/>
      <c r="H391" s="171"/>
      <c r="I391" s="171"/>
      <c r="J391" s="171"/>
      <c r="K391" s="171"/>
      <c r="L391" s="171"/>
      <c r="M391" s="171"/>
      <c r="N391" s="171"/>
    </row>
    <row r="392" spans="1:14" s="172" customFormat="1" ht="11.25">
      <c r="A392" s="184"/>
      <c r="D392" s="171"/>
      <c r="H392" s="171"/>
      <c r="I392" s="171"/>
      <c r="J392" s="171"/>
      <c r="K392" s="171"/>
      <c r="L392" s="171"/>
      <c r="M392" s="171"/>
      <c r="N392" s="171"/>
    </row>
    <row r="393" spans="1:14" s="172" customFormat="1" ht="11.25">
      <c r="A393" s="184"/>
      <c r="D393" s="171"/>
      <c r="H393" s="171"/>
      <c r="I393" s="171"/>
      <c r="J393" s="171"/>
      <c r="K393" s="171"/>
      <c r="L393" s="171"/>
      <c r="M393" s="171"/>
      <c r="N393" s="171"/>
    </row>
    <row r="394" spans="1:14" s="172" customFormat="1" ht="11.25">
      <c r="A394" s="184"/>
      <c r="D394" s="171"/>
      <c r="H394" s="171"/>
      <c r="I394" s="171"/>
      <c r="J394" s="171"/>
      <c r="K394" s="171"/>
      <c r="L394" s="171"/>
      <c r="M394" s="171"/>
      <c r="N394" s="171"/>
    </row>
    <row r="395" spans="1:14" s="172" customFormat="1" ht="11.25">
      <c r="A395" s="184"/>
      <c r="D395" s="171"/>
      <c r="H395" s="171"/>
      <c r="I395" s="171"/>
      <c r="J395" s="171"/>
      <c r="K395" s="171"/>
      <c r="L395" s="171"/>
      <c r="M395" s="171"/>
      <c r="N395" s="171"/>
    </row>
    <row r="396" spans="1:14" s="172" customFormat="1" ht="11.25">
      <c r="A396" s="184"/>
      <c r="D396" s="171"/>
      <c r="H396" s="171"/>
      <c r="I396" s="171"/>
      <c r="J396" s="171"/>
      <c r="K396" s="171"/>
      <c r="L396" s="171"/>
      <c r="M396" s="171"/>
      <c r="N396" s="171"/>
    </row>
    <row r="397" spans="1:14" s="172" customFormat="1" ht="11.25">
      <c r="A397" s="184"/>
      <c r="D397" s="171"/>
      <c r="H397" s="171"/>
      <c r="I397" s="171"/>
      <c r="J397" s="171"/>
      <c r="K397" s="171"/>
      <c r="L397" s="171"/>
      <c r="M397" s="171"/>
      <c r="N397" s="171"/>
    </row>
    <row r="398" spans="1:14" s="172" customFormat="1" ht="11.25">
      <c r="A398" s="184"/>
      <c r="D398" s="171"/>
      <c r="H398" s="171"/>
      <c r="I398" s="171"/>
      <c r="J398" s="171"/>
      <c r="K398" s="171"/>
      <c r="L398" s="171"/>
      <c r="M398" s="171"/>
      <c r="N398" s="171"/>
    </row>
    <row r="399" spans="1:14" s="172" customFormat="1" ht="11.25">
      <c r="A399" s="184"/>
      <c r="D399" s="171"/>
      <c r="H399" s="171"/>
      <c r="I399" s="171"/>
      <c r="J399" s="171"/>
      <c r="K399" s="171"/>
      <c r="L399" s="171"/>
      <c r="M399" s="171"/>
      <c r="N399" s="171"/>
    </row>
    <row r="400" spans="1:14" s="172" customFormat="1" ht="11.25">
      <c r="A400" s="184"/>
      <c r="D400" s="171"/>
      <c r="H400" s="171"/>
      <c r="I400" s="171"/>
      <c r="J400" s="171"/>
      <c r="K400" s="171"/>
      <c r="L400" s="171"/>
      <c r="M400" s="171"/>
      <c r="N400" s="171"/>
    </row>
    <row r="401" spans="1:14" s="172" customFormat="1" ht="11.25">
      <c r="A401" s="184"/>
      <c r="D401" s="171"/>
      <c r="H401" s="171"/>
      <c r="I401" s="171"/>
      <c r="J401" s="171"/>
      <c r="K401" s="171"/>
      <c r="L401" s="171"/>
      <c r="M401" s="171"/>
      <c r="N401" s="171"/>
    </row>
    <row r="402" spans="1:14" s="172" customFormat="1" ht="11.25">
      <c r="A402" s="184"/>
      <c r="D402" s="171"/>
      <c r="H402" s="171"/>
      <c r="I402" s="171"/>
      <c r="J402" s="171"/>
      <c r="K402" s="171"/>
      <c r="L402" s="171"/>
      <c r="M402" s="171"/>
      <c r="N402" s="171"/>
    </row>
    <row r="403" spans="1:14" s="172" customFormat="1" ht="11.25">
      <c r="A403" s="184"/>
      <c r="D403" s="171"/>
      <c r="H403" s="171"/>
      <c r="I403" s="171"/>
      <c r="J403" s="171"/>
      <c r="K403" s="171"/>
      <c r="L403" s="171"/>
      <c r="M403" s="171"/>
      <c r="N403" s="171"/>
    </row>
    <row r="404" spans="1:14" s="172" customFormat="1" ht="11.25">
      <c r="A404" s="184"/>
      <c r="D404" s="171"/>
      <c r="H404" s="171"/>
      <c r="I404" s="171"/>
      <c r="J404" s="171"/>
      <c r="K404" s="171"/>
      <c r="L404" s="171"/>
      <c r="M404" s="171"/>
      <c r="N404" s="171"/>
    </row>
    <row r="405" spans="1:14" s="172" customFormat="1" ht="11.25">
      <c r="A405" s="184"/>
      <c r="D405" s="171"/>
      <c r="H405" s="171"/>
      <c r="I405" s="171"/>
      <c r="J405" s="171"/>
      <c r="K405" s="171"/>
      <c r="L405" s="171"/>
      <c r="M405" s="171"/>
      <c r="N405" s="171"/>
    </row>
    <row r="406" spans="1:14" s="172" customFormat="1" ht="11.25">
      <c r="A406" s="184"/>
      <c r="D406" s="171"/>
      <c r="H406" s="171"/>
      <c r="I406" s="171"/>
      <c r="J406" s="171"/>
      <c r="K406" s="171"/>
      <c r="L406" s="171"/>
      <c r="M406" s="171"/>
      <c r="N406" s="171"/>
    </row>
    <row r="407" spans="1:14" s="172" customFormat="1" ht="11.25">
      <c r="A407" s="184"/>
      <c r="D407" s="171"/>
      <c r="H407" s="171"/>
      <c r="I407" s="171"/>
      <c r="J407" s="171"/>
      <c r="K407" s="171"/>
      <c r="L407" s="171"/>
      <c r="M407" s="171"/>
      <c r="N407" s="171"/>
    </row>
    <row r="408" spans="1:14" s="172" customFormat="1" ht="11.25">
      <c r="A408" s="184"/>
      <c r="D408" s="171"/>
      <c r="H408" s="171"/>
      <c r="I408" s="171"/>
      <c r="J408" s="171"/>
      <c r="K408" s="171"/>
      <c r="L408" s="171"/>
      <c r="M408" s="171"/>
      <c r="N408" s="171"/>
    </row>
    <row r="409" spans="1:14" s="172" customFormat="1" ht="11.25">
      <c r="A409" s="184"/>
      <c r="D409" s="171"/>
      <c r="H409" s="171"/>
      <c r="I409" s="171"/>
      <c r="J409" s="171"/>
      <c r="K409" s="171"/>
      <c r="L409" s="171"/>
      <c r="M409" s="171"/>
      <c r="N409" s="171"/>
    </row>
    <row r="410" spans="1:14" s="172" customFormat="1" ht="11.25">
      <c r="A410" s="184"/>
      <c r="D410" s="171"/>
      <c r="H410" s="171"/>
      <c r="I410" s="171"/>
      <c r="J410" s="171"/>
      <c r="K410" s="171"/>
      <c r="L410" s="171"/>
      <c r="M410" s="171"/>
      <c r="N410" s="171"/>
    </row>
    <row r="411" spans="1:14" s="172" customFormat="1" ht="11.25">
      <c r="A411" s="184"/>
      <c r="D411" s="171"/>
      <c r="H411" s="171"/>
      <c r="I411" s="171"/>
      <c r="J411" s="171"/>
      <c r="K411" s="171"/>
      <c r="L411" s="171"/>
      <c r="M411" s="171"/>
      <c r="N411" s="171"/>
    </row>
    <row r="412" spans="1:14" s="172" customFormat="1" ht="11.25">
      <c r="A412" s="184"/>
      <c r="D412" s="171"/>
      <c r="H412" s="171"/>
      <c r="I412" s="171"/>
      <c r="J412" s="171"/>
      <c r="K412" s="171"/>
      <c r="L412" s="171"/>
      <c r="M412" s="171"/>
      <c r="N412" s="171"/>
    </row>
    <row r="413" spans="1:14" s="172" customFormat="1" ht="11.25">
      <c r="A413" s="184"/>
      <c r="D413" s="171"/>
      <c r="H413" s="171"/>
      <c r="I413" s="171"/>
      <c r="J413" s="171"/>
      <c r="K413" s="171"/>
      <c r="L413" s="171"/>
      <c r="M413" s="171"/>
      <c r="N413" s="171"/>
    </row>
    <row r="414" spans="1:14" s="172" customFormat="1" ht="11.25">
      <c r="A414" s="184"/>
      <c r="D414" s="171"/>
      <c r="H414" s="171"/>
      <c r="I414" s="171"/>
      <c r="J414" s="171"/>
      <c r="K414" s="171"/>
      <c r="L414" s="171"/>
      <c r="M414" s="171"/>
      <c r="N414" s="171"/>
    </row>
    <row r="415" spans="1:14" s="172" customFormat="1" ht="11.25">
      <c r="A415" s="184"/>
      <c r="D415" s="171"/>
      <c r="H415" s="171"/>
      <c r="I415" s="171"/>
      <c r="J415" s="171"/>
      <c r="K415" s="171"/>
      <c r="L415" s="171"/>
      <c r="M415" s="171"/>
      <c r="N415" s="171"/>
    </row>
    <row r="416" spans="1:14" s="172" customFormat="1" ht="11.25">
      <c r="A416" s="184"/>
      <c r="D416" s="171"/>
      <c r="H416" s="171"/>
      <c r="I416" s="171"/>
      <c r="J416" s="171"/>
      <c r="K416" s="171"/>
      <c r="L416" s="171"/>
      <c r="M416" s="171"/>
      <c r="N416" s="171"/>
    </row>
    <row r="417" spans="1:14" s="172" customFormat="1" ht="11.25">
      <c r="A417" s="184"/>
      <c r="D417" s="171"/>
      <c r="H417" s="171"/>
      <c r="I417" s="171"/>
      <c r="J417" s="171"/>
      <c r="K417" s="171"/>
      <c r="L417" s="171"/>
      <c r="M417" s="171"/>
      <c r="N417" s="171"/>
    </row>
    <row r="418" spans="1:14" s="172" customFormat="1" ht="11.25">
      <c r="A418" s="184"/>
      <c r="D418" s="171"/>
      <c r="H418" s="171"/>
      <c r="I418" s="171"/>
      <c r="J418" s="171"/>
      <c r="K418" s="171"/>
      <c r="L418" s="171"/>
      <c r="M418" s="171"/>
      <c r="N418" s="171"/>
    </row>
    <row r="419" spans="1:14" s="172" customFormat="1" ht="11.25">
      <c r="A419" s="184"/>
      <c r="D419" s="171"/>
      <c r="H419" s="171"/>
      <c r="I419" s="171"/>
      <c r="J419" s="171"/>
      <c r="K419" s="171"/>
      <c r="L419" s="171"/>
      <c r="M419" s="171"/>
      <c r="N419" s="171"/>
    </row>
    <row r="420" spans="1:14" s="172" customFormat="1" ht="11.25">
      <c r="A420" s="184"/>
      <c r="D420" s="171"/>
      <c r="H420" s="171"/>
      <c r="I420" s="171"/>
      <c r="J420" s="171"/>
      <c r="K420" s="171"/>
      <c r="L420" s="171"/>
      <c r="M420" s="171"/>
      <c r="N420" s="171"/>
    </row>
    <row r="421" spans="1:14" s="172" customFormat="1" ht="11.25">
      <c r="A421" s="184"/>
      <c r="D421" s="171"/>
      <c r="H421" s="171"/>
      <c r="I421" s="171"/>
      <c r="J421" s="171"/>
      <c r="K421" s="171"/>
      <c r="L421" s="171"/>
      <c r="M421" s="171"/>
      <c r="N421" s="171"/>
    </row>
    <row r="422" spans="1:14" s="172" customFormat="1" ht="11.25">
      <c r="A422" s="184"/>
      <c r="D422" s="171"/>
      <c r="H422" s="171"/>
      <c r="I422" s="171"/>
      <c r="J422" s="171"/>
      <c r="K422" s="171"/>
      <c r="L422" s="171"/>
      <c r="M422" s="171"/>
      <c r="N422" s="171"/>
    </row>
    <row r="423" spans="1:14" s="172" customFormat="1" ht="11.25">
      <c r="A423" s="184"/>
      <c r="D423" s="171"/>
      <c r="H423" s="171"/>
      <c r="I423" s="171"/>
      <c r="J423" s="171"/>
      <c r="K423" s="171"/>
      <c r="L423" s="171"/>
      <c r="M423" s="171"/>
      <c r="N423" s="171"/>
    </row>
    <row r="424" spans="1:14" s="172" customFormat="1" ht="11.25">
      <c r="A424" s="184"/>
      <c r="D424" s="171"/>
      <c r="H424" s="171"/>
      <c r="I424" s="171"/>
      <c r="J424" s="171"/>
      <c r="K424" s="171"/>
      <c r="L424" s="171"/>
      <c r="M424" s="171"/>
      <c r="N424" s="171"/>
    </row>
    <row r="425" spans="1:14" s="172" customFormat="1" ht="11.25">
      <c r="A425" s="184"/>
      <c r="D425" s="171"/>
      <c r="H425" s="171"/>
      <c r="I425" s="171"/>
      <c r="J425" s="171"/>
      <c r="K425" s="171"/>
      <c r="L425" s="171"/>
      <c r="M425" s="171"/>
      <c r="N425" s="171"/>
    </row>
    <row r="426" spans="1:14" s="172" customFormat="1" ht="11.25">
      <c r="A426" s="184"/>
      <c r="D426" s="171"/>
      <c r="H426" s="171"/>
      <c r="I426" s="171"/>
      <c r="J426" s="171"/>
      <c r="K426" s="171"/>
      <c r="L426" s="171"/>
      <c r="M426" s="171"/>
      <c r="N426" s="171"/>
    </row>
    <row r="427" spans="1:14" s="172" customFormat="1" ht="11.25">
      <c r="A427" s="184"/>
      <c r="D427" s="171"/>
      <c r="H427" s="171"/>
      <c r="I427" s="171"/>
      <c r="J427" s="171"/>
      <c r="K427" s="171"/>
      <c r="L427" s="171"/>
      <c r="M427" s="171"/>
      <c r="N427" s="171"/>
    </row>
    <row r="428" spans="1:14" s="172" customFormat="1" ht="11.25">
      <c r="A428" s="187"/>
      <c r="D428" s="171"/>
      <c r="H428" s="171"/>
      <c r="I428" s="171"/>
      <c r="J428" s="171"/>
      <c r="K428" s="171"/>
      <c r="L428" s="171"/>
      <c r="M428" s="171"/>
      <c r="N428" s="171"/>
    </row>
    <row r="429" spans="1:14" s="172" customFormat="1" ht="11.25">
      <c r="A429" s="184"/>
      <c r="D429" s="171"/>
      <c r="H429" s="171"/>
      <c r="I429" s="171"/>
      <c r="J429" s="171"/>
      <c r="K429" s="171"/>
      <c r="L429" s="171"/>
      <c r="M429" s="171"/>
      <c r="N429" s="171"/>
    </row>
    <row r="430" spans="1:14" s="172" customFormat="1" ht="11.25">
      <c r="A430" s="184"/>
      <c r="D430" s="171"/>
      <c r="H430" s="171"/>
      <c r="I430" s="171"/>
      <c r="J430" s="171"/>
      <c r="K430" s="171"/>
      <c r="L430" s="171"/>
      <c r="M430" s="171"/>
      <c r="N430" s="171"/>
    </row>
    <row r="431" spans="1:14" s="172" customFormat="1" ht="11.25">
      <c r="A431" s="187"/>
      <c r="D431" s="171"/>
      <c r="H431" s="171"/>
      <c r="I431" s="171"/>
      <c r="J431" s="171"/>
      <c r="K431" s="171"/>
      <c r="L431" s="171"/>
      <c r="M431" s="171"/>
      <c r="N431" s="171"/>
    </row>
    <row r="432" spans="1:14" s="172" customFormat="1" ht="11.25">
      <c r="A432" s="187"/>
      <c r="D432" s="171"/>
      <c r="H432" s="171"/>
      <c r="I432" s="171"/>
      <c r="J432" s="171"/>
      <c r="K432" s="171"/>
      <c r="L432" s="171"/>
      <c r="M432" s="171"/>
      <c r="N432" s="171"/>
    </row>
    <row r="433" spans="1:14" s="172" customFormat="1" ht="11.25">
      <c r="A433" s="184"/>
      <c r="D433" s="171"/>
      <c r="H433" s="171"/>
      <c r="I433" s="171"/>
      <c r="J433" s="171"/>
      <c r="K433" s="171"/>
      <c r="L433" s="171"/>
      <c r="M433" s="171"/>
      <c r="N433" s="171"/>
    </row>
    <row r="434" spans="1:14" s="172" customFormat="1" ht="11.25">
      <c r="A434" s="184"/>
      <c r="D434" s="171"/>
      <c r="H434" s="171"/>
      <c r="I434" s="171"/>
      <c r="J434" s="171"/>
      <c r="K434" s="171"/>
      <c r="L434" s="171"/>
      <c r="M434" s="171"/>
      <c r="N434" s="171"/>
    </row>
    <row r="435" spans="1:14" s="172" customFormat="1" ht="11.25">
      <c r="A435" s="184"/>
      <c r="D435" s="171"/>
      <c r="H435" s="171"/>
      <c r="I435" s="171"/>
      <c r="J435" s="171"/>
      <c r="K435" s="171"/>
      <c r="L435" s="171"/>
      <c r="M435" s="171"/>
      <c r="N435" s="171"/>
    </row>
    <row r="436" spans="1:14" s="172" customFormat="1" ht="11.25">
      <c r="A436" s="184"/>
      <c r="D436" s="171"/>
      <c r="H436" s="171"/>
      <c r="I436" s="171"/>
      <c r="J436" s="171"/>
      <c r="K436" s="171"/>
      <c r="L436" s="171"/>
      <c r="M436" s="171"/>
      <c r="N436" s="171"/>
    </row>
    <row r="437" spans="1:14" s="172" customFormat="1" ht="11.25">
      <c r="A437" s="188"/>
      <c r="D437" s="171"/>
      <c r="H437" s="171"/>
      <c r="I437" s="171"/>
      <c r="J437" s="171"/>
      <c r="K437" s="171"/>
      <c r="L437" s="171"/>
      <c r="M437" s="171"/>
      <c r="N437" s="171"/>
    </row>
    <row r="438" spans="1:14" s="172" customFormat="1" ht="11.25">
      <c r="A438" s="184"/>
      <c r="D438" s="171"/>
      <c r="H438" s="171"/>
      <c r="I438" s="171"/>
      <c r="J438" s="171"/>
      <c r="K438" s="171"/>
      <c r="L438" s="171"/>
      <c r="M438" s="171"/>
      <c r="N438" s="171"/>
    </row>
    <row r="439" spans="1:14" s="172" customFormat="1" ht="11.25">
      <c r="A439" s="185"/>
      <c r="D439" s="171"/>
      <c r="H439" s="171"/>
      <c r="I439" s="171"/>
      <c r="J439" s="171"/>
      <c r="K439" s="171"/>
      <c r="L439" s="171"/>
      <c r="M439" s="171"/>
      <c r="N439" s="171"/>
    </row>
    <row r="440" spans="1:14" s="172" customFormat="1" ht="11.25">
      <c r="A440" s="185"/>
      <c r="D440" s="171"/>
      <c r="H440" s="171"/>
      <c r="I440" s="171"/>
      <c r="J440" s="171"/>
      <c r="K440" s="171"/>
      <c r="L440" s="171"/>
      <c r="M440" s="171"/>
      <c r="N440" s="171"/>
    </row>
    <row r="441" spans="1:14" s="172" customFormat="1" ht="11.25">
      <c r="A441" s="184"/>
      <c r="D441" s="171"/>
      <c r="H441" s="171"/>
      <c r="I441" s="171"/>
      <c r="J441" s="171"/>
      <c r="K441" s="171"/>
      <c r="L441" s="171"/>
      <c r="M441" s="171"/>
      <c r="N441" s="171"/>
    </row>
    <row r="442" spans="1:14" s="172" customFormat="1" ht="11.25">
      <c r="A442" s="185"/>
      <c r="D442" s="171"/>
      <c r="H442" s="171"/>
      <c r="I442" s="171"/>
      <c r="J442" s="171"/>
      <c r="K442" s="171"/>
      <c r="L442" s="171"/>
      <c r="M442" s="171"/>
      <c r="N442" s="171"/>
    </row>
    <row r="443" spans="1:14" s="172" customFormat="1" ht="11.25">
      <c r="A443" s="186"/>
      <c r="D443" s="171"/>
      <c r="H443" s="171"/>
      <c r="I443" s="171"/>
      <c r="J443" s="171"/>
      <c r="K443" s="171"/>
      <c r="L443" s="171"/>
      <c r="M443" s="171"/>
      <c r="N443" s="171"/>
    </row>
    <row r="444" spans="1:14" s="172" customFormat="1" ht="11.25">
      <c r="A444" s="186"/>
      <c r="D444" s="171"/>
      <c r="H444" s="171"/>
      <c r="I444" s="171"/>
      <c r="J444" s="171"/>
      <c r="K444" s="171"/>
      <c r="L444" s="171"/>
      <c r="M444" s="171"/>
      <c r="N444" s="171"/>
    </row>
    <row r="445" spans="1:14" s="172" customFormat="1" ht="11.25">
      <c r="A445" s="184"/>
      <c r="D445" s="171"/>
      <c r="H445" s="171"/>
      <c r="I445" s="171"/>
      <c r="J445" s="171"/>
      <c r="K445" s="171"/>
      <c r="L445" s="171"/>
      <c r="M445" s="171"/>
      <c r="N445" s="171"/>
    </row>
    <row r="446" spans="1:14" s="172" customFormat="1" ht="11.25">
      <c r="A446" s="189"/>
      <c r="D446" s="171"/>
      <c r="H446" s="171"/>
      <c r="I446" s="171"/>
      <c r="J446" s="171"/>
      <c r="K446" s="171"/>
      <c r="L446" s="171"/>
      <c r="M446" s="171"/>
      <c r="N446" s="171"/>
    </row>
    <row r="447" spans="1:14" s="172" customFormat="1" ht="11.25">
      <c r="A447" s="189"/>
      <c r="D447" s="171"/>
      <c r="H447" s="171"/>
      <c r="I447" s="171"/>
      <c r="J447" s="171"/>
      <c r="K447" s="171"/>
      <c r="L447" s="171"/>
      <c r="M447" s="171"/>
      <c r="N447" s="171"/>
    </row>
    <row r="448" spans="1:14" s="172" customFormat="1" ht="11.25">
      <c r="A448" s="187"/>
      <c r="D448" s="171"/>
      <c r="H448" s="171"/>
      <c r="I448" s="171"/>
      <c r="J448" s="171"/>
      <c r="K448" s="171"/>
      <c r="L448" s="171"/>
      <c r="M448" s="171"/>
      <c r="N448" s="171"/>
    </row>
    <row r="449" spans="1:1756" s="172" customFormat="1" ht="11.25">
      <c r="A449" s="188"/>
      <c r="D449" s="171"/>
      <c r="H449" s="171"/>
      <c r="I449" s="171"/>
      <c r="J449" s="171"/>
      <c r="K449" s="171"/>
      <c r="L449" s="171"/>
      <c r="M449" s="171"/>
      <c r="N449" s="171"/>
    </row>
    <row r="450" spans="1:1756" s="172" customFormat="1" ht="11.25">
      <c r="A450" s="184"/>
      <c r="D450" s="171"/>
      <c r="H450" s="171"/>
      <c r="I450" s="171"/>
      <c r="J450" s="171"/>
      <c r="K450" s="171"/>
      <c r="L450" s="171"/>
      <c r="M450" s="171"/>
      <c r="N450" s="171"/>
    </row>
    <row r="451" spans="1:1756" s="172" customFormat="1" ht="11.25">
      <c r="A451" s="185"/>
      <c r="D451" s="171"/>
      <c r="H451" s="171"/>
      <c r="I451" s="171"/>
      <c r="J451" s="171"/>
      <c r="K451" s="171"/>
      <c r="L451" s="171"/>
      <c r="M451" s="171"/>
      <c r="N451" s="171"/>
    </row>
    <row r="452" spans="1:1756" s="172" customFormat="1" ht="11.25">
      <c r="A452" s="185"/>
      <c r="D452" s="171"/>
      <c r="H452" s="171"/>
      <c r="I452" s="171"/>
      <c r="J452" s="171"/>
      <c r="K452" s="171"/>
      <c r="L452" s="171"/>
      <c r="M452" s="171"/>
      <c r="N452" s="171"/>
    </row>
    <row r="453" spans="1:1756" s="172" customFormat="1" ht="11.25">
      <c r="A453" s="184"/>
      <c r="D453" s="171"/>
      <c r="H453" s="171"/>
      <c r="I453" s="171"/>
      <c r="J453" s="171"/>
      <c r="K453" s="171"/>
      <c r="L453" s="171"/>
      <c r="M453" s="171"/>
      <c r="N453" s="171"/>
    </row>
    <row r="454" spans="1:1756" s="172" customFormat="1" ht="11.25">
      <c r="A454" s="184"/>
      <c r="D454" s="171"/>
      <c r="H454" s="171"/>
      <c r="I454" s="171"/>
      <c r="J454" s="171"/>
      <c r="K454" s="171"/>
      <c r="L454" s="171"/>
      <c r="M454" s="171"/>
      <c r="N454" s="171"/>
    </row>
    <row r="455" spans="1:1756" s="172" customFormat="1" ht="11.25">
      <c r="A455" s="184"/>
      <c r="D455" s="171"/>
      <c r="H455" s="171"/>
      <c r="I455" s="171"/>
      <c r="J455" s="171"/>
      <c r="K455" s="171"/>
      <c r="L455" s="171"/>
      <c r="M455" s="171"/>
      <c r="N455" s="171"/>
    </row>
    <row r="456" spans="1:1756" s="172" customFormat="1" ht="11.25">
      <c r="A456" s="189"/>
      <c r="D456" s="171"/>
      <c r="H456" s="171"/>
      <c r="I456" s="171"/>
      <c r="J456" s="171"/>
      <c r="K456" s="171"/>
      <c r="L456" s="171"/>
      <c r="M456" s="171"/>
      <c r="N456" s="171"/>
    </row>
    <row r="457" spans="1:1756" s="172" customFormat="1" ht="11.25">
      <c r="A457" s="190"/>
      <c r="D457" s="171"/>
      <c r="H457" s="171"/>
      <c r="I457" s="171"/>
      <c r="J457" s="171"/>
      <c r="K457" s="171"/>
      <c r="L457" s="171"/>
      <c r="M457" s="171"/>
      <c r="N457" s="171"/>
    </row>
    <row r="458" spans="1:1756" s="172" customFormat="1" ht="11.25">
      <c r="A458" s="190"/>
      <c r="D458" s="171"/>
      <c r="H458" s="171"/>
      <c r="I458" s="171"/>
      <c r="J458" s="171"/>
      <c r="K458" s="171"/>
      <c r="L458" s="171"/>
      <c r="M458" s="171"/>
      <c r="N458" s="171"/>
    </row>
    <row r="459" spans="1:1756" s="172" customFormat="1" ht="11.25">
      <c r="A459" s="189"/>
      <c r="D459" s="171"/>
      <c r="H459" s="171"/>
      <c r="I459" s="171"/>
      <c r="J459" s="171"/>
      <c r="K459" s="171"/>
      <c r="L459" s="171"/>
      <c r="M459" s="171"/>
      <c r="N459" s="171"/>
    </row>
    <row r="460" spans="1:1756" ht="11.25">
      <c r="A460" s="190"/>
    </row>
    <row r="461" spans="1:1756" s="172" customFormat="1" ht="11.25">
      <c r="A461" s="190"/>
      <c r="D461" s="171"/>
      <c r="H461" s="171"/>
      <c r="I461" s="171"/>
      <c r="J461" s="171"/>
      <c r="K461" s="171"/>
      <c r="L461" s="171"/>
      <c r="M461" s="171"/>
      <c r="N461" s="171"/>
      <c r="O461" s="171"/>
      <c r="P461" s="171"/>
      <c r="Q461" s="171"/>
      <c r="R461" s="171"/>
      <c r="S461" s="171"/>
      <c r="T461" s="171"/>
      <c r="U461" s="171"/>
      <c r="V461" s="171"/>
      <c r="W461" s="171"/>
      <c r="X461" s="171"/>
      <c r="Y461" s="171"/>
      <c r="Z461" s="171"/>
      <c r="AA461" s="171"/>
      <c r="AB461" s="171"/>
      <c r="AC461" s="171"/>
      <c r="AD461" s="171"/>
      <c r="AE461" s="171"/>
      <c r="AF461" s="171"/>
      <c r="AG461" s="171"/>
      <c r="AH461" s="171"/>
      <c r="AI461" s="171"/>
      <c r="AJ461" s="171"/>
      <c r="AK461" s="171"/>
      <c r="AL461" s="171"/>
      <c r="AM461" s="171"/>
      <c r="AN461" s="171"/>
      <c r="AO461" s="171"/>
      <c r="AP461" s="171"/>
      <c r="AQ461" s="171"/>
      <c r="AR461" s="171"/>
      <c r="AS461" s="171"/>
      <c r="AT461" s="171"/>
      <c r="AU461" s="171"/>
      <c r="AV461" s="171"/>
      <c r="AW461" s="171"/>
      <c r="AX461" s="171"/>
      <c r="AY461" s="171"/>
      <c r="AZ461" s="171"/>
      <c r="BA461" s="171"/>
      <c r="BB461" s="171"/>
      <c r="BC461" s="171"/>
      <c r="BD461" s="171"/>
      <c r="BE461" s="171"/>
      <c r="BF461" s="171"/>
      <c r="BG461" s="171"/>
      <c r="BH461" s="171"/>
      <c r="BI461" s="171"/>
      <c r="BJ461" s="171"/>
      <c r="BK461" s="171"/>
      <c r="BL461" s="171"/>
      <c r="BM461" s="171"/>
      <c r="BN461" s="171"/>
      <c r="BO461" s="171"/>
      <c r="BP461" s="171"/>
      <c r="BQ461" s="171"/>
      <c r="BR461" s="171"/>
      <c r="BS461" s="171"/>
      <c r="BT461" s="171"/>
      <c r="BU461" s="171"/>
      <c r="BV461" s="171"/>
      <c r="BW461" s="171"/>
      <c r="BX461" s="171"/>
      <c r="BY461" s="171"/>
      <c r="BZ461" s="171"/>
      <c r="CA461" s="171"/>
      <c r="CB461" s="171"/>
      <c r="CC461" s="171"/>
      <c r="CD461" s="171"/>
      <c r="CE461" s="171"/>
      <c r="CF461" s="171"/>
      <c r="CG461" s="171"/>
      <c r="CH461" s="171"/>
      <c r="CI461" s="171"/>
      <c r="CJ461" s="171"/>
      <c r="CK461" s="171"/>
      <c r="CL461" s="171"/>
      <c r="CM461" s="171"/>
      <c r="CN461" s="171"/>
      <c r="CO461" s="171"/>
      <c r="CP461" s="171"/>
      <c r="CQ461" s="171"/>
      <c r="CR461" s="171"/>
      <c r="CS461" s="171"/>
      <c r="CT461" s="171"/>
      <c r="CU461" s="171"/>
      <c r="CV461" s="171"/>
      <c r="CW461" s="171"/>
      <c r="CX461" s="171"/>
      <c r="CY461" s="171"/>
      <c r="CZ461" s="171"/>
      <c r="DA461" s="171"/>
      <c r="DB461" s="171"/>
      <c r="DC461" s="171"/>
      <c r="DD461" s="171"/>
      <c r="DE461" s="171"/>
      <c r="DF461" s="171"/>
      <c r="DG461" s="171"/>
      <c r="DH461" s="171"/>
      <c r="DI461" s="171"/>
      <c r="DJ461" s="171"/>
      <c r="DK461" s="171"/>
      <c r="DL461" s="171"/>
      <c r="DM461" s="171"/>
      <c r="DN461" s="171"/>
      <c r="DO461" s="171"/>
      <c r="DP461" s="171"/>
      <c r="DQ461" s="171"/>
      <c r="DR461" s="171"/>
      <c r="DS461" s="171"/>
      <c r="DT461" s="171"/>
      <c r="DU461" s="171"/>
      <c r="DV461" s="171"/>
      <c r="DW461" s="171"/>
      <c r="DX461" s="171"/>
      <c r="DY461" s="171"/>
      <c r="DZ461" s="171"/>
      <c r="EA461" s="171"/>
      <c r="EB461" s="171"/>
      <c r="EC461" s="171"/>
      <c r="ED461" s="171"/>
      <c r="EE461" s="171"/>
      <c r="EF461" s="171"/>
      <c r="EG461" s="171"/>
      <c r="EH461" s="171"/>
      <c r="EI461" s="171"/>
      <c r="EJ461" s="171"/>
      <c r="EK461" s="171"/>
      <c r="EL461" s="171"/>
      <c r="EM461" s="171"/>
      <c r="EN461" s="171"/>
      <c r="EO461" s="171"/>
      <c r="EP461" s="171"/>
      <c r="EQ461" s="171"/>
      <c r="ER461" s="171"/>
      <c r="ES461" s="171"/>
      <c r="ET461" s="171"/>
      <c r="EU461" s="171"/>
      <c r="EV461" s="171"/>
      <c r="EW461" s="171"/>
      <c r="EX461" s="171"/>
      <c r="EY461" s="171"/>
      <c r="EZ461" s="171"/>
      <c r="FA461" s="171"/>
      <c r="FB461" s="171"/>
      <c r="FC461" s="171"/>
      <c r="FD461" s="171"/>
      <c r="FE461" s="171"/>
      <c r="FF461" s="171"/>
      <c r="FG461" s="171"/>
      <c r="FH461" s="171"/>
      <c r="FI461" s="171"/>
      <c r="FJ461" s="171"/>
      <c r="FK461" s="171"/>
      <c r="FL461" s="171"/>
      <c r="FM461" s="171"/>
      <c r="FN461" s="171"/>
      <c r="FO461" s="171"/>
      <c r="FP461" s="171"/>
      <c r="FQ461" s="171"/>
      <c r="FR461" s="171"/>
      <c r="FS461" s="171"/>
      <c r="FT461" s="171"/>
      <c r="FU461" s="171"/>
      <c r="FV461" s="171"/>
      <c r="FW461" s="171"/>
      <c r="FX461" s="171"/>
      <c r="FY461" s="171"/>
      <c r="FZ461" s="171"/>
      <c r="GA461" s="171"/>
      <c r="GB461" s="171"/>
      <c r="GC461" s="171"/>
      <c r="GD461" s="171"/>
      <c r="GE461" s="171"/>
      <c r="GF461" s="171"/>
      <c r="GG461" s="171"/>
      <c r="GH461" s="171"/>
      <c r="GI461" s="171"/>
      <c r="GJ461" s="171"/>
      <c r="GK461" s="171"/>
      <c r="GL461" s="171"/>
      <c r="GM461" s="171"/>
      <c r="GN461" s="171"/>
      <c r="GO461" s="171"/>
      <c r="GP461" s="171"/>
      <c r="GQ461" s="171"/>
      <c r="GR461" s="171"/>
      <c r="GS461" s="171"/>
      <c r="GT461" s="171"/>
      <c r="GU461" s="171"/>
      <c r="GV461" s="171"/>
      <c r="GW461" s="171"/>
      <c r="GX461" s="171"/>
      <c r="GY461" s="171"/>
      <c r="GZ461" s="171"/>
      <c r="HA461" s="171"/>
      <c r="HB461" s="171"/>
      <c r="HC461" s="171"/>
      <c r="HD461" s="171"/>
      <c r="HE461" s="171"/>
      <c r="HF461" s="171"/>
      <c r="HG461" s="171"/>
      <c r="HH461" s="171"/>
      <c r="HI461" s="171"/>
      <c r="HJ461" s="171"/>
      <c r="HK461" s="171"/>
      <c r="HL461" s="171"/>
      <c r="HM461" s="171"/>
      <c r="HN461" s="171"/>
      <c r="HO461" s="171"/>
      <c r="HP461" s="171"/>
      <c r="HQ461" s="171"/>
      <c r="HR461" s="171"/>
      <c r="HS461" s="171"/>
      <c r="HT461" s="171"/>
      <c r="HU461" s="171"/>
      <c r="HV461" s="171"/>
      <c r="HW461" s="171"/>
      <c r="HX461" s="171"/>
      <c r="HY461" s="171"/>
      <c r="HZ461" s="171"/>
      <c r="IA461" s="171"/>
      <c r="IB461" s="171"/>
      <c r="IC461" s="171"/>
      <c r="ID461" s="171"/>
      <c r="IE461" s="171"/>
      <c r="IF461" s="171"/>
      <c r="IG461" s="171"/>
      <c r="IH461" s="171"/>
      <c r="II461" s="171"/>
      <c r="IJ461" s="171"/>
      <c r="IK461" s="171"/>
      <c r="IL461" s="171"/>
      <c r="IM461" s="171"/>
      <c r="IN461" s="171"/>
      <c r="IO461" s="171"/>
      <c r="IP461" s="171"/>
      <c r="IQ461" s="171"/>
      <c r="IR461" s="171"/>
      <c r="IS461" s="171"/>
      <c r="IT461" s="171"/>
      <c r="IU461" s="171"/>
      <c r="IV461" s="171"/>
      <c r="IW461" s="171"/>
      <c r="IX461" s="171"/>
      <c r="IY461" s="171"/>
      <c r="IZ461" s="171"/>
      <c r="JA461" s="171"/>
      <c r="JB461" s="171"/>
      <c r="JC461" s="171"/>
      <c r="JD461" s="171"/>
      <c r="JE461" s="171"/>
      <c r="JF461" s="171"/>
      <c r="JG461" s="171"/>
      <c r="JH461" s="171"/>
      <c r="JI461" s="171"/>
      <c r="JJ461" s="171"/>
      <c r="JK461" s="171"/>
      <c r="JL461" s="171"/>
      <c r="JM461" s="171"/>
      <c r="JN461" s="171"/>
      <c r="JO461" s="171"/>
      <c r="JP461" s="171"/>
      <c r="JQ461" s="171"/>
      <c r="JR461" s="171"/>
      <c r="JS461" s="171"/>
      <c r="JT461" s="171"/>
      <c r="JU461" s="171"/>
      <c r="JV461" s="171"/>
      <c r="JW461" s="171"/>
      <c r="JX461" s="171"/>
      <c r="JY461" s="171"/>
      <c r="JZ461" s="171"/>
      <c r="KA461" s="171"/>
      <c r="KB461" s="171"/>
      <c r="KC461" s="171"/>
      <c r="KD461" s="171"/>
      <c r="KE461" s="171"/>
      <c r="KF461" s="171"/>
      <c r="KG461" s="171"/>
      <c r="KH461" s="171"/>
      <c r="KI461" s="171"/>
      <c r="KJ461" s="171"/>
      <c r="KK461" s="171"/>
      <c r="KL461" s="171"/>
      <c r="KM461" s="171"/>
      <c r="KN461" s="171"/>
      <c r="KO461" s="171"/>
      <c r="KP461" s="171"/>
      <c r="KQ461" s="171"/>
      <c r="KR461" s="171"/>
      <c r="KS461" s="171"/>
      <c r="KT461" s="171"/>
      <c r="KU461" s="171"/>
      <c r="KV461" s="171"/>
      <c r="KW461" s="171"/>
      <c r="KX461" s="171"/>
      <c r="KY461" s="171"/>
      <c r="KZ461" s="171"/>
      <c r="LA461" s="171"/>
      <c r="LB461" s="171"/>
      <c r="LC461" s="171"/>
      <c r="LD461" s="171"/>
      <c r="LE461" s="171"/>
      <c r="LF461" s="171"/>
      <c r="LG461" s="171"/>
      <c r="LH461" s="171"/>
      <c r="LI461" s="171"/>
      <c r="LJ461" s="171"/>
      <c r="LK461" s="171"/>
      <c r="LL461" s="171"/>
      <c r="LM461" s="171"/>
      <c r="LN461" s="171"/>
      <c r="LO461" s="171"/>
      <c r="LP461" s="171"/>
      <c r="LQ461" s="171"/>
      <c r="LR461" s="171"/>
      <c r="LS461" s="171"/>
      <c r="LT461" s="171"/>
      <c r="LU461" s="171"/>
      <c r="LV461" s="171"/>
      <c r="LW461" s="171"/>
      <c r="LX461" s="171"/>
      <c r="LY461" s="171"/>
      <c r="LZ461" s="171"/>
      <c r="MA461" s="171"/>
      <c r="MB461" s="171"/>
      <c r="MC461" s="171"/>
      <c r="MD461" s="171"/>
      <c r="ME461" s="171"/>
      <c r="MF461" s="171"/>
      <c r="MG461" s="171"/>
      <c r="MH461" s="171"/>
      <c r="MI461" s="171"/>
      <c r="MJ461" s="171"/>
      <c r="MK461" s="171"/>
      <c r="ML461" s="171"/>
      <c r="MM461" s="171"/>
      <c r="MN461" s="171"/>
      <c r="MO461" s="171"/>
      <c r="MP461" s="171"/>
      <c r="MQ461" s="171"/>
      <c r="MR461" s="171"/>
      <c r="MS461" s="171"/>
      <c r="MT461" s="171"/>
      <c r="MU461" s="171"/>
      <c r="MV461" s="171"/>
      <c r="MW461" s="171"/>
      <c r="MX461" s="171"/>
      <c r="MY461" s="171"/>
      <c r="MZ461" s="171"/>
      <c r="NA461" s="171"/>
      <c r="NB461" s="171"/>
      <c r="NC461" s="171"/>
      <c r="ND461" s="171"/>
      <c r="NE461" s="171"/>
      <c r="NF461" s="171"/>
      <c r="NG461" s="171"/>
      <c r="NH461" s="171"/>
      <c r="NI461" s="171"/>
      <c r="NJ461" s="171"/>
      <c r="NK461" s="171"/>
      <c r="NL461" s="171"/>
      <c r="NM461" s="171"/>
      <c r="NN461" s="171"/>
      <c r="NO461" s="171"/>
      <c r="NP461" s="171"/>
      <c r="NQ461" s="171"/>
      <c r="NR461" s="171"/>
      <c r="NS461" s="171"/>
      <c r="NT461" s="171"/>
      <c r="NU461" s="171"/>
      <c r="NV461" s="171"/>
      <c r="NW461" s="171"/>
      <c r="NX461" s="171"/>
      <c r="NY461" s="171"/>
      <c r="NZ461" s="171"/>
      <c r="OA461" s="171"/>
      <c r="OB461" s="171"/>
      <c r="OC461" s="171"/>
      <c r="OD461" s="171"/>
      <c r="OE461" s="171"/>
      <c r="OF461" s="171"/>
      <c r="OG461" s="171"/>
      <c r="OH461" s="171"/>
      <c r="OI461" s="171"/>
      <c r="OJ461" s="171"/>
      <c r="OK461" s="171"/>
      <c r="OL461" s="171"/>
      <c r="OM461" s="171"/>
      <c r="ON461" s="171"/>
      <c r="OO461" s="171"/>
      <c r="OP461" s="171"/>
      <c r="OQ461" s="171"/>
      <c r="OR461" s="171"/>
      <c r="OS461" s="171"/>
      <c r="OT461" s="171"/>
      <c r="OU461" s="171"/>
      <c r="OV461" s="171"/>
      <c r="OW461" s="171"/>
      <c r="OX461" s="171"/>
      <c r="OY461" s="171"/>
      <c r="OZ461" s="171"/>
      <c r="PA461" s="171"/>
      <c r="PB461" s="171"/>
      <c r="PC461" s="171"/>
      <c r="PD461" s="171"/>
      <c r="PE461" s="171"/>
      <c r="PF461" s="171"/>
      <c r="PG461" s="171"/>
      <c r="PH461" s="171"/>
      <c r="PI461" s="171"/>
      <c r="PJ461" s="171"/>
      <c r="PK461" s="171"/>
      <c r="PL461" s="171"/>
      <c r="PM461" s="171"/>
      <c r="PN461" s="171"/>
      <c r="PO461" s="171"/>
      <c r="PP461" s="171"/>
      <c r="PQ461" s="171"/>
      <c r="PR461" s="171"/>
      <c r="PS461" s="171"/>
      <c r="PT461" s="171"/>
      <c r="PU461" s="171"/>
      <c r="PV461" s="171"/>
      <c r="PW461" s="171"/>
      <c r="PX461" s="171"/>
      <c r="PY461" s="171"/>
      <c r="PZ461" s="171"/>
      <c r="QA461" s="171"/>
      <c r="QB461" s="171"/>
      <c r="QC461" s="171"/>
      <c r="QD461" s="171"/>
      <c r="QE461" s="171"/>
      <c r="QF461" s="171"/>
      <c r="QG461" s="171"/>
      <c r="QH461" s="171"/>
      <c r="QI461" s="171"/>
      <c r="QJ461" s="171"/>
      <c r="QK461" s="171"/>
      <c r="QL461" s="171"/>
      <c r="QM461" s="171"/>
      <c r="QN461" s="171"/>
      <c r="QO461" s="171"/>
      <c r="QP461" s="171"/>
      <c r="QQ461" s="171"/>
      <c r="QR461" s="171"/>
      <c r="QS461" s="171"/>
      <c r="QT461" s="171"/>
      <c r="QU461" s="171"/>
      <c r="QV461" s="171"/>
      <c r="QW461" s="171"/>
      <c r="QX461" s="171"/>
      <c r="QY461" s="171"/>
      <c r="QZ461" s="171"/>
      <c r="RA461" s="171"/>
      <c r="RB461" s="171"/>
      <c r="RC461" s="171"/>
      <c r="RD461" s="171"/>
      <c r="RE461" s="171"/>
      <c r="RF461" s="171"/>
      <c r="RG461" s="171"/>
      <c r="RH461" s="171"/>
      <c r="RI461" s="171"/>
      <c r="RJ461" s="171"/>
      <c r="RK461" s="171"/>
      <c r="RL461" s="171"/>
      <c r="RM461" s="171"/>
      <c r="RN461" s="171"/>
      <c r="RO461" s="171"/>
      <c r="RP461" s="171"/>
      <c r="RQ461" s="171"/>
      <c r="RR461" s="171"/>
      <c r="RS461" s="171"/>
      <c r="RT461" s="171"/>
      <c r="RU461" s="171"/>
      <c r="RV461" s="171"/>
      <c r="RW461" s="171"/>
      <c r="RX461" s="171"/>
      <c r="RY461" s="171"/>
      <c r="RZ461" s="171"/>
      <c r="SA461" s="171"/>
      <c r="SB461" s="171"/>
      <c r="SC461" s="171"/>
      <c r="SD461" s="171"/>
      <c r="SE461" s="171"/>
      <c r="SF461" s="171"/>
      <c r="SG461" s="171"/>
      <c r="SH461" s="171"/>
      <c r="SI461" s="171"/>
      <c r="SJ461" s="171"/>
      <c r="SK461" s="171"/>
      <c r="SL461" s="171"/>
      <c r="SM461" s="171"/>
      <c r="SN461" s="171"/>
      <c r="SO461" s="171"/>
      <c r="SP461" s="171"/>
      <c r="SQ461" s="171"/>
      <c r="SR461" s="171"/>
      <c r="SS461" s="171"/>
      <c r="ST461" s="171"/>
      <c r="SU461" s="171"/>
      <c r="SV461" s="171"/>
      <c r="SW461" s="171"/>
      <c r="SX461" s="171"/>
      <c r="SY461" s="171"/>
      <c r="SZ461" s="171"/>
      <c r="TA461" s="171"/>
      <c r="TB461" s="171"/>
      <c r="TC461" s="171"/>
      <c r="TD461" s="171"/>
      <c r="TE461" s="171"/>
      <c r="TF461" s="171"/>
      <c r="TG461" s="171"/>
      <c r="TH461" s="171"/>
      <c r="TI461" s="171"/>
      <c r="TJ461" s="171"/>
      <c r="TK461" s="171"/>
      <c r="TL461" s="171"/>
      <c r="TM461" s="171"/>
      <c r="TN461" s="171"/>
      <c r="TO461" s="171"/>
      <c r="TP461" s="171"/>
      <c r="TQ461" s="171"/>
      <c r="TR461" s="171"/>
      <c r="TS461" s="171"/>
      <c r="TT461" s="171"/>
      <c r="TU461" s="171"/>
      <c r="TV461" s="171"/>
      <c r="TW461" s="171"/>
      <c r="TX461" s="171"/>
      <c r="TY461" s="171"/>
      <c r="TZ461" s="171"/>
      <c r="UA461" s="171"/>
      <c r="UB461" s="171"/>
      <c r="UC461" s="171"/>
      <c r="UD461" s="171"/>
      <c r="UE461" s="171"/>
      <c r="UF461" s="171"/>
      <c r="UG461" s="171"/>
      <c r="UH461" s="171"/>
      <c r="UI461" s="171"/>
      <c r="UJ461" s="171"/>
      <c r="UK461" s="171"/>
      <c r="UL461" s="171"/>
      <c r="UM461" s="171"/>
      <c r="UN461" s="171"/>
      <c r="UO461" s="171"/>
      <c r="UP461" s="171"/>
      <c r="UQ461" s="171"/>
      <c r="UR461" s="171"/>
      <c r="US461" s="171"/>
      <c r="UT461" s="171"/>
      <c r="UU461" s="171"/>
      <c r="UV461" s="171"/>
      <c r="UW461" s="171"/>
      <c r="UX461" s="171"/>
      <c r="UY461" s="171"/>
      <c r="UZ461" s="171"/>
      <c r="VA461" s="171"/>
      <c r="VB461" s="171"/>
      <c r="VC461" s="171"/>
      <c r="VD461" s="171"/>
      <c r="VE461" s="171"/>
      <c r="VF461" s="171"/>
      <c r="VG461" s="171"/>
      <c r="VH461" s="171"/>
      <c r="VI461" s="171"/>
      <c r="VJ461" s="171"/>
      <c r="VK461" s="171"/>
      <c r="VL461" s="171"/>
      <c r="VM461" s="171"/>
      <c r="VN461" s="171"/>
      <c r="VO461" s="171"/>
      <c r="VP461" s="171"/>
      <c r="VQ461" s="171"/>
      <c r="VR461" s="171"/>
      <c r="VS461" s="171"/>
      <c r="VT461" s="171"/>
      <c r="VU461" s="171"/>
      <c r="VV461" s="171"/>
      <c r="VW461" s="171"/>
      <c r="VX461" s="171"/>
      <c r="VY461" s="171"/>
      <c r="VZ461" s="171"/>
      <c r="WA461" s="171"/>
      <c r="WB461" s="171"/>
      <c r="WC461" s="171"/>
      <c r="WD461" s="171"/>
      <c r="WE461" s="171"/>
      <c r="WF461" s="171"/>
      <c r="WG461" s="171"/>
      <c r="WH461" s="171"/>
      <c r="WI461" s="171"/>
      <c r="WJ461" s="171"/>
      <c r="WK461" s="171"/>
      <c r="WL461" s="171"/>
      <c r="WM461" s="171"/>
      <c r="WN461" s="171"/>
      <c r="WO461" s="171"/>
      <c r="WP461" s="171"/>
      <c r="WQ461" s="171"/>
      <c r="WR461" s="171"/>
      <c r="WS461" s="171"/>
      <c r="WT461" s="171"/>
      <c r="WU461" s="171"/>
      <c r="WV461" s="171"/>
      <c r="WW461" s="171"/>
      <c r="WX461" s="171"/>
      <c r="WY461" s="171"/>
      <c r="WZ461" s="171"/>
      <c r="XA461" s="171"/>
      <c r="XB461" s="171"/>
      <c r="XC461" s="171"/>
      <c r="XD461" s="171"/>
      <c r="XE461" s="171"/>
      <c r="XF461" s="171"/>
      <c r="XG461" s="171"/>
      <c r="XH461" s="171"/>
      <c r="XI461" s="171"/>
      <c r="XJ461" s="171"/>
      <c r="XK461" s="171"/>
      <c r="XL461" s="171"/>
      <c r="XM461" s="171"/>
      <c r="XN461" s="171"/>
      <c r="XO461" s="171"/>
      <c r="XP461" s="171"/>
      <c r="XQ461" s="171"/>
      <c r="XR461" s="171"/>
      <c r="XS461" s="171"/>
      <c r="XT461" s="171"/>
      <c r="XU461" s="171"/>
      <c r="XV461" s="171"/>
      <c r="XW461" s="171"/>
      <c r="XX461" s="171"/>
      <c r="XY461" s="171"/>
      <c r="XZ461" s="171"/>
      <c r="YA461" s="171"/>
      <c r="YB461" s="171"/>
      <c r="YC461" s="171"/>
      <c r="YD461" s="171"/>
      <c r="YE461" s="171"/>
      <c r="YF461" s="171"/>
      <c r="YG461" s="171"/>
      <c r="YH461" s="171"/>
      <c r="YI461" s="171"/>
      <c r="YJ461" s="171"/>
      <c r="YK461" s="171"/>
      <c r="YL461" s="171"/>
      <c r="YM461" s="171"/>
      <c r="YN461" s="171"/>
      <c r="YO461" s="171"/>
      <c r="YP461" s="171"/>
      <c r="YQ461" s="171"/>
      <c r="YR461" s="171"/>
      <c r="YS461" s="171"/>
      <c r="YT461" s="171"/>
      <c r="YU461" s="171"/>
      <c r="YV461" s="171"/>
      <c r="YW461" s="171"/>
      <c r="YX461" s="171"/>
      <c r="YY461" s="171"/>
      <c r="YZ461" s="171"/>
      <c r="ZA461" s="171"/>
      <c r="ZB461" s="171"/>
      <c r="ZC461" s="171"/>
      <c r="ZD461" s="171"/>
      <c r="ZE461" s="171"/>
      <c r="ZF461" s="171"/>
      <c r="ZG461" s="171"/>
      <c r="ZH461" s="171"/>
      <c r="ZI461" s="171"/>
      <c r="ZJ461" s="171"/>
      <c r="ZK461" s="171"/>
      <c r="ZL461" s="171"/>
      <c r="ZM461" s="171"/>
      <c r="ZN461" s="171"/>
      <c r="ZO461" s="171"/>
      <c r="ZP461" s="171"/>
      <c r="ZQ461" s="171"/>
      <c r="ZR461" s="171"/>
      <c r="ZS461" s="171"/>
      <c r="ZT461" s="171"/>
      <c r="ZU461" s="171"/>
      <c r="ZV461" s="171"/>
      <c r="ZW461" s="171"/>
      <c r="ZX461" s="171"/>
      <c r="ZY461" s="171"/>
      <c r="ZZ461" s="171"/>
      <c r="AAA461" s="171"/>
      <c r="AAB461" s="171"/>
      <c r="AAC461" s="171"/>
      <c r="AAD461" s="171"/>
      <c r="AAE461" s="171"/>
      <c r="AAF461" s="171"/>
      <c r="AAG461" s="171"/>
      <c r="AAH461" s="171"/>
      <c r="AAI461" s="171"/>
      <c r="AAJ461" s="171"/>
      <c r="AAK461" s="171"/>
      <c r="AAL461" s="171"/>
      <c r="AAM461" s="171"/>
      <c r="AAN461" s="171"/>
      <c r="AAO461" s="171"/>
      <c r="AAP461" s="171"/>
      <c r="AAQ461" s="171"/>
      <c r="AAR461" s="171"/>
      <c r="AAS461" s="171"/>
      <c r="AAT461" s="171"/>
      <c r="AAU461" s="171"/>
      <c r="AAV461" s="171"/>
      <c r="AAW461" s="171"/>
      <c r="AAX461" s="171"/>
      <c r="AAY461" s="171"/>
      <c r="AAZ461" s="171"/>
      <c r="ABA461" s="171"/>
      <c r="ABB461" s="171"/>
      <c r="ABC461" s="171"/>
      <c r="ABD461" s="171"/>
      <c r="ABE461" s="171"/>
      <c r="ABF461" s="171"/>
      <c r="ABG461" s="171"/>
      <c r="ABH461" s="171"/>
      <c r="ABI461" s="171"/>
      <c r="ABJ461" s="171"/>
      <c r="ABK461" s="171"/>
      <c r="ABL461" s="171"/>
      <c r="ABM461" s="171"/>
      <c r="ABN461" s="171"/>
      <c r="ABO461" s="171"/>
      <c r="ABP461" s="171"/>
      <c r="ABQ461" s="171"/>
      <c r="ABR461" s="171"/>
      <c r="ABS461" s="171"/>
      <c r="ABT461" s="171"/>
      <c r="ABU461" s="171"/>
      <c r="ABV461" s="171"/>
      <c r="ABW461" s="171"/>
      <c r="ABX461" s="171"/>
      <c r="ABY461" s="171"/>
      <c r="ABZ461" s="171"/>
      <c r="ACA461" s="171"/>
      <c r="ACB461" s="171"/>
      <c r="ACC461" s="171"/>
      <c r="ACD461" s="171"/>
      <c r="ACE461" s="171"/>
      <c r="ACF461" s="171"/>
      <c r="ACG461" s="171"/>
      <c r="ACH461" s="171"/>
      <c r="ACI461" s="171"/>
      <c r="ACJ461" s="171"/>
      <c r="ACK461" s="171"/>
      <c r="ACL461" s="171"/>
      <c r="ACM461" s="171"/>
      <c r="ACN461" s="171"/>
      <c r="ACO461" s="171"/>
      <c r="ACP461" s="171"/>
      <c r="ACQ461" s="171"/>
      <c r="ACR461" s="171"/>
      <c r="ACS461" s="171"/>
      <c r="ACT461" s="171"/>
      <c r="ACU461" s="171"/>
      <c r="ACV461" s="171"/>
      <c r="ACW461" s="171"/>
      <c r="ACX461" s="171"/>
      <c r="ACY461" s="171"/>
      <c r="ACZ461" s="171"/>
      <c r="ADA461" s="171"/>
      <c r="ADB461" s="171"/>
      <c r="ADC461" s="171"/>
      <c r="ADD461" s="171"/>
      <c r="ADE461" s="171"/>
      <c r="ADF461" s="171"/>
      <c r="ADG461" s="171"/>
      <c r="ADH461" s="171"/>
      <c r="ADI461" s="171"/>
      <c r="ADJ461" s="171"/>
      <c r="ADK461" s="171"/>
      <c r="ADL461" s="171"/>
      <c r="ADM461" s="171"/>
      <c r="ADN461" s="171"/>
      <c r="ADO461" s="171"/>
      <c r="ADP461" s="171"/>
      <c r="ADQ461" s="171"/>
      <c r="ADR461" s="171"/>
      <c r="ADS461" s="171"/>
      <c r="ADT461" s="171"/>
      <c r="ADU461" s="171"/>
      <c r="ADV461" s="171"/>
      <c r="ADW461" s="171"/>
      <c r="ADX461" s="171"/>
      <c r="ADY461" s="171"/>
      <c r="ADZ461" s="171"/>
      <c r="AEA461" s="171"/>
      <c r="AEB461" s="171"/>
      <c r="AEC461" s="171"/>
      <c r="AED461" s="171"/>
      <c r="AEE461" s="171"/>
      <c r="AEF461" s="171"/>
      <c r="AEG461" s="171"/>
      <c r="AEH461" s="171"/>
      <c r="AEI461" s="171"/>
      <c r="AEJ461" s="171"/>
      <c r="AEK461" s="171"/>
      <c r="AEL461" s="171"/>
      <c r="AEM461" s="171"/>
      <c r="AEN461" s="171"/>
      <c r="AEO461" s="171"/>
      <c r="AEP461" s="171"/>
      <c r="AEQ461" s="171"/>
      <c r="AER461" s="171"/>
      <c r="AES461" s="171"/>
      <c r="AET461" s="171"/>
      <c r="AEU461" s="171"/>
      <c r="AEV461" s="171"/>
      <c r="AEW461" s="171"/>
      <c r="AEX461" s="171"/>
      <c r="AEY461" s="171"/>
      <c r="AEZ461" s="171"/>
      <c r="AFA461" s="171"/>
      <c r="AFB461" s="171"/>
      <c r="AFC461" s="171"/>
      <c r="AFD461" s="171"/>
      <c r="AFE461" s="171"/>
      <c r="AFF461" s="171"/>
      <c r="AFG461" s="171"/>
      <c r="AFH461" s="171"/>
      <c r="AFI461" s="171"/>
      <c r="AFJ461" s="171"/>
      <c r="AFK461" s="171"/>
      <c r="AFL461" s="171"/>
      <c r="AFM461" s="171"/>
      <c r="AFN461" s="171"/>
      <c r="AFO461" s="171"/>
      <c r="AFP461" s="171"/>
      <c r="AFQ461" s="171"/>
      <c r="AFR461" s="171"/>
      <c r="AFS461" s="171"/>
      <c r="AFT461" s="171"/>
      <c r="AFU461" s="171"/>
      <c r="AFV461" s="171"/>
      <c r="AFW461" s="171"/>
      <c r="AFX461" s="171"/>
      <c r="AFY461" s="171"/>
      <c r="AFZ461" s="171"/>
      <c r="AGA461" s="171"/>
      <c r="AGB461" s="171"/>
      <c r="AGC461" s="171"/>
      <c r="AGD461" s="171"/>
      <c r="AGE461" s="171"/>
      <c r="AGF461" s="171"/>
      <c r="AGG461" s="171"/>
      <c r="AGH461" s="171"/>
      <c r="AGI461" s="171"/>
      <c r="AGJ461" s="171"/>
      <c r="AGK461" s="171"/>
      <c r="AGL461" s="171"/>
      <c r="AGM461" s="171"/>
      <c r="AGN461" s="171"/>
      <c r="AGO461" s="171"/>
      <c r="AGP461" s="171"/>
      <c r="AGQ461" s="171"/>
      <c r="AGR461" s="171"/>
      <c r="AGS461" s="171"/>
      <c r="AGT461" s="171"/>
      <c r="AGU461" s="171"/>
      <c r="AGV461" s="171"/>
      <c r="AGW461" s="171"/>
      <c r="AGX461" s="171"/>
      <c r="AGY461" s="171"/>
      <c r="AGZ461" s="171"/>
      <c r="AHA461" s="171"/>
      <c r="AHB461" s="171"/>
      <c r="AHC461" s="171"/>
      <c r="AHD461" s="171"/>
      <c r="AHE461" s="171"/>
      <c r="AHF461" s="171"/>
      <c r="AHG461" s="171"/>
      <c r="AHH461" s="171"/>
      <c r="AHI461" s="171"/>
      <c r="AHJ461" s="171"/>
      <c r="AHK461" s="171"/>
      <c r="AHL461" s="171"/>
      <c r="AHM461" s="171"/>
      <c r="AHN461" s="171"/>
      <c r="AHO461" s="171"/>
      <c r="AHP461" s="171"/>
      <c r="AHQ461" s="171"/>
      <c r="AHR461" s="171"/>
      <c r="AHS461" s="171"/>
      <c r="AHT461" s="171"/>
      <c r="AHU461" s="171"/>
      <c r="AHV461" s="171"/>
      <c r="AHW461" s="171"/>
      <c r="AHX461" s="171"/>
      <c r="AHY461" s="171"/>
      <c r="AHZ461" s="171"/>
      <c r="AIA461" s="171"/>
      <c r="AIB461" s="171"/>
      <c r="AIC461" s="171"/>
      <c r="AID461" s="171"/>
      <c r="AIE461" s="171"/>
      <c r="AIF461" s="171"/>
      <c r="AIG461" s="171"/>
      <c r="AIH461" s="171"/>
      <c r="AII461" s="171"/>
      <c r="AIJ461" s="171"/>
      <c r="AIK461" s="171"/>
      <c r="AIL461" s="171"/>
      <c r="AIM461" s="171"/>
      <c r="AIN461" s="171"/>
      <c r="AIO461" s="171"/>
      <c r="AIP461" s="171"/>
      <c r="AIQ461" s="171"/>
      <c r="AIR461" s="171"/>
      <c r="AIS461" s="171"/>
      <c r="AIT461" s="171"/>
      <c r="AIU461" s="171"/>
      <c r="AIV461" s="171"/>
      <c r="AIW461" s="171"/>
      <c r="AIX461" s="171"/>
      <c r="AIY461" s="171"/>
      <c r="AIZ461" s="171"/>
      <c r="AJA461" s="171"/>
      <c r="AJB461" s="171"/>
      <c r="AJC461" s="171"/>
      <c r="AJD461" s="171"/>
      <c r="AJE461" s="171"/>
      <c r="AJF461" s="171"/>
      <c r="AJG461" s="171"/>
      <c r="AJH461" s="171"/>
      <c r="AJI461" s="171"/>
      <c r="AJJ461" s="171"/>
      <c r="AJK461" s="171"/>
      <c r="AJL461" s="171"/>
      <c r="AJM461" s="171"/>
      <c r="AJN461" s="171"/>
      <c r="AJO461" s="171"/>
      <c r="AJP461" s="171"/>
      <c r="AJQ461" s="171"/>
      <c r="AJR461" s="171"/>
      <c r="AJS461" s="171"/>
      <c r="AJT461" s="171"/>
      <c r="AJU461" s="171"/>
      <c r="AJV461" s="171"/>
      <c r="AJW461" s="171"/>
      <c r="AJX461" s="171"/>
      <c r="AJY461" s="171"/>
      <c r="AJZ461" s="171"/>
      <c r="AKA461" s="171"/>
      <c r="AKB461" s="171"/>
      <c r="AKC461" s="171"/>
      <c r="AKD461" s="171"/>
      <c r="AKE461" s="171"/>
      <c r="AKF461" s="171"/>
      <c r="AKG461" s="171"/>
      <c r="AKH461" s="171"/>
      <c r="AKI461" s="171"/>
      <c r="AKJ461" s="171"/>
      <c r="AKK461" s="171"/>
      <c r="AKL461" s="171"/>
      <c r="AKM461" s="171"/>
      <c r="AKN461" s="171"/>
      <c r="AKO461" s="171"/>
      <c r="AKP461" s="171"/>
      <c r="AKQ461" s="171"/>
      <c r="AKR461" s="171"/>
      <c r="AKS461" s="171"/>
      <c r="AKT461" s="171"/>
      <c r="AKU461" s="171"/>
      <c r="AKV461" s="171"/>
      <c r="AKW461" s="171"/>
      <c r="AKX461" s="171"/>
      <c r="AKY461" s="171"/>
      <c r="AKZ461" s="171"/>
      <c r="ALA461" s="171"/>
      <c r="ALB461" s="171"/>
      <c r="ALC461" s="171"/>
      <c r="ALD461" s="171"/>
      <c r="ALE461" s="171"/>
      <c r="ALF461" s="171"/>
      <c r="ALG461" s="171"/>
      <c r="ALH461" s="171"/>
      <c r="ALI461" s="171"/>
      <c r="ALJ461" s="171"/>
      <c r="ALK461" s="171"/>
      <c r="ALL461" s="171"/>
      <c r="ALM461" s="171"/>
      <c r="ALN461" s="171"/>
      <c r="ALO461" s="171"/>
      <c r="ALP461" s="171"/>
      <c r="ALQ461" s="171"/>
      <c r="ALR461" s="171"/>
      <c r="ALS461" s="171"/>
      <c r="ALT461" s="171"/>
      <c r="ALU461" s="171"/>
      <c r="ALV461" s="171"/>
      <c r="ALW461" s="171"/>
      <c r="ALX461" s="171"/>
      <c r="ALY461" s="171"/>
      <c r="ALZ461" s="171"/>
      <c r="AMA461" s="171"/>
      <c r="AMB461" s="171"/>
      <c r="AMC461" s="171"/>
      <c r="AMD461" s="171"/>
      <c r="AME461" s="171"/>
      <c r="AMF461" s="171"/>
      <c r="AMG461" s="171"/>
      <c r="AMH461" s="171"/>
      <c r="AMI461" s="171"/>
      <c r="AMJ461" s="171"/>
      <c r="AMK461" s="171"/>
      <c r="AML461" s="171"/>
      <c r="AMM461" s="171"/>
      <c r="AMN461" s="171"/>
      <c r="AMO461" s="171"/>
      <c r="AMP461" s="171"/>
      <c r="AMQ461" s="171"/>
      <c r="AMR461" s="171"/>
      <c r="AMS461" s="171"/>
      <c r="AMT461" s="171"/>
      <c r="AMU461" s="171"/>
      <c r="AMV461" s="171"/>
      <c r="AMW461" s="171"/>
      <c r="AMX461" s="171"/>
      <c r="AMY461" s="171"/>
      <c r="AMZ461" s="171"/>
      <c r="ANA461" s="171"/>
      <c r="ANB461" s="171"/>
      <c r="ANC461" s="171"/>
      <c r="AND461" s="171"/>
      <c r="ANE461" s="171"/>
      <c r="ANF461" s="171"/>
      <c r="ANG461" s="171"/>
      <c r="ANH461" s="171"/>
      <c r="ANI461" s="171"/>
      <c r="ANJ461" s="171"/>
      <c r="ANK461" s="171"/>
      <c r="ANL461" s="171"/>
      <c r="ANM461" s="171"/>
      <c r="ANN461" s="171"/>
      <c r="ANO461" s="171"/>
      <c r="ANP461" s="171"/>
      <c r="ANQ461" s="171"/>
      <c r="ANR461" s="171"/>
      <c r="ANS461" s="171"/>
      <c r="ANT461" s="171"/>
      <c r="ANU461" s="171"/>
      <c r="ANV461" s="171"/>
      <c r="ANW461" s="171"/>
      <c r="ANX461" s="171"/>
      <c r="ANY461" s="171"/>
      <c r="ANZ461" s="171"/>
      <c r="AOA461" s="171"/>
      <c r="AOB461" s="171"/>
      <c r="AOC461" s="171"/>
      <c r="AOD461" s="171"/>
      <c r="AOE461" s="171"/>
      <c r="AOF461" s="171"/>
      <c r="AOG461" s="171"/>
      <c r="AOH461" s="171"/>
      <c r="AOI461" s="171"/>
      <c r="AOJ461" s="171"/>
      <c r="AOK461" s="171"/>
      <c r="AOL461" s="171"/>
      <c r="AOM461" s="171"/>
      <c r="AON461" s="171"/>
      <c r="AOO461" s="171"/>
      <c r="AOP461" s="171"/>
      <c r="AOQ461" s="171"/>
      <c r="AOR461" s="171"/>
      <c r="AOS461" s="171"/>
      <c r="AOT461" s="171"/>
      <c r="AOU461" s="171"/>
      <c r="AOV461" s="171"/>
      <c r="AOW461" s="171"/>
      <c r="AOX461" s="171"/>
      <c r="AOY461" s="171"/>
      <c r="AOZ461" s="171"/>
      <c r="APA461" s="171"/>
      <c r="APB461" s="171"/>
      <c r="APC461" s="171"/>
      <c r="APD461" s="171"/>
      <c r="APE461" s="171"/>
      <c r="APF461" s="171"/>
      <c r="APG461" s="171"/>
      <c r="APH461" s="171"/>
      <c r="API461" s="171"/>
      <c r="APJ461" s="171"/>
      <c r="APK461" s="171"/>
      <c r="APL461" s="171"/>
      <c r="APM461" s="171"/>
      <c r="APN461" s="171"/>
      <c r="APO461" s="171"/>
      <c r="APP461" s="171"/>
      <c r="APQ461" s="171"/>
      <c r="APR461" s="171"/>
      <c r="APS461" s="171"/>
      <c r="APT461" s="171"/>
      <c r="APU461" s="171"/>
      <c r="APV461" s="171"/>
      <c r="APW461" s="171"/>
      <c r="APX461" s="171"/>
      <c r="APY461" s="171"/>
      <c r="APZ461" s="171"/>
      <c r="AQA461" s="171"/>
      <c r="AQB461" s="171"/>
      <c r="AQC461" s="171"/>
      <c r="AQD461" s="171"/>
      <c r="AQE461" s="171"/>
      <c r="AQF461" s="171"/>
      <c r="AQG461" s="171"/>
      <c r="AQH461" s="171"/>
      <c r="AQI461" s="171"/>
      <c r="AQJ461" s="171"/>
      <c r="AQK461" s="171"/>
      <c r="AQL461" s="171"/>
      <c r="AQM461" s="171"/>
      <c r="AQN461" s="171"/>
      <c r="AQO461" s="171"/>
      <c r="AQP461" s="171"/>
      <c r="AQQ461" s="171"/>
      <c r="AQR461" s="171"/>
      <c r="AQS461" s="171"/>
      <c r="AQT461" s="171"/>
      <c r="AQU461" s="171"/>
      <c r="AQV461" s="171"/>
      <c r="AQW461" s="171"/>
      <c r="AQX461" s="171"/>
      <c r="AQY461" s="171"/>
      <c r="AQZ461" s="171"/>
      <c r="ARA461" s="171"/>
      <c r="ARB461" s="171"/>
      <c r="ARC461" s="171"/>
      <c r="ARD461" s="171"/>
      <c r="ARE461" s="171"/>
      <c r="ARF461" s="171"/>
      <c r="ARG461" s="171"/>
      <c r="ARH461" s="171"/>
      <c r="ARI461" s="171"/>
      <c r="ARJ461" s="171"/>
      <c r="ARK461" s="171"/>
      <c r="ARL461" s="171"/>
      <c r="ARM461" s="171"/>
      <c r="ARN461" s="171"/>
      <c r="ARO461" s="171"/>
      <c r="ARP461" s="171"/>
      <c r="ARQ461" s="171"/>
      <c r="ARR461" s="171"/>
      <c r="ARS461" s="171"/>
      <c r="ART461" s="171"/>
      <c r="ARU461" s="171"/>
      <c r="ARV461" s="171"/>
      <c r="ARW461" s="171"/>
      <c r="ARX461" s="171"/>
      <c r="ARY461" s="171"/>
      <c r="ARZ461" s="171"/>
      <c r="ASA461" s="171"/>
      <c r="ASB461" s="171"/>
      <c r="ASC461" s="171"/>
      <c r="ASD461" s="171"/>
      <c r="ASE461" s="171"/>
      <c r="ASF461" s="171"/>
      <c r="ASG461" s="171"/>
      <c r="ASH461" s="171"/>
      <c r="ASI461" s="171"/>
      <c r="ASJ461" s="171"/>
      <c r="ASK461" s="171"/>
      <c r="ASL461" s="171"/>
      <c r="ASM461" s="171"/>
      <c r="ASN461" s="171"/>
      <c r="ASO461" s="171"/>
      <c r="ASP461" s="171"/>
      <c r="ASQ461" s="171"/>
      <c r="ASR461" s="171"/>
      <c r="ASS461" s="171"/>
      <c r="AST461" s="171"/>
      <c r="ASU461" s="171"/>
      <c r="ASV461" s="171"/>
      <c r="ASW461" s="171"/>
      <c r="ASX461" s="171"/>
      <c r="ASY461" s="171"/>
      <c r="ASZ461" s="171"/>
      <c r="ATA461" s="171"/>
      <c r="ATB461" s="171"/>
      <c r="ATC461" s="171"/>
      <c r="ATD461" s="171"/>
      <c r="ATE461" s="171"/>
      <c r="ATF461" s="171"/>
      <c r="ATG461" s="171"/>
      <c r="ATH461" s="171"/>
      <c r="ATI461" s="171"/>
      <c r="ATJ461" s="171"/>
      <c r="ATK461" s="171"/>
      <c r="ATL461" s="171"/>
      <c r="ATM461" s="171"/>
      <c r="ATN461" s="171"/>
      <c r="ATO461" s="171"/>
      <c r="ATP461" s="171"/>
      <c r="ATQ461" s="171"/>
      <c r="ATR461" s="171"/>
      <c r="ATS461" s="171"/>
      <c r="ATT461" s="171"/>
      <c r="ATU461" s="171"/>
      <c r="ATV461" s="171"/>
      <c r="ATW461" s="171"/>
      <c r="ATX461" s="171"/>
      <c r="ATY461" s="171"/>
      <c r="ATZ461" s="171"/>
      <c r="AUA461" s="171"/>
      <c r="AUB461" s="171"/>
      <c r="AUC461" s="171"/>
      <c r="AUD461" s="171"/>
      <c r="AUE461" s="171"/>
      <c r="AUF461" s="171"/>
      <c r="AUG461" s="171"/>
      <c r="AUH461" s="171"/>
      <c r="AUI461" s="171"/>
      <c r="AUJ461" s="171"/>
      <c r="AUK461" s="171"/>
      <c r="AUL461" s="171"/>
      <c r="AUM461" s="171"/>
      <c r="AUN461" s="171"/>
      <c r="AUO461" s="171"/>
      <c r="AUP461" s="171"/>
      <c r="AUQ461" s="171"/>
      <c r="AUR461" s="171"/>
      <c r="AUS461" s="171"/>
      <c r="AUT461" s="171"/>
      <c r="AUU461" s="171"/>
      <c r="AUV461" s="171"/>
      <c r="AUW461" s="171"/>
      <c r="AUX461" s="171"/>
      <c r="AUY461" s="171"/>
      <c r="AUZ461" s="171"/>
      <c r="AVA461" s="171"/>
      <c r="AVB461" s="171"/>
      <c r="AVC461" s="171"/>
      <c r="AVD461" s="171"/>
      <c r="AVE461" s="171"/>
      <c r="AVF461" s="171"/>
      <c r="AVG461" s="171"/>
      <c r="AVH461" s="171"/>
      <c r="AVI461" s="171"/>
      <c r="AVJ461" s="171"/>
      <c r="AVK461" s="171"/>
      <c r="AVL461" s="171"/>
      <c r="AVM461" s="171"/>
      <c r="AVN461" s="171"/>
      <c r="AVO461" s="171"/>
      <c r="AVP461" s="171"/>
      <c r="AVQ461" s="171"/>
      <c r="AVR461" s="171"/>
      <c r="AVS461" s="171"/>
      <c r="AVT461" s="171"/>
      <c r="AVU461" s="171"/>
      <c r="AVV461" s="171"/>
      <c r="AVW461" s="171"/>
      <c r="AVX461" s="171"/>
      <c r="AVY461" s="171"/>
      <c r="AVZ461" s="171"/>
      <c r="AWA461" s="171"/>
      <c r="AWB461" s="171"/>
      <c r="AWC461" s="171"/>
      <c r="AWD461" s="171"/>
      <c r="AWE461" s="171"/>
      <c r="AWF461" s="171"/>
      <c r="AWG461" s="171"/>
      <c r="AWH461" s="171"/>
      <c r="AWI461" s="171"/>
      <c r="AWJ461" s="171"/>
      <c r="AWK461" s="171"/>
      <c r="AWL461" s="171"/>
      <c r="AWM461" s="171"/>
      <c r="AWN461" s="171"/>
      <c r="AWO461" s="171"/>
      <c r="AWP461" s="171"/>
      <c r="AWQ461" s="171"/>
      <c r="AWR461" s="171"/>
      <c r="AWS461" s="171"/>
      <c r="AWT461" s="171"/>
      <c r="AWU461" s="171"/>
      <c r="AWV461" s="171"/>
      <c r="AWW461" s="171"/>
      <c r="AWX461" s="171"/>
      <c r="AWY461" s="171"/>
      <c r="AWZ461" s="171"/>
      <c r="AXA461" s="171"/>
      <c r="AXB461" s="171"/>
      <c r="AXC461" s="171"/>
      <c r="AXD461" s="171"/>
      <c r="AXE461" s="171"/>
      <c r="AXF461" s="171"/>
      <c r="AXG461" s="171"/>
      <c r="AXH461" s="171"/>
      <c r="AXI461" s="171"/>
      <c r="AXJ461" s="171"/>
      <c r="AXK461" s="171"/>
      <c r="AXL461" s="171"/>
      <c r="AXM461" s="171"/>
      <c r="AXN461" s="171"/>
      <c r="AXO461" s="171"/>
      <c r="AXP461" s="171"/>
      <c r="AXQ461" s="171"/>
      <c r="AXR461" s="171"/>
      <c r="AXS461" s="171"/>
      <c r="AXT461" s="171"/>
      <c r="AXU461" s="171"/>
      <c r="AXV461" s="171"/>
      <c r="AXW461" s="171"/>
      <c r="AXX461" s="171"/>
      <c r="AXY461" s="171"/>
      <c r="AXZ461" s="171"/>
      <c r="AYA461" s="171"/>
      <c r="AYB461" s="171"/>
      <c r="AYC461" s="171"/>
      <c r="AYD461" s="171"/>
      <c r="AYE461" s="171"/>
      <c r="AYF461" s="171"/>
      <c r="AYG461" s="171"/>
      <c r="AYH461" s="171"/>
      <c r="AYI461" s="171"/>
      <c r="AYJ461" s="171"/>
      <c r="AYK461" s="171"/>
      <c r="AYL461" s="171"/>
      <c r="AYM461" s="171"/>
      <c r="AYN461" s="171"/>
      <c r="AYO461" s="171"/>
      <c r="AYP461" s="171"/>
      <c r="AYQ461" s="171"/>
      <c r="AYR461" s="171"/>
      <c r="AYS461" s="171"/>
      <c r="AYT461" s="171"/>
      <c r="AYU461" s="171"/>
      <c r="AYV461" s="171"/>
      <c r="AYW461" s="171"/>
      <c r="AYX461" s="171"/>
      <c r="AYY461" s="171"/>
      <c r="AYZ461" s="171"/>
      <c r="AZA461" s="171"/>
      <c r="AZB461" s="171"/>
      <c r="AZC461" s="171"/>
      <c r="AZD461" s="171"/>
      <c r="AZE461" s="171"/>
      <c r="AZF461" s="171"/>
      <c r="AZG461" s="171"/>
      <c r="AZH461" s="171"/>
      <c r="AZI461" s="171"/>
      <c r="AZJ461" s="171"/>
      <c r="AZK461" s="171"/>
      <c r="AZL461" s="171"/>
      <c r="AZM461" s="171"/>
      <c r="AZN461" s="171"/>
      <c r="AZO461" s="171"/>
      <c r="AZP461" s="171"/>
      <c r="AZQ461" s="171"/>
      <c r="AZR461" s="171"/>
      <c r="AZS461" s="171"/>
      <c r="AZT461" s="171"/>
      <c r="AZU461" s="171"/>
      <c r="AZV461" s="171"/>
      <c r="AZW461" s="171"/>
      <c r="AZX461" s="171"/>
      <c r="AZY461" s="171"/>
      <c r="AZZ461" s="171"/>
      <c r="BAA461" s="171"/>
      <c r="BAB461" s="171"/>
      <c r="BAC461" s="171"/>
      <c r="BAD461" s="171"/>
      <c r="BAE461" s="171"/>
      <c r="BAF461" s="171"/>
      <c r="BAG461" s="171"/>
      <c r="BAH461" s="171"/>
      <c r="BAI461" s="171"/>
      <c r="BAJ461" s="171"/>
      <c r="BAK461" s="171"/>
      <c r="BAL461" s="171"/>
      <c r="BAM461" s="171"/>
      <c r="BAN461" s="171"/>
      <c r="BAO461" s="171"/>
      <c r="BAP461" s="171"/>
      <c r="BAQ461" s="171"/>
      <c r="BAR461" s="171"/>
      <c r="BAS461" s="171"/>
      <c r="BAT461" s="171"/>
      <c r="BAU461" s="171"/>
      <c r="BAV461" s="171"/>
      <c r="BAW461" s="171"/>
      <c r="BAX461" s="171"/>
      <c r="BAY461" s="171"/>
      <c r="BAZ461" s="171"/>
      <c r="BBA461" s="171"/>
      <c r="BBB461" s="171"/>
      <c r="BBC461" s="171"/>
      <c r="BBD461" s="171"/>
      <c r="BBE461" s="171"/>
      <c r="BBF461" s="171"/>
      <c r="BBG461" s="171"/>
      <c r="BBH461" s="171"/>
      <c r="BBI461" s="171"/>
      <c r="BBJ461" s="171"/>
      <c r="BBK461" s="171"/>
      <c r="BBL461" s="171"/>
      <c r="BBM461" s="171"/>
      <c r="BBN461" s="171"/>
      <c r="BBO461" s="171"/>
      <c r="BBP461" s="171"/>
      <c r="BBQ461" s="171"/>
      <c r="BBR461" s="171"/>
      <c r="BBS461" s="171"/>
      <c r="BBT461" s="171"/>
      <c r="BBU461" s="171"/>
      <c r="BBV461" s="171"/>
      <c r="BBW461" s="171"/>
      <c r="BBX461" s="171"/>
      <c r="BBY461" s="171"/>
      <c r="BBZ461" s="171"/>
      <c r="BCA461" s="171"/>
      <c r="BCB461" s="171"/>
      <c r="BCC461" s="171"/>
      <c r="BCD461" s="171"/>
      <c r="BCE461" s="171"/>
      <c r="BCF461" s="171"/>
      <c r="BCG461" s="171"/>
      <c r="BCH461" s="171"/>
      <c r="BCI461" s="171"/>
      <c r="BCJ461" s="171"/>
      <c r="BCK461" s="171"/>
      <c r="BCL461" s="171"/>
      <c r="BCM461" s="171"/>
      <c r="BCN461" s="171"/>
      <c r="BCO461" s="171"/>
      <c r="BCP461" s="171"/>
      <c r="BCQ461" s="171"/>
      <c r="BCR461" s="171"/>
      <c r="BCS461" s="171"/>
      <c r="BCT461" s="171"/>
      <c r="BCU461" s="171"/>
      <c r="BCV461" s="171"/>
      <c r="BCW461" s="171"/>
      <c r="BCX461" s="171"/>
      <c r="BCY461" s="171"/>
      <c r="BCZ461" s="171"/>
      <c r="BDA461" s="171"/>
      <c r="BDB461" s="171"/>
      <c r="BDC461" s="171"/>
      <c r="BDD461" s="171"/>
      <c r="BDE461" s="171"/>
      <c r="BDF461" s="171"/>
      <c r="BDG461" s="171"/>
      <c r="BDH461" s="171"/>
      <c r="BDI461" s="171"/>
      <c r="BDJ461" s="171"/>
      <c r="BDK461" s="171"/>
      <c r="BDL461" s="171"/>
      <c r="BDM461" s="171"/>
      <c r="BDN461" s="171"/>
      <c r="BDO461" s="171"/>
      <c r="BDP461" s="171"/>
      <c r="BDQ461" s="171"/>
      <c r="BDR461" s="171"/>
      <c r="BDS461" s="171"/>
      <c r="BDT461" s="171"/>
      <c r="BDU461" s="171"/>
      <c r="BDV461" s="171"/>
      <c r="BDW461" s="171"/>
      <c r="BDX461" s="171"/>
      <c r="BDY461" s="171"/>
      <c r="BDZ461" s="171"/>
      <c r="BEA461" s="171"/>
      <c r="BEB461" s="171"/>
      <c r="BEC461" s="171"/>
      <c r="BED461" s="171"/>
      <c r="BEE461" s="171"/>
      <c r="BEF461" s="171"/>
      <c r="BEG461" s="171"/>
      <c r="BEH461" s="171"/>
      <c r="BEI461" s="171"/>
      <c r="BEJ461" s="171"/>
      <c r="BEK461" s="171"/>
      <c r="BEL461" s="171"/>
      <c r="BEM461" s="171"/>
      <c r="BEN461" s="171"/>
      <c r="BEO461" s="171"/>
      <c r="BEP461" s="171"/>
      <c r="BEQ461" s="171"/>
      <c r="BER461" s="171"/>
      <c r="BES461" s="171"/>
      <c r="BET461" s="171"/>
      <c r="BEU461" s="171"/>
      <c r="BEV461" s="171"/>
      <c r="BEW461" s="171"/>
      <c r="BEX461" s="171"/>
      <c r="BEY461" s="171"/>
      <c r="BEZ461" s="171"/>
      <c r="BFA461" s="171"/>
      <c r="BFB461" s="171"/>
      <c r="BFC461" s="171"/>
      <c r="BFD461" s="171"/>
      <c r="BFE461" s="171"/>
      <c r="BFF461" s="171"/>
      <c r="BFG461" s="171"/>
      <c r="BFH461" s="171"/>
      <c r="BFI461" s="171"/>
      <c r="BFJ461" s="171"/>
      <c r="BFK461" s="171"/>
      <c r="BFL461" s="171"/>
      <c r="BFM461" s="171"/>
      <c r="BFN461" s="171"/>
      <c r="BFO461" s="171"/>
      <c r="BFP461" s="171"/>
      <c r="BFQ461" s="171"/>
      <c r="BFR461" s="171"/>
      <c r="BFS461" s="171"/>
      <c r="BFT461" s="171"/>
      <c r="BFU461" s="171"/>
      <c r="BFV461" s="171"/>
      <c r="BFW461" s="171"/>
      <c r="BFX461" s="171"/>
      <c r="BFY461" s="171"/>
      <c r="BFZ461" s="171"/>
      <c r="BGA461" s="171"/>
      <c r="BGB461" s="171"/>
      <c r="BGC461" s="171"/>
      <c r="BGD461" s="171"/>
      <c r="BGE461" s="171"/>
      <c r="BGF461" s="171"/>
      <c r="BGG461" s="171"/>
      <c r="BGH461" s="171"/>
      <c r="BGI461" s="171"/>
      <c r="BGJ461" s="171"/>
      <c r="BGK461" s="171"/>
      <c r="BGL461" s="171"/>
      <c r="BGM461" s="171"/>
      <c r="BGN461" s="171"/>
      <c r="BGO461" s="171"/>
      <c r="BGP461" s="171"/>
      <c r="BGQ461" s="171"/>
      <c r="BGR461" s="171"/>
      <c r="BGS461" s="171"/>
      <c r="BGT461" s="171"/>
      <c r="BGU461" s="171"/>
      <c r="BGV461" s="171"/>
      <c r="BGW461" s="171"/>
      <c r="BGX461" s="171"/>
      <c r="BGY461" s="171"/>
      <c r="BGZ461" s="171"/>
      <c r="BHA461" s="171"/>
      <c r="BHB461" s="171"/>
      <c r="BHC461" s="171"/>
      <c r="BHD461" s="171"/>
      <c r="BHE461" s="171"/>
      <c r="BHF461" s="171"/>
      <c r="BHG461" s="171"/>
      <c r="BHH461" s="171"/>
      <c r="BHI461" s="171"/>
      <c r="BHJ461" s="171"/>
      <c r="BHK461" s="171"/>
      <c r="BHL461" s="171"/>
      <c r="BHM461" s="171"/>
      <c r="BHN461" s="171"/>
      <c r="BHO461" s="171"/>
      <c r="BHP461" s="171"/>
      <c r="BHQ461" s="171"/>
      <c r="BHR461" s="171"/>
      <c r="BHS461" s="171"/>
      <c r="BHT461" s="171"/>
      <c r="BHU461" s="171"/>
      <c r="BHV461" s="171"/>
      <c r="BHW461" s="171"/>
      <c r="BHX461" s="171"/>
      <c r="BHY461" s="171"/>
      <c r="BHZ461" s="171"/>
      <c r="BIA461" s="171"/>
      <c r="BIB461" s="171"/>
      <c r="BIC461" s="171"/>
      <c r="BID461" s="171"/>
      <c r="BIE461" s="171"/>
      <c r="BIF461" s="171"/>
      <c r="BIG461" s="171"/>
      <c r="BIH461" s="171"/>
      <c r="BII461" s="171"/>
      <c r="BIJ461" s="171"/>
      <c r="BIK461" s="171"/>
      <c r="BIL461" s="171"/>
      <c r="BIM461" s="171"/>
      <c r="BIN461" s="171"/>
      <c r="BIO461" s="171"/>
      <c r="BIP461" s="171"/>
      <c r="BIQ461" s="171"/>
      <c r="BIR461" s="171"/>
      <c r="BIS461" s="171"/>
      <c r="BIT461" s="171"/>
      <c r="BIU461" s="171"/>
      <c r="BIV461" s="171"/>
      <c r="BIW461" s="171"/>
      <c r="BIX461" s="171"/>
      <c r="BIY461" s="171"/>
      <c r="BIZ461" s="171"/>
      <c r="BJA461" s="171"/>
      <c r="BJB461" s="171"/>
      <c r="BJC461" s="171"/>
      <c r="BJD461" s="171"/>
      <c r="BJE461" s="171"/>
      <c r="BJF461" s="171"/>
      <c r="BJG461" s="171"/>
      <c r="BJH461" s="171"/>
      <c r="BJI461" s="171"/>
      <c r="BJJ461" s="171"/>
      <c r="BJK461" s="171"/>
      <c r="BJL461" s="171"/>
      <c r="BJM461" s="171"/>
      <c r="BJN461" s="171"/>
      <c r="BJO461" s="171"/>
      <c r="BJP461" s="171"/>
      <c r="BJQ461" s="171"/>
      <c r="BJR461" s="171"/>
      <c r="BJS461" s="171"/>
      <c r="BJT461" s="171"/>
      <c r="BJU461" s="171"/>
      <c r="BJV461" s="171"/>
      <c r="BJW461" s="171"/>
      <c r="BJX461" s="171"/>
      <c r="BJY461" s="171"/>
      <c r="BJZ461" s="171"/>
      <c r="BKA461" s="171"/>
      <c r="BKB461" s="171"/>
      <c r="BKC461" s="171"/>
      <c r="BKD461" s="171"/>
      <c r="BKE461" s="171"/>
      <c r="BKF461" s="171"/>
      <c r="BKG461" s="171"/>
      <c r="BKH461" s="171"/>
      <c r="BKI461" s="171"/>
      <c r="BKJ461" s="171"/>
      <c r="BKK461" s="171"/>
      <c r="BKL461" s="171"/>
      <c r="BKM461" s="171"/>
      <c r="BKN461" s="171"/>
      <c r="BKO461" s="171"/>
      <c r="BKP461" s="171"/>
      <c r="BKQ461" s="171"/>
      <c r="BKR461" s="171"/>
      <c r="BKS461" s="171"/>
      <c r="BKT461" s="171"/>
      <c r="BKU461" s="171"/>
      <c r="BKV461" s="171"/>
      <c r="BKW461" s="171"/>
      <c r="BKX461" s="171"/>
      <c r="BKY461" s="171"/>
      <c r="BKZ461" s="171"/>
      <c r="BLA461" s="171"/>
      <c r="BLB461" s="171"/>
      <c r="BLC461" s="171"/>
      <c r="BLD461" s="171"/>
      <c r="BLE461" s="171"/>
      <c r="BLF461" s="171"/>
      <c r="BLG461" s="171"/>
      <c r="BLH461" s="171"/>
      <c r="BLI461" s="171"/>
      <c r="BLJ461" s="171"/>
      <c r="BLK461" s="171"/>
      <c r="BLL461" s="171"/>
      <c r="BLM461" s="171"/>
      <c r="BLN461" s="171"/>
      <c r="BLO461" s="171"/>
      <c r="BLP461" s="171"/>
      <c r="BLQ461" s="171"/>
      <c r="BLR461" s="171"/>
      <c r="BLS461" s="171"/>
      <c r="BLT461" s="171"/>
      <c r="BLU461" s="171"/>
      <c r="BLV461" s="171"/>
      <c r="BLW461" s="171"/>
      <c r="BLX461" s="171"/>
      <c r="BLY461" s="171"/>
      <c r="BLZ461" s="171"/>
      <c r="BMA461" s="171"/>
      <c r="BMB461" s="171"/>
      <c r="BMC461" s="171"/>
      <c r="BMD461" s="171"/>
      <c r="BME461" s="171"/>
      <c r="BMF461" s="171"/>
      <c r="BMG461" s="171"/>
      <c r="BMH461" s="171"/>
      <c r="BMI461" s="171"/>
      <c r="BMJ461" s="171"/>
      <c r="BMK461" s="171"/>
      <c r="BML461" s="171"/>
      <c r="BMM461" s="171"/>
      <c r="BMN461" s="171"/>
      <c r="BMO461" s="171"/>
      <c r="BMP461" s="171"/>
      <c r="BMQ461" s="171"/>
      <c r="BMR461" s="171"/>
      <c r="BMS461" s="171"/>
      <c r="BMT461" s="171"/>
      <c r="BMU461" s="171"/>
      <c r="BMV461" s="171"/>
      <c r="BMW461" s="171"/>
      <c r="BMX461" s="171"/>
      <c r="BMY461" s="171"/>
      <c r="BMZ461" s="171"/>
      <c r="BNA461" s="171"/>
      <c r="BNB461" s="171"/>
      <c r="BNC461" s="171"/>
      <c r="BND461" s="171"/>
      <c r="BNE461" s="171"/>
      <c r="BNF461" s="171"/>
      <c r="BNG461" s="171"/>
      <c r="BNH461" s="171"/>
      <c r="BNI461" s="171"/>
      <c r="BNJ461" s="171"/>
      <c r="BNK461" s="171"/>
      <c r="BNL461" s="171"/>
      <c r="BNM461" s="171"/>
      <c r="BNN461" s="171"/>
      <c r="BNO461" s="171"/>
      <c r="BNP461" s="171"/>
      <c r="BNQ461" s="171"/>
      <c r="BNR461" s="171"/>
      <c r="BNS461" s="171"/>
      <c r="BNT461" s="171"/>
      <c r="BNU461" s="171"/>
      <c r="BNV461" s="171"/>
      <c r="BNW461" s="171"/>
      <c r="BNX461" s="171"/>
      <c r="BNY461" s="171"/>
      <c r="BNZ461" s="171"/>
      <c r="BOA461" s="171"/>
      <c r="BOB461" s="171"/>
      <c r="BOC461" s="171"/>
      <c r="BOD461" s="171"/>
      <c r="BOE461" s="171"/>
      <c r="BOF461" s="171"/>
      <c r="BOG461" s="171"/>
      <c r="BOH461" s="171"/>
      <c r="BOI461" s="171"/>
      <c r="BOJ461" s="171"/>
      <c r="BOK461" s="171"/>
      <c r="BOL461" s="171"/>
      <c r="BOM461" s="171"/>
      <c r="BON461" s="171"/>
    </row>
  </sheetData>
  <pageMargins left="0.75" right="0.75" top="1" bottom="1" header="0.5" footer="0.5"/>
  <pageSetup scale="85" fitToHeight="6" orientation="portrait" r:id="rId1"/>
  <headerFooter alignWithMargins="0">
    <oddFooter xml:space="preserve">&amp;L&amp;F - &amp;A
&amp;RPage &amp;P of &amp;N
</oddFooter>
  </headerFooter>
  <rowBreaks count="5" manualBreakCount="5">
    <brk id="112" max="8" man="1"/>
    <brk id="160" max="8" man="1"/>
    <brk id="210" max="8" man="1"/>
    <brk id="258" max="8" man="1"/>
    <brk id="301"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M150"/>
  <sheetViews>
    <sheetView showGridLines="0" view="pageBreakPreview" topLeftCell="A130" zoomScale="85" zoomScaleNormal="85" zoomScaleSheetLayoutView="85" workbookViewId="0">
      <selection activeCell="I252" sqref="I252"/>
    </sheetView>
  </sheetViews>
  <sheetFormatPr defaultColWidth="9.140625" defaultRowHeight="12.75" outlineLevelRow="1"/>
  <cols>
    <col min="1" max="1" width="3.7109375" style="256" customWidth="1"/>
    <col min="2" max="2" width="40.7109375" style="256" customWidth="1"/>
    <col min="3" max="3" width="15.85546875" style="256" customWidth="1"/>
    <col min="4" max="4" width="15.28515625" style="256" customWidth="1"/>
    <col min="5" max="5" width="15.42578125" style="256" customWidth="1"/>
    <col min="6" max="6" width="14.42578125" style="256" customWidth="1"/>
    <col min="7" max="7" width="14.5703125" style="256" bestFit="1" customWidth="1"/>
    <col min="8" max="8" width="9.140625" style="256" customWidth="1"/>
    <col min="9" max="16384" width="9.140625" style="256"/>
  </cols>
  <sheetData>
    <row r="1" spans="1:13" ht="15.75">
      <c r="B1" s="257"/>
      <c r="C1" s="258"/>
      <c r="E1" s="370" t="s">
        <v>888</v>
      </c>
    </row>
    <row r="2" spans="1:13">
      <c r="B2" s="259" t="str">
        <f>+'[27]Master IS (C)'!B1</f>
        <v>Mason County Garbage Co., Inc. G-88</v>
      </c>
      <c r="C2" s="260"/>
      <c r="E2" s="258"/>
    </row>
    <row r="3" spans="1:13">
      <c r="B3" s="259" t="s">
        <v>817</v>
      </c>
      <c r="C3" s="261"/>
      <c r="E3" s="258"/>
    </row>
    <row r="4" spans="1:13">
      <c r="B4" s="259" t="str">
        <f>+'[27]Master IS (C)'!B3</f>
        <v>Test Year Ended November 30, 2020</v>
      </c>
      <c r="C4" s="261"/>
      <c r="E4" s="258"/>
    </row>
    <row r="5" spans="1:13" ht="13.5" thickBot="1">
      <c r="B5" s="262"/>
      <c r="C5" s="263" t="s">
        <v>818</v>
      </c>
      <c r="D5" s="264"/>
      <c r="E5" s="258"/>
    </row>
    <row r="6" spans="1:13" s="270" customFormat="1" ht="27" customHeight="1" thickBot="1">
      <c r="A6" s="265"/>
      <c r="B6" s="266" t="s">
        <v>819</v>
      </c>
      <c r="C6" s="267" t="s">
        <v>820</v>
      </c>
      <c r="D6" s="267" t="s">
        <v>821</v>
      </c>
      <c r="E6" s="267" t="s">
        <v>8</v>
      </c>
      <c r="F6" s="268"/>
      <c r="G6" s="268"/>
      <c r="H6" s="268"/>
      <c r="I6" s="268"/>
      <c r="J6" s="269"/>
    </row>
    <row r="7" spans="1:13">
      <c r="A7" s="271"/>
      <c r="B7" s="272"/>
      <c r="C7" s="273"/>
      <c r="D7" s="273"/>
      <c r="E7" s="272"/>
      <c r="F7" s="274"/>
      <c r="G7" s="274"/>
      <c r="H7" s="274"/>
      <c r="I7" s="274"/>
      <c r="J7" s="275"/>
    </row>
    <row r="8" spans="1:13">
      <c r="A8" s="276" t="s">
        <v>822</v>
      </c>
      <c r="B8" s="277"/>
      <c r="C8" s="277"/>
      <c r="D8" s="277"/>
      <c r="E8" s="277"/>
      <c r="F8" s="277"/>
      <c r="G8" s="278"/>
      <c r="H8" s="278"/>
      <c r="I8" s="278"/>
      <c r="J8" s="279"/>
    </row>
    <row r="9" spans="1:13" ht="15" customHeight="1">
      <c r="A9" s="280"/>
      <c r="B9" s="281" t="s">
        <v>823</v>
      </c>
      <c r="C9" s="282"/>
      <c r="D9" s="282"/>
      <c r="E9" s="282"/>
      <c r="F9" s="283"/>
      <c r="G9" s="284"/>
      <c r="H9" s="284"/>
      <c r="I9" s="284"/>
      <c r="J9" s="285"/>
    </row>
    <row r="10" spans="1:13">
      <c r="A10" s="280"/>
      <c r="B10" s="286" t="s">
        <v>824</v>
      </c>
      <c r="C10" s="287">
        <f>+'[27]Mason Co. Regulated - Price Out'!AH46+'[27]Kitsap Regulated - Price Out'!AF40</f>
        <v>13406.585827114834</v>
      </c>
      <c r="D10" s="287">
        <f>+'[13]AR Customer Count'!L41</f>
        <v>3344.3999813239816</v>
      </c>
      <c r="E10" s="288">
        <f t="shared" ref="E10:E19" si="0">SUM(C10:D10)</f>
        <v>16750.985808438814</v>
      </c>
      <c r="F10" s="289"/>
      <c r="G10" s="290"/>
      <c r="J10" s="291"/>
    </row>
    <row r="11" spans="1:13">
      <c r="A11" s="280"/>
      <c r="B11" s="286" t="s">
        <v>825</v>
      </c>
      <c r="C11" s="287">
        <f>+'[27]Mason Co. Regulated - Price Out'!AH103+'[27]Kitsap Regulated - Price Out'!AF84+'[27]Shelton Regulated - Price Out'!AH23</f>
        <v>1080.8543271633132</v>
      </c>
      <c r="D11" s="287">
        <f>+'[13]AR Customer Count'!L42</f>
        <v>573.30045728982896</v>
      </c>
      <c r="E11" s="288">
        <f t="shared" si="0"/>
        <v>1654.1547844531422</v>
      </c>
      <c r="F11" s="289"/>
      <c r="G11" s="290"/>
      <c r="J11" s="291"/>
    </row>
    <row r="12" spans="1:13">
      <c r="A12" s="280"/>
      <c r="B12" s="286" t="s">
        <v>826</v>
      </c>
      <c r="C12" s="287">
        <f>+'[27]Mason Co. Regulated - Price Out'!AH66+'[27]Kitsap Regulated - Price Out'!AF56</f>
        <v>14023.583832335329</v>
      </c>
      <c r="D12" s="287">
        <f>+'[13]AR Customer Count'!L44</f>
        <v>3226.3999813239816</v>
      </c>
      <c r="E12" s="288">
        <f t="shared" si="0"/>
        <v>17249.98381365931</v>
      </c>
      <c r="F12" s="289"/>
      <c r="G12" s="290"/>
      <c r="J12" s="291"/>
    </row>
    <row r="13" spans="1:13">
      <c r="A13" s="280"/>
      <c r="B13" s="286" t="s">
        <v>827</v>
      </c>
      <c r="C13" s="287">
        <v>0</v>
      </c>
      <c r="D13" s="287">
        <v>0</v>
      </c>
      <c r="E13" s="288">
        <f t="shared" si="0"/>
        <v>0</v>
      </c>
      <c r="F13" s="289"/>
      <c r="G13" s="290"/>
      <c r="J13" s="291"/>
    </row>
    <row r="14" spans="1:13">
      <c r="A14" s="280"/>
      <c r="B14" s="286" t="s">
        <v>828</v>
      </c>
      <c r="C14" s="287">
        <v>0</v>
      </c>
      <c r="D14" s="287">
        <f>+'[13]AR Customer Count'!L48</f>
        <v>625.46829569161503</v>
      </c>
      <c r="E14" s="288">
        <f t="shared" si="0"/>
        <v>625.46829569161503</v>
      </c>
      <c r="F14" s="289"/>
      <c r="G14" s="290"/>
      <c r="J14" s="291"/>
    </row>
    <row r="15" spans="1:13" s="290" customFormat="1">
      <c r="A15" s="280"/>
      <c r="B15" s="286" t="s">
        <v>829</v>
      </c>
      <c r="C15" s="287">
        <v>0</v>
      </c>
      <c r="D15" s="287">
        <f>+'[13]AR Customer Count'!L45</f>
        <v>814.01133786848072</v>
      </c>
      <c r="E15" s="288">
        <f t="shared" si="0"/>
        <v>814.01133786848072</v>
      </c>
      <c r="F15" s="292"/>
      <c r="G15" s="288"/>
      <c r="J15" s="291"/>
      <c r="L15" s="256"/>
      <c r="M15" s="256"/>
    </row>
    <row r="16" spans="1:13" s="290" customFormat="1">
      <c r="A16" s="280"/>
      <c r="B16" s="286" t="s">
        <v>830</v>
      </c>
      <c r="C16" s="287">
        <v>0</v>
      </c>
      <c r="D16" s="287">
        <f>+'[13]AR Customer Count'!$L$47</f>
        <v>6.9426952141057932</v>
      </c>
      <c r="E16" s="288">
        <f t="shared" si="0"/>
        <v>6.9426952141057932</v>
      </c>
      <c r="F16" s="292"/>
      <c r="G16" s="288"/>
      <c r="J16" s="291"/>
      <c r="L16" s="256"/>
      <c r="M16" s="256"/>
    </row>
    <row r="17" spans="1:10">
      <c r="A17" s="280"/>
      <c r="B17" s="286" t="s">
        <v>831</v>
      </c>
      <c r="C17" s="287">
        <f>+'[27]Mason Co. Regulated - Price Out'!AH134+'[27]Kitsap Regulated - Price Out'!AF113+'[27]Shelton Regulated - Price Out'!AH49</f>
        <v>100.53333333333333</v>
      </c>
      <c r="D17" s="287">
        <f>+'[13]AR Customer Count'!L43</f>
        <v>11.302199999999999</v>
      </c>
      <c r="E17" s="288">
        <f t="shared" si="0"/>
        <v>111.83553333333333</v>
      </c>
      <c r="F17" s="289"/>
      <c r="G17" s="290"/>
      <c r="J17" s="291"/>
    </row>
    <row r="18" spans="1:10">
      <c r="A18" s="280"/>
      <c r="B18" s="286" t="s">
        <v>832</v>
      </c>
      <c r="C18" s="287">
        <v>0</v>
      </c>
      <c r="D18" s="287">
        <f>+'[13]AR Customer Count'!L46</f>
        <v>46.551333606893721</v>
      </c>
      <c r="E18" s="288">
        <f t="shared" si="0"/>
        <v>46.551333606893721</v>
      </c>
      <c r="F18" s="289"/>
      <c r="G18" s="290"/>
      <c r="J18" s="291"/>
    </row>
    <row r="19" spans="1:10">
      <c r="A19" s="280"/>
      <c r="B19" s="286" t="s">
        <v>833</v>
      </c>
      <c r="C19" s="287">
        <v>0</v>
      </c>
      <c r="D19" s="287">
        <v>4</v>
      </c>
      <c r="E19" s="288">
        <f t="shared" si="0"/>
        <v>4</v>
      </c>
      <c r="F19" s="289"/>
      <c r="G19" s="290"/>
      <c r="J19" s="291"/>
    </row>
    <row r="20" spans="1:10">
      <c r="A20" s="280"/>
      <c r="B20" s="293" t="s">
        <v>834</v>
      </c>
      <c r="C20" s="294">
        <f>SUM(C10:C19)</f>
        <v>28611.557319946809</v>
      </c>
      <c r="D20" s="294">
        <f>SUM(D10:D19)</f>
        <v>8652.3762823188881</v>
      </c>
      <c r="E20" s="294">
        <f>SUM(E10:E19)</f>
        <v>37263.933602265693</v>
      </c>
      <c r="F20" s="289"/>
      <c r="G20" s="290"/>
      <c r="J20" s="291"/>
    </row>
    <row r="21" spans="1:10">
      <c r="A21" s="280"/>
      <c r="B21" s="293"/>
      <c r="C21" s="295">
        <f>+C20-'[13]AR Customer Count'!$F$50</f>
        <v>-0.84675038465866237</v>
      </c>
      <c r="D21" s="288">
        <f>+D20-'[13]AR Customer Count'!$L$50</f>
        <v>4</v>
      </c>
      <c r="E21" s="288"/>
      <c r="F21" s="289"/>
      <c r="G21" s="290"/>
      <c r="H21" s="290"/>
      <c r="I21" s="290"/>
      <c r="J21" s="291"/>
    </row>
    <row r="22" spans="1:10">
      <c r="A22" s="280"/>
      <c r="B22" s="296"/>
      <c r="C22" s="288"/>
      <c r="D22" s="290"/>
      <c r="E22" s="290"/>
      <c r="F22" s="289"/>
      <c r="G22" s="290"/>
      <c r="H22" s="290"/>
      <c r="I22" s="290"/>
      <c r="J22" s="291"/>
    </row>
    <row r="23" spans="1:10">
      <c r="A23" s="280"/>
      <c r="B23" s="297" t="s">
        <v>835</v>
      </c>
      <c r="C23" s="298">
        <v>0</v>
      </c>
      <c r="D23" s="298">
        <v>0</v>
      </c>
      <c r="E23" s="290"/>
      <c r="F23" s="289" t="s">
        <v>836</v>
      </c>
      <c r="G23" s="290"/>
      <c r="H23" s="290"/>
      <c r="I23" s="290"/>
      <c r="J23" s="291"/>
    </row>
    <row r="24" spans="1:10">
      <c r="A24" s="280"/>
      <c r="B24" s="299" t="s">
        <v>837</v>
      </c>
      <c r="C24" s="300">
        <f>C20</f>
        <v>28611.557319946809</v>
      </c>
      <c r="D24" s="300">
        <f>D20+D23</f>
        <v>8652.3762823188881</v>
      </c>
      <c r="E24" s="300">
        <f>SUM(C24:D24)</f>
        <v>37263.933602265693</v>
      </c>
      <c r="F24" s="289"/>
      <c r="G24" s="290"/>
      <c r="H24" s="290"/>
      <c r="I24" s="290"/>
      <c r="J24" s="291"/>
    </row>
    <row r="25" spans="1:10">
      <c r="A25" s="280"/>
      <c r="B25" s="296"/>
      <c r="C25" s="290"/>
      <c r="D25" s="288"/>
      <c r="E25" s="290"/>
      <c r="F25" s="289"/>
      <c r="G25" s="290"/>
      <c r="H25" s="290"/>
      <c r="I25" s="290"/>
      <c r="J25" s="291"/>
    </row>
    <row r="26" spans="1:10">
      <c r="A26" s="280"/>
      <c r="B26" s="301" t="s">
        <v>838</v>
      </c>
      <c r="C26" s="284"/>
      <c r="D26" s="284"/>
      <c r="E26" s="284"/>
      <c r="F26" s="302"/>
      <c r="G26" s="284"/>
      <c r="H26" s="284"/>
      <c r="I26" s="284"/>
      <c r="J26" s="285"/>
    </row>
    <row r="27" spans="1:10" outlineLevel="1">
      <c r="A27" s="280"/>
      <c r="B27" s="286" t="str">
        <f t="shared" ref="B27:B32" si="1">B10</f>
        <v>Resi MSW Serviced Customers</v>
      </c>
      <c r="C27" s="303">
        <f t="shared" ref="C27:D36" si="2">C10/$E10</f>
        <v>0.80034607995195495</v>
      </c>
      <c r="D27" s="303">
        <f t="shared" si="2"/>
        <v>0.19965392004804514</v>
      </c>
      <c r="E27" s="303">
        <f t="shared" ref="E27:E38" si="3">SUM(C27:D27)</f>
        <v>1</v>
      </c>
      <c r="F27" s="289"/>
      <c r="G27" s="290"/>
      <c r="H27" s="290"/>
      <c r="I27" s="290"/>
      <c r="J27" s="291"/>
    </row>
    <row r="28" spans="1:10" outlineLevel="1">
      <c r="A28" s="280"/>
      <c r="B28" s="286" t="str">
        <f t="shared" si="1"/>
        <v>Commercial MSW Serviced Customers</v>
      </c>
      <c r="C28" s="303">
        <f t="shared" si="2"/>
        <v>0.65341788889522812</v>
      </c>
      <c r="D28" s="303">
        <f t="shared" si="2"/>
        <v>0.34658211110477194</v>
      </c>
      <c r="E28" s="304">
        <f t="shared" si="3"/>
        <v>1</v>
      </c>
      <c r="F28" s="289"/>
      <c r="G28" s="290"/>
      <c r="H28" s="290"/>
      <c r="I28" s="290"/>
      <c r="J28" s="291"/>
    </row>
    <row r="29" spans="1:10" outlineLevel="1">
      <c r="A29" s="280"/>
      <c r="B29" s="286" t="str">
        <f t="shared" si="1"/>
        <v>Resi Recycle Serviced Customers</v>
      </c>
      <c r="C29" s="303">
        <f t="shared" si="2"/>
        <v>0.81296214441840964</v>
      </c>
      <c r="D29" s="303">
        <f t="shared" si="2"/>
        <v>0.18703785558159039</v>
      </c>
      <c r="E29" s="303">
        <f t="shared" si="3"/>
        <v>1</v>
      </c>
      <c r="F29" s="289"/>
      <c r="G29" s="290"/>
      <c r="H29" s="290"/>
      <c r="I29" s="290"/>
      <c r="J29" s="291"/>
    </row>
    <row r="30" spans="1:10" outlineLevel="1">
      <c r="A30" s="280"/>
      <c r="B30" s="286" t="str">
        <f t="shared" si="1"/>
        <v>Multi Family Recycling Serviced Customers</v>
      </c>
      <c r="C30" s="303" t="e">
        <f t="shared" si="2"/>
        <v>#DIV/0!</v>
      </c>
      <c r="D30" s="303" t="e">
        <f t="shared" si="2"/>
        <v>#DIV/0!</v>
      </c>
      <c r="E30" s="303" t="e">
        <f t="shared" si="3"/>
        <v>#DIV/0!</v>
      </c>
      <c r="F30" s="289"/>
      <c r="G30" s="290"/>
      <c r="H30" s="290"/>
      <c r="I30" s="290"/>
      <c r="J30" s="291"/>
    </row>
    <row r="31" spans="1:10" outlineLevel="1">
      <c r="A31" s="280"/>
      <c r="B31" s="286" t="str">
        <f t="shared" si="1"/>
        <v>Commercial Recycling Serviced Customers</v>
      </c>
      <c r="C31" s="303">
        <f t="shared" si="2"/>
        <v>0</v>
      </c>
      <c r="D31" s="303">
        <f t="shared" si="2"/>
        <v>1</v>
      </c>
      <c r="E31" s="303">
        <f t="shared" si="3"/>
        <v>1</v>
      </c>
      <c r="F31" s="289"/>
      <c r="G31" s="290"/>
      <c r="H31" s="290"/>
      <c r="I31" s="290"/>
      <c r="J31" s="291"/>
    </row>
    <row r="32" spans="1:10" outlineLevel="1">
      <c r="A32" s="280"/>
      <c r="B32" s="286" t="str">
        <f t="shared" si="1"/>
        <v>YW Serviced Customers</v>
      </c>
      <c r="C32" s="303">
        <f t="shared" si="2"/>
        <v>0</v>
      </c>
      <c r="D32" s="303">
        <f t="shared" si="2"/>
        <v>1</v>
      </c>
      <c r="E32" s="303">
        <f t="shared" si="3"/>
        <v>1</v>
      </c>
      <c r="F32" s="289"/>
      <c r="G32" s="290"/>
      <c r="H32" s="290"/>
      <c r="I32" s="290"/>
      <c r="J32" s="291"/>
    </row>
    <row r="33" spans="1:10" outlineLevel="1">
      <c r="A33" s="280"/>
      <c r="B33" s="286" t="s">
        <v>830</v>
      </c>
      <c r="C33" s="303">
        <f t="shared" si="2"/>
        <v>0</v>
      </c>
      <c r="D33" s="303">
        <f t="shared" si="2"/>
        <v>1</v>
      </c>
      <c r="E33" s="303">
        <f t="shared" si="3"/>
        <v>1</v>
      </c>
      <c r="F33" s="289"/>
      <c r="G33" s="290"/>
      <c r="H33" s="290"/>
      <c r="I33" s="290"/>
      <c r="J33" s="291"/>
    </row>
    <row r="34" spans="1:10" outlineLevel="1">
      <c r="A34" s="280"/>
      <c r="B34" s="286" t="str">
        <f>B17</f>
        <v>Roll off Serviced Customers</v>
      </c>
      <c r="C34" s="303">
        <f t="shared" si="2"/>
        <v>0.89893909687618667</v>
      </c>
      <c r="D34" s="303">
        <f t="shared" si="2"/>
        <v>0.10106090312381336</v>
      </c>
      <c r="E34" s="303">
        <f t="shared" si="3"/>
        <v>1</v>
      </c>
      <c r="F34" s="289"/>
      <c r="G34" s="290"/>
      <c r="H34" s="290"/>
      <c r="I34" s="290"/>
      <c r="J34" s="291"/>
    </row>
    <row r="35" spans="1:10" outlineLevel="1">
      <c r="A35" s="280"/>
      <c r="B35" s="286" t="s">
        <v>832</v>
      </c>
      <c r="C35" s="303">
        <f t="shared" si="2"/>
        <v>0</v>
      </c>
      <c r="D35" s="303">
        <f t="shared" si="2"/>
        <v>1</v>
      </c>
      <c r="E35" s="303">
        <f t="shared" si="3"/>
        <v>1</v>
      </c>
      <c r="F35" s="289"/>
      <c r="G35" s="290"/>
      <c r="H35" s="290"/>
      <c r="I35" s="290"/>
      <c r="J35" s="291"/>
    </row>
    <row r="36" spans="1:10" outlineLevel="1">
      <c r="A36" s="280"/>
      <c r="B36" s="286" t="s">
        <v>833</v>
      </c>
      <c r="C36" s="303">
        <f t="shared" si="2"/>
        <v>0</v>
      </c>
      <c r="D36" s="303">
        <f t="shared" si="2"/>
        <v>1</v>
      </c>
      <c r="E36" s="303">
        <f t="shared" si="3"/>
        <v>1</v>
      </c>
      <c r="F36" s="289"/>
      <c r="G36" s="290"/>
      <c r="H36" s="290"/>
      <c r="I36" s="290"/>
      <c r="J36" s="291"/>
    </row>
    <row r="37" spans="1:10" s="270" customFormat="1" ht="13.5" thickBot="1">
      <c r="A37" s="305"/>
      <c r="B37" s="293" t="s">
        <v>839</v>
      </c>
      <c r="C37" s="306">
        <f>C20/$E$20</f>
        <v>0.76780829488723623</v>
      </c>
      <c r="D37" s="306">
        <f>D20/$E$20</f>
        <v>0.23219170511276385</v>
      </c>
      <c r="E37" s="306">
        <f t="shared" si="3"/>
        <v>1</v>
      </c>
      <c r="F37" s="307"/>
      <c r="G37" s="308"/>
      <c r="H37" s="308"/>
      <c r="I37" s="308"/>
      <c r="J37" s="309"/>
    </row>
    <row r="38" spans="1:10" s="270" customFormat="1" ht="14.25" thickTop="1" thickBot="1">
      <c r="A38" s="305"/>
      <c r="B38" s="293" t="s">
        <v>840</v>
      </c>
      <c r="C38" s="306">
        <f>C24/$E$24</f>
        <v>0.76780829488723623</v>
      </c>
      <c r="D38" s="306">
        <f>D24/$E$24</f>
        <v>0.23219170511276385</v>
      </c>
      <c r="E38" s="306">
        <f t="shared" si="3"/>
        <v>1</v>
      </c>
      <c r="F38" s="307"/>
      <c r="G38" s="308"/>
      <c r="H38" s="308"/>
      <c r="I38" s="308"/>
      <c r="J38" s="309"/>
    </row>
    <row r="39" spans="1:10" s="270" customFormat="1" ht="13.5" thickTop="1">
      <c r="A39" s="305"/>
      <c r="B39" s="293"/>
      <c r="C39" s="310"/>
      <c r="D39" s="310"/>
      <c r="E39" s="310"/>
      <c r="F39" s="307"/>
      <c r="G39" s="308"/>
      <c r="H39" s="308"/>
      <c r="I39" s="308"/>
      <c r="J39" s="309"/>
    </row>
    <row r="40" spans="1:10" s="270" customFormat="1">
      <c r="A40" s="305"/>
      <c r="B40" s="293" t="s">
        <v>841</v>
      </c>
      <c r="C40" s="310">
        <f>+SUM(C12:C14,C18)/SUM($E$12:$E$14,$E$18)</f>
        <v>0.7824785815363563</v>
      </c>
      <c r="D40" s="310">
        <f>+SUM(D12:D14,D18)/SUM($E$12:$E$14,$E$18)</f>
        <v>0.21752141846364367</v>
      </c>
      <c r="E40" s="310">
        <f>+SUM(C40:D40)</f>
        <v>1</v>
      </c>
      <c r="F40" s="307"/>
      <c r="G40" s="308"/>
      <c r="H40" s="308"/>
      <c r="I40" s="308"/>
      <c r="J40" s="309"/>
    </row>
    <row r="41" spans="1:10">
      <c r="A41" s="280"/>
      <c r="B41" s="293" t="s">
        <v>842</v>
      </c>
      <c r="C41" s="311">
        <f>+C24/SUM($C$24:$C$24)</f>
        <v>1</v>
      </c>
      <c r="D41" s="312"/>
      <c r="E41" s="312"/>
      <c r="F41" s="289"/>
      <c r="G41" s="290"/>
      <c r="H41" s="290"/>
      <c r="I41" s="290"/>
      <c r="J41" s="291"/>
    </row>
    <row r="42" spans="1:10">
      <c r="A42" s="280"/>
      <c r="B42" s="301" t="s">
        <v>843</v>
      </c>
      <c r="C42" s="284"/>
      <c r="D42" s="284"/>
      <c r="E42" s="284"/>
      <c r="F42" s="302"/>
      <c r="G42" s="284"/>
      <c r="H42" s="284"/>
      <c r="I42" s="284"/>
      <c r="J42" s="285"/>
    </row>
    <row r="43" spans="1:10">
      <c r="A43" s="280"/>
      <c r="B43" s="286" t="str">
        <f t="shared" ref="B43:B48" si="4">B10</f>
        <v>Resi MSW Serviced Customers</v>
      </c>
      <c r="C43" s="303">
        <f t="shared" ref="C43:C52" si="5">C10/$C$20</f>
        <v>0.46857239112141263</v>
      </c>
      <c r="D43" s="303"/>
      <c r="E43" s="303"/>
      <c r="F43" s="289"/>
      <c r="G43" s="290"/>
      <c r="H43" s="290"/>
      <c r="I43" s="290"/>
      <c r="J43" s="291"/>
    </row>
    <row r="44" spans="1:10">
      <c r="A44" s="280"/>
      <c r="B44" s="286" t="str">
        <f t="shared" si="4"/>
        <v>Commercial MSW Serviced Customers</v>
      </c>
      <c r="C44" s="303">
        <f t="shared" si="5"/>
        <v>3.7776843639677933E-2</v>
      </c>
      <c r="D44" s="303"/>
      <c r="E44" s="303"/>
      <c r="F44" s="289"/>
      <c r="G44" s="290"/>
      <c r="H44" s="290"/>
      <c r="I44" s="290"/>
      <c r="J44" s="291"/>
    </row>
    <row r="45" spans="1:10">
      <c r="A45" s="280"/>
      <c r="B45" s="286" t="str">
        <f t="shared" si="4"/>
        <v>Resi Recycle Serviced Customers</v>
      </c>
      <c r="C45" s="303">
        <f t="shared" si="5"/>
        <v>0.49013703363006594</v>
      </c>
      <c r="D45" s="303"/>
      <c r="E45" s="303"/>
      <c r="F45" s="289"/>
      <c r="G45" s="290"/>
      <c r="H45" s="290"/>
      <c r="I45" s="290"/>
      <c r="J45" s="291"/>
    </row>
    <row r="46" spans="1:10" ht="12.6" customHeight="1">
      <c r="A46" s="280"/>
      <c r="B46" s="286" t="str">
        <f t="shared" si="4"/>
        <v>Multi Family Recycling Serviced Customers</v>
      </c>
      <c r="C46" s="303">
        <f t="shared" si="5"/>
        <v>0</v>
      </c>
      <c r="D46" s="303"/>
      <c r="E46" s="303"/>
      <c r="F46" s="289"/>
      <c r="G46" s="290"/>
      <c r="H46" s="290"/>
      <c r="I46" s="290"/>
      <c r="J46" s="291"/>
    </row>
    <row r="47" spans="1:10">
      <c r="A47" s="280"/>
      <c r="B47" s="286" t="str">
        <f t="shared" si="4"/>
        <v>Commercial Recycling Serviced Customers</v>
      </c>
      <c r="C47" s="303">
        <f t="shared" si="5"/>
        <v>0</v>
      </c>
      <c r="D47" s="303"/>
      <c r="E47" s="303"/>
      <c r="F47" s="289"/>
      <c r="G47" s="290"/>
      <c r="H47" s="290"/>
      <c r="I47" s="290"/>
      <c r="J47" s="291"/>
    </row>
    <row r="48" spans="1:10">
      <c r="A48" s="280"/>
      <c r="B48" s="286" t="str">
        <f t="shared" si="4"/>
        <v>YW Serviced Customers</v>
      </c>
      <c r="C48" s="303">
        <f t="shared" si="5"/>
        <v>0</v>
      </c>
      <c r="D48" s="303"/>
      <c r="E48" s="303"/>
      <c r="F48" s="289"/>
      <c r="G48" s="290"/>
      <c r="H48" s="290"/>
      <c r="I48" s="290"/>
      <c r="J48" s="291"/>
    </row>
    <row r="49" spans="1:10">
      <c r="A49" s="280"/>
      <c r="B49" s="286" t="s">
        <v>830</v>
      </c>
      <c r="C49" s="303">
        <f t="shared" si="5"/>
        <v>0</v>
      </c>
      <c r="D49" s="303"/>
      <c r="E49" s="303"/>
      <c r="F49" s="289"/>
      <c r="G49" s="290"/>
      <c r="H49" s="290"/>
      <c r="I49" s="290"/>
      <c r="J49" s="291"/>
    </row>
    <row r="50" spans="1:10">
      <c r="A50" s="280"/>
      <c r="B50" s="286" t="str">
        <f>B17</f>
        <v>Roll off Serviced Customers</v>
      </c>
      <c r="C50" s="303">
        <f t="shared" si="5"/>
        <v>3.5137316088434513E-3</v>
      </c>
      <c r="D50" s="303"/>
      <c r="E50" s="303"/>
      <c r="F50" s="289"/>
      <c r="G50" s="290"/>
      <c r="H50" s="290"/>
      <c r="I50" s="290"/>
      <c r="J50" s="291"/>
    </row>
    <row r="51" spans="1:10">
      <c r="A51" s="280"/>
      <c r="B51" s="286" t="s">
        <v>832</v>
      </c>
      <c r="C51" s="303">
        <f t="shared" si="5"/>
        <v>0</v>
      </c>
      <c r="D51" s="303"/>
      <c r="E51" s="303"/>
      <c r="F51" s="289"/>
      <c r="G51" s="290"/>
      <c r="H51" s="290"/>
      <c r="I51" s="290"/>
      <c r="J51" s="291"/>
    </row>
    <row r="52" spans="1:10">
      <c r="A52" s="280"/>
      <c r="B52" s="286" t="s">
        <v>833</v>
      </c>
      <c r="C52" s="303">
        <f t="shared" si="5"/>
        <v>0</v>
      </c>
      <c r="D52" s="303"/>
      <c r="E52" s="303"/>
      <c r="F52" s="289"/>
      <c r="G52" s="290"/>
      <c r="H52" s="290"/>
      <c r="I52" s="290"/>
      <c r="J52" s="291"/>
    </row>
    <row r="53" spans="1:10" ht="5.25" customHeight="1">
      <c r="A53" s="280"/>
      <c r="B53" s="286"/>
      <c r="C53" s="303"/>
      <c r="D53" s="303"/>
      <c r="E53" s="303"/>
      <c r="F53" s="289"/>
      <c r="G53" s="290"/>
      <c r="H53" s="290"/>
      <c r="I53" s="290"/>
      <c r="J53" s="291"/>
    </row>
    <row r="54" spans="1:10" ht="13.5" thickBot="1">
      <c r="A54" s="280"/>
      <c r="B54" s="286" t="s">
        <v>844</v>
      </c>
      <c r="C54" s="313">
        <f>SUM(C43:C53)</f>
        <v>1</v>
      </c>
      <c r="D54" s="314"/>
      <c r="E54" s="314"/>
      <c r="F54" s="289"/>
      <c r="G54" s="290"/>
      <c r="H54" s="290"/>
      <c r="I54" s="290"/>
      <c r="J54" s="291"/>
    </row>
    <row r="55" spans="1:10" ht="13.5" thickTop="1">
      <c r="A55" s="280"/>
      <c r="B55" s="286"/>
      <c r="C55" s="315"/>
      <c r="D55" s="312"/>
      <c r="E55" s="312"/>
      <c r="F55" s="289"/>
      <c r="G55" s="290"/>
      <c r="H55" s="290"/>
      <c r="I55" s="290"/>
      <c r="J55" s="291"/>
    </row>
    <row r="56" spans="1:10">
      <c r="A56" s="280"/>
      <c r="B56" s="296"/>
      <c r="C56" s="290"/>
      <c r="D56" s="290"/>
      <c r="E56" s="290"/>
      <c r="F56" s="289"/>
      <c r="G56" s="290"/>
      <c r="H56" s="290"/>
      <c r="I56" s="290"/>
      <c r="J56" s="291"/>
    </row>
    <row r="57" spans="1:10" ht="15" customHeight="1">
      <c r="A57" s="316" t="s">
        <v>845</v>
      </c>
      <c r="B57" s="317"/>
      <c r="C57" s="318"/>
      <c r="D57" s="318"/>
      <c r="E57" s="318"/>
      <c r="F57" s="319"/>
      <c r="G57" s="318"/>
      <c r="H57" s="318"/>
      <c r="I57" s="318"/>
      <c r="J57" s="320"/>
    </row>
    <row r="58" spans="1:10">
      <c r="A58" s="280"/>
      <c r="B58" s="301" t="s">
        <v>845</v>
      </c>
      <c r="C58" s="284"/>
      <c r="D58" s="284"/>
      <c r="E58" s="284"/>
      <c r="F58" s="302"/>
      <c r="G58" s="284"/>
      <c r="H58" s="284"/>
      <c r="I58" s="284"/>
      <c r="J58" s="285"/>
    </row>
    <row r="59" spans="1:10">
      <c r="A59" s="280"/>
      <c r="B59" s="321" t="s">
        <v>846</v>
      </c>
      <c r="C59" s="322">
        <f>+[30]Sheet1!$M$5</f>
        <v>377.85749999999996</v>
      </c>
      <c r="D59" s="322">
        <f>+SUM([30]Sheet1!$N$5:$P$5)</f>
        <v>54.297499999999999</v>
      </c>
      <c r="E59" s="323">
        <f t="shared" ref="E59:E67" si="6">SUM(C59:D59)</f>
        <v>432.15499999999997</v>
      </c>
      <c r="F59" s="324">
        <f t="shared" ref="F59:F68" si="7">+E59/E$68</f>
        <v>0.39566269944529997</v>
      </c>
      <c r="G59" s="325">
        <f>+E59-[30]Sheet1!$Q$5</f>
        <v>0</v>
      </c>
      <c r="J59" s="291"/>
    </row>
    <row r="60" spans="1:10">
      <c r="A60" s="280"/>
      <c r="B60" s="321" t="s">
        <v>171</v>
      </c>
      <c r="C60" s="322">
        <f>+[30]Sheet1!$M$8</f>
        <v>164.6875</v>
      </c>
      <c r="D60" s="322">
        <f>+SUM([30]Sheet1!$N$8:$P$8)</f>
        <v>24.5275</v>
      </c>
      <c r="E60" s="323">
        <f t="shared" si="6"/>
        <v>189.215</v>
      </c>
      <c r="F60" s="324">
        <f t="shared" si="7"/>
        <v>0.17323718960915052</v>
      </c>
      <c r="G60" s="325">
        <f>+E60-[30]Sheet1!$Q$8</f>
        <v>0</v>
      </c>
      <c r="J60" s="326"/>
    </row>
    <row r="61" spans="1:10">
      <c r="A61" s="280"/>
      <c r="B61" s="321" t="s">
        <v>847</v>
      </c>
      <c r="C61" s="322">
        <f>+[30]Sheet1!$M$11</f>
        <v>0</v>
      </c>
      <c r="D61" s="322">
        <f>+SUM([30]Sheet1!$N$11:$P$11)</f>
        <v>60.440000000000005</v>
      </c>
      <c r="E61" s="323">
        <f t="shared" si="6"/>
        <v>60.440000000000005</v>
      </c>
      <c r="F61" s="324">
        <f t="shared" si="7"/>
        <v>5.5336288032011509E-2</v>
      </c>
      <c r="G61" s="325">
        <f>+E61-[30]Sheet1!$Q$11</f>
        <v>0</v>
      </c>
      <c r="J61" s="326"/>
    </row>
    <row r="62" spans="1:10">
      <c r="A62" s="280"/>
      <c r="B62" s="321" t="s">
        <v>848</v>
      </c>
      <c r="C62" s="322">
        <f>+[30]Sheet1!$M$12</f>
        <v>0</v>
      </c>
      <c r="D62" s="322">
        <f>+SUM([30]Sheet1!$N$12:$P$12)</f>
        <v>34.928066693999995</v>
      </c>
      <c r="E62" s="323">
        <f t="shared" si="6"/>
        <v>34.928066693999995</v>
      </c>
      <c r="F62" s="324">
        <f t="shared" si="7"/>
        <v>3.1978649222046518E-2</v>
      </c>
      <c r="G62" s="325">
        <f>+E62-[30]Sheet1!$Q$12</f>
        <v>0</v>
      </c>
      <c r="J62" s="326"/>
    </row>
    <row r="63" spans="1:10">
      <c r="A63" s="280"/>
      <c r="B63" s="321" t="s">
        <v>849</v>
      </c>
      <c r="C63" s="322">
        <v>0</v>
      </c>
      <c r="D63" s="322">
        <v>0</v>
      </c>
      <c r="E63" s="323">
        <f t="shared" si="6"/>
        <v>0</v>
      </c>
      <c r="F63" s="324">
        <f t="shared" si="7"/>
        <v>0</v>
      </c>
      <c r="G63" s="325">
        <v>0</v>
      </c>
      <c r="J63" s="326"/>
    </row>
    <row r="64" spans="1:10">
      <c r="A64" s="280"/>
      <c r="B64" s="321" t="s">
        <v>850</v>
      </c>
      <c r="C64" s="322">
        <f>+[30]Sheet1!$M$9</f>
        <v>0</v>
      </c>
      <c r="D64" s="322">
        <f>+SUM([30]Sheet1!$N$9:$P$9)</f>
        <v>5.6075000000000008</v>
      </c>
      <c r="E64" s="323">
        <f t="shared" si="6"/>
        <v>5.6075000000000008</v>
      </c>
      <c r="F64" s="324">
        <f t="shared" si="7"/>
        <v>5.1339880069408428E-3</v>
      </c>
      <c r="G64" s="325">
        <f>+E64-[30]Sheet1!$Q$9</f>
        <v>0</v>
      </c>
      <c r="J64" s="326"/>
    </row>
    <row r="65" spans="1:10">
      <c r="A65" s="280"/>
      <c r="B65" s="321" t="s">
        <v>851</v>
      </c>
      <c r="C65" s="322">
        <f>+[30]Sheet1!$M$7</f>
        <v>266.24026680599997</v>
      </c>
      <c r="D65" s="322">
        <f>+SUM([30]Sheet1!$N$7:$P$7)</f>
        <v>17.5</v>
      </c>
      <c r="E65" s="323">
        <f t="shared" si="6"/>
        <v>283.74026680599997</v>
      </c>
      <c r="F65" s="324">
        <f t="shared" si="7"/>
        <v>0.25978049520609875</v>
      </c>
      <c r="G65" s="325">
        <f>+E65-[30]Sheet1!$Q$7</f>
        <v>0</v>
      </c>
      <c r="J65" s="326"/>
    </row>
    <row r="66" spans="1:10">
      <c r="A66" s="280"/>
      <c r="B66" s="321" t="s">
        <v>852</v>
      </c>
      <c r="C66" s="322">
        <f>+[30]Sheet1!$M$15</f>
        <v>27.714262171816895</v>
      </c>
      <c r="D66" s="322">
        <f>+SUM([30]Sheet1!$N$15:$P$15)</f>
        <v>8.5257378281831002</v>
      </c>
      <c r="E66" s="323">
        <f t="shared" si="6"/>
        <v>36.239999999999995</v>
      </c>
      <c r="F66" s="324">
        <f t="shared" si="7"/>
        <v>3.3179799442092928E-2</v>
      </c>
      <c r="G66" s="325"/>
      <c r="J66" s="326"/>
    </row>
    <row r="67" spans="1:10">
      <c r="A67" s="280"/>
      <c r="B67" s="321" t="s">
        <v>853</v>
      </c>
      <c r="C67" s="322">
        <f>+[30]Sheet1!$M$14</f>
        <v>0</v>
      </c>
      <c r="D67" s="322">
        <f>+SUM([30]Sheet1!$N$14:$P$14)</f>
        <v>49.905000000000001</v>
      </c>
      <c r="E67" s="323">
        <f t="shared" si="6"/>
        <v>49.905000000000001</v>
      </c>
      <c r="F67" s="324">
        <f t="shared" si="7"/>
        <v>4.5690891036358934E-2</v>
      </c>
      <c r="G67" s="325"/>
      <c r="J67" s="326"/>
    </row>
    <row r="68" spans="1:10">
      <c r="A68" s="280"/>
      <c r="B68" s="297" t="s">
        <v>8</v>
      </c>
      <c r="C68" s="288">
        <f>SUM(C59:C67)</f>
        <v>836.49952897781691</v>
      </c>
      <c r="D68" s="288">
        <f>SUM(D59:D67)</f>
        <v>255.73130452218311</v>
      </c>
      <c r="E68" s="323">
        <f>SUM(C68:D68)</f>
        <v>1092.2308335</v>
      </c>
      <c r="F68" s="324">
        <f t="shared" si="7"/>
        <v>1</v>
      </c>
      <c r="G68" s="327">
        <f>+E68-[30]Sheet1!$Q$17</f>
        <v>0</v>
      </c>
      <c r="J68" s="291"/>
    </row>
    <row r="69" spans="1:10">
      <c r="A69" s="280"/>
      <c r="B69" s="296"/>
      <c r="C69" s="290"/>
      <c r="D69" s="290"/>
      <c r="E69" s="290"/>
      <c r="F69" s="289"/>
      <c r="G69" s="290"/>
      <c r="H69" s="290"/>
      <c r="I69" s="290"/>
      <c r="J69" s="291"/>
    </row>
    <row r="70" spans="1:10">
      <c r="A70" s="280"/>
      <c r="B70" s="301" t="s">
        <v>854</v>
      </c>
      <c r="C70" s="284"/>
      <c r="D70" s="284"/>
      <c r="E70" s="284"/>
      <c r="F70" s="302"/>
      <c r="G70" s="284"/>
      <c r="H70" s="284"/>
      <c r="I70" s="284"/>
      <c r="J70" s="285"/>
    </row>
    <row r="71" spans="1:10" outlineLevel="1">
      <c r="A71" s="280"/>
      <c r="B71" s="321" t="s">
        <v>846</v>
      </c>
      <c r="C71" s="312">
        <f t="shared" ref="C71:D80" si="8">IFERROR((C59/$E59),0)</f>
        <v>0.87435642304265826</v>
      </c>
      <c r="D71" s="312">
        <f t="shared" si="8"/>
        <v>0.12564357695734171</v>
      </c>
      <c r="E71" s="315">
        <f t="shared" ref="E71:E80" si="9">SUM(C71:D71)</f>
        <v>1</v>
      </c>
      <c r="F71" s="289"/>
      <c r="G71" s="290"/>
      <c r="H71" s="290"/>
      <c r="I71" s="290"/>
      <c r="J71" s="291"/>
    </row>
    <row r="72" spans="1:10" outlineLevel="1">
      <c r="A72" s="280"/>
      <c r="B72" s="321" t="s">
        <v>171</v>
      </c>
      <c r="C72" s="312">
        <f t="shared" si="8"/>
        <v>0.87037232777528206</v>
      </c>
      <c r="D72" s="312">
        <f t="shared" si="8"/>
        <v>0.12962767222471791</v>
      </c>
      <c r="E72" s="315">
        <f t="shared" si="9"/>
        <v>1</v>
      </c>
      <c r="F72" s="289"/>
      <c r="G72" s="290"/>
      <c r="H72" s="290"/>
      <c r="I72" s="290"/>
      <c r="J72" s="291"/>
    </row>
    <row r="73" spans="1:10" outlineLevel="1">
      <c r="A73" s="280"/>
      <c r="B73" s="321" t="s">
        <v>847</v>
      </c>
      <c r="C73" s="312">
        <f t="shared" si="8"/>
        <v>0</v>
      </c>
      <c r="D73" s="312">
        <f t="shared" si="8"/>
        <v>1</v>
      </c>
      <c r="E73" s="315">
        <f t="shared" si="9"/>
        <v>1</v>
      </c>
      <c r="F73" s="289"/>
      <c r="G73" s="327">
        <f>+C59/SUM(C59:C61,C63:C64)</f>
        <v>0.69645375038015278</v>
      </c>
      <c r="H73" s="290"/>
      <c r="I73" s="290"/>
      <c r="J73" s="291"/>
    </row>
    <row r="74" spans="1:10" outlineLevel="1">
      <c r="A74" s="280"/>
      <c r="B74" s="321" t="s">
        <v>848</v>
      </c>
      <c r="C74" s="312">
        <f t="shared" si="8"/>
        <v>0</v>
      </c>
      <c r="D74" s="312">
        <f t="shared" si="8"/>
        <v>1</v>
      </c>
      <c r="E74" s="315">
        <f t="shared" si="9"/>
        <v>1</v>
      </c>
      <c r="F74" s="289"/>
      <c r="G74" s="290"/>
      <c r="H74" s="290"/>
      <c r="I74" s="290"/>
      <c r="J74" s="291"/>
    </row>
    <row r="75" spans="1:10" outlineLevel="1">
      <c r="A75" s="280"/>
      <c r="B75" s="321" t="s">
        <v>849</v>
      </c>
      <c r="C75" s="312">
        <f t="shared" si="8"/>
        <v>0</v>
      </c>
      <c r="D75" s="312">
        <f t="shared" si="8"/>
        <v>0</v>
      </c>
      <c r="E75" s="315">
        <f t="shared" si="9"/>
        <v>0</v>
      </c>
      <c r="F75" s="289"/>
      <c r="G75" s="290"/>
      <c r="H75" s="290"/>
      <c r="I75" s="290"/>
      <c r="J75" s="291"/>
    </row>
    <row r="76" spans="1:10" outlineLevel="1">
      <c r="A76" s="280"/>
      <c r="B76" s="321" t="s">
        <v>855</v>
      </c>
      <c r="C76" s="312">
        <f t="shared" si="8"/>
        <v>0</v>
      </c>
      <c r="D76" s="312">
        <f t="shared" si="8"/>
        <v>1</v>
      </c>
      <c r="E76" s="315">
        <f t="shared" si="9"/>
        <v>1</v>
      </c>
      <c r="F76" s="289"/>
      <c r="G76" s="290"/>
      <c r="H76" s="290"/>
      <c r="I76" s="290"/>
      <c r="J76" s="291"/>
    </row>
    <row r="77" spans="1:10" outlineLevel="1">
      <c r="A77" s="280"/>
      <c r="B77" s="321" t="s">
        <v>851</v>
      </c>
      <c r="C77" s="312">
        <f t="shared" si="8"/>
        <v>0.93832387557468122</v>
      </c>
      <c r="D77" s="312">
        <f t="shared" si="8"/>
        <v>6.1676124425318772E-2</v>
      </c>
      <c r="E77" s="315">
        <f t="shared" si="9"/>
        <v>1</v>
      </c>
      <c r="F77" s="289"/>
      <c r="G77" s="290"/>
      <c r="H77" s="290"/>
      <c r="I77" s="290"/>
      <c r="J77" s="291"/>
    </row>
    <row r="78" spans="1:10" outlineLevel="1">
      <c r="A78" s="280"/>
      <c r="B78" s="321" t="s">
        <v>856</v>
      </c>
      <c r="C78" s="312">
        <f t="shared" si="8"/>
        <v>0.76474233365940669</v>
      </c>
      <c r="D78" s="312">
        <f t="shared" si="8"/>
        <v>0.23525766634059331</v>
      </c>
      <c r="E78" s="315">
        <f t="shared" ref="E78" si="10">SUM(C78:D78)</f>
        <v>1</v>
      </c>
      <c r="F78" s="289"/>
      <c r="G78" s="290"/>
      <c r="H78" s="290"/>
      <c r="I78" s="290"/>
      <c r="J78" s="291"/>
    </row>
    <row r="79" spans="1:10" outlineLevel="1">
      <c r="A79" s="280"/>
      <c r="B79" s="321" t="s">
        <v>853</v>
      </c>
      <c r="C79" s="312">
        <f t="shared" si="8"/>
        <v>0</v>
      </c>
      <c r="D79" s="312">
        <f t="shared" si="8"/>
        <v>1</v>
      </c>
      <c r="E79" s="315">
        <f t="shared" si="9"/>
        <v>1</v>
      </c>
      <c r="F79" s="289"/>
      <c r="G79" s="290"/>
      <c r="H79" s="290"/>
      <c r="I79" s="290"/>
      <c r="J79" s="291"/>
    </row>
    <row r="80" spans="1:10" ht="13.5" thickBot="1">
      <c r="A80" s="280"/>
      <c r="B80" s="297" t="s">
        <v>8</v>
      </c>
      <c r="C80" s="328">
        <f t="shared" si="8"/>
        <v>0.76586331691195286</v>
      </c>
      <c r="D80" s="328">
        <f t="shared" si="8"/>
        <v>0.23413668308804717</v>
      </c>
      <c r="E80" s="329">
        <f t="shared" si="9"/>
        <v>1</v>
      </c>
      <c r="F80" s="289"/>
      <c r="G80" s="290"/>
      <c r="H80" s="290"/>
      <c r="I80" s="290"/>
      <c r="J80" s="291"/>
    </row>
    <row r="81" spans="1:10" ht="13.5" thickTop="1">
      <c r="A81" s="280"/>
      <c r="B81" s="297"/>
      <c r="C81" s="315"/>
      <c r="D81" s="315"/>
      <c r="E81" s="315"/>
      <c r="F81" s="289"/>
      <c r="G81" s="290"/>
      <c r="H81" s="290"/>
      <c r="I81" s="290"/>
      <c r="J81" s="291"/>
    </row>
    <row r="82" spans="1:10">
      <c r="A82" s="280"/>
      <c r="B82" s="297" t="s">
        <v>857</v>
      </c>
      <c r="C82" s="330">
        <f>+(C62+C65+C67)/($E$62+$E$65+$E$67)</f>
        <v>0.72235357961945446</v>
      </c>
      <c r="D82" s="330">
        <f>+(D62+D65+D67)/($E$62+$E$65+$E$67)</f>
        <v>0.27764642038054549</v>
      </c>
      <c r="E82" s="330">
        <f>SUM(C82:D82)</f>
        <v>1</v>
      </c>
      <c r="F82" s="289"/>
      <c r="G82" s="290"/>
      <c r="H82" s="290"/>
      <c r="I82" s="290"/>
      <c r="J82" s="291"/>
    </row>
    <row r="83" spans="1:10">
      <c r="A83" s="280"/>
      <c r="B83" s="297" t="s">
        <v>858</v>
      </c>
      <c r="C83" s="330">
        <f>+SUM(C60:C62,C66:C67)/SUM($E$60:$E$62,$E$66:$E$67)</f>
        <v>0.51898353390822682</v>
      </c>
      <c r="D83" s="330">
        <f>+SUM(D60:D62,D66:D67)/SUM($E$60:$E$62,$E$66:$E$67)</f>
        <v>0.48101646609177334</v>
      </c>
      <c r="E83" s="330">
        <f>SUM(C83:D83)</f>
        <v>1.0000000000000002</v>
      </c>
      <c r="F83" s="289"/>
      <c r="G83" s="290"/>
      <c r="H83" s="290"/>
      <c r="I83" s="290"/>
      <c r="J83" s="291"/>
    </row>
    <row r="84" spans="1:10">
      <c r="A84" s="280"/>
      <c r="B84" s="297" t="s">
        <v>859</v>
      </c>
      <c r="C84" s="330">
        <f>+SUM(C59:C61,C63:C64)/SUM($E$59:$E$61,$E$63:$E$64)</f>
        <v>0.78925107376521542</v>
      </c>
      <c r="D84" s="330">
        <f>+SUM(D59:D61,D63:D64)/SUM($E$59:$E$61,$E$63:$E$64)</f>
        <v>0.21074892623478453</v>
      </c>
      <c r="E84" s="330">
        <f>SUM(C84:D84)</f>
        <v>1</v>
      </c>
      <c r="F84" s="289"/>
      <c r="G84" s="290"/>
      <c r="H84" s="290"/>
      <c r="I84" s="290"/>
      <c r="J84" s="291"/>
    </row>
    <row r="85" spans="1:10">
      <c r="A85" s="280"/>
      <c r="B85" s="297" t="s">
        <v>860</v>
      </c>
      <c r="C85" s="315">
        <f>+SUM(C59:C65)/SUM($E$59:$E$65)</f>
        <v>0.8038929084135642</v>
      </c>
      <c r="D85" s="315">
        <f>+SUM(D59:D65)/SUM($E$59:$E$65)</f>
        <v>0.19610709158643569</v>
      </c>
      <c r="E85" s="330">
        <f>SUM(C85:D85)</f>
        <v>0.99999999999999989</v>
      </c>
      <c r="F85" s="289"/>
      <c r="G85" s="290"/>
      <c r="H85" s="290"/>
      <c r="I85" s="290"/>
      <c r="J85" s="291"/>
    </row>
    <row r="86" spans="1:10">
      <c r="A86" s="280"/>
      <c r="B86" s="301" t="s">
        <v>861</v>
      </c>
      <c r="C86" s="284"/>
      <c r="D86" s="284"/>
      <c r="E86" s="284"/>
      <c r="F86" s="302"/>
      <c r="G86" s="284"/>
      <c r="H86" s="284"/>
      <c r="I86" s="284"/>
      <c r="J86" s="285"/>
    </row>
    <row r="87" spans="1:10">
      <c r="A87" s="280"/>
      <c r="B87" s="321" t="s">
        <v>846</v>
      </c>
      <c r="C87" s="312">
        <f t="shared" ref="C87:D95" si="11">IFERROR((C59/C$68),0)</f>
        <v>0.45171274688191765</v>
      </c>
      <c r="D87" s="312">
        <f t="shared" si="11"/>
        <v>0.21232246127024323</v>
      </c>
      <c r="E87" s="315">
        <f t="shared" ref="E87:E95" si="12">+E59/E$68</f>
        <v>0.39566269944529997</v>
      </c>
      <c r="F87" s="289"/>
      <c r="G87" s="308"/>
      <c r="H87" s="331"/>
      <c r="I87" s="290"/>
      <c r="J87" s="291"/>
    </row>
    <row r="88" spans="1:10">
      <c r="A88" s="280"/>
      <c r="B88" s="321" t="s">
        <v>171</v>
      </c>
      <c r="C88" s="312">
        <f t="shared" si="11"/>
        <v>0.19687697876081808</v>
      </c>
      <c r="D88" s="312">
        <f t="shared" si="11"/>
        <v>9.5911214490646726E-2</v>
      </c>
      <c r="E88" s="315">
        <f t="shared" si="12"/>
        <v>0.17323718960915052</v>
      </c>
      <c r="F88" s="289"/>
      <c r="G88" s="308"/>
      <c r="H88" s="331"/>
      <c r="I88" s="290"/>
      <c r="J88" s="291"/>
    </row>
    <row r="89" spans="1:10">
      <c r="A89" s="280"/>
      <c r="B89" s="321" t="s">
        <v>847</v>
      </c>
      <c r="C89" s="312">
        <f t="shared" si="11"/>
        <v>0</v>
      </c>
      <c r="D89" s="312">
        <f t="shared" si="11"/>
        <v>0.23634181240708138</v>
      </c>
      <c r="E89" s="315">
        <f t="shared" si="12"/>
        <v>5.5336288032011509E-2</v>
      </c>
      <c r="F89" s="289"/>
      <c r="G89" s="290"/>
      <c r="H89" s="290"/>
      <c r="I89" s="290"/>
      <c r="J89" s="291"/>
    </row>
    <row r="90" spans="1:10">
      <c r="A90" s="280"/>
      <c r="B90" s="321" t="s">
        <v>848</v>
      </c>
      <c r="C90" s="312">
        <f t="shared" si="11"/>
        <v>0</v>
      </c>
      <c r="D90" s="312">
        <f t="shared" si="11"/>
        <v>0.13658111492944033</v>
      </c>
      <c r="E90" s="315">
        <f t="shared" si="12"/>
        <v>3.1978649222046518E-2</v>
      </c>
      <c r="F90" s="289"/>
      <c r="G90" s="290"/>
      <c r="H90" s="290"/>
      <c r="I90" s="290"/>
      <c r="J90" s="291"/>
    </row>
    <row r="91" spans="1:10">
      <c r="A91" s="280"/>
      <c r="B91" s="321" t="s">
        <v>849</v>
      </c>
      <c r="C91" s="312">
        <f t="shared" si="11"/>
        <v>0</v>
      </c>
      <c r="D91" s="312">
        <f t="shared" si="11"/>
        <v>0</v>
      </c>
      <c r="E91" s="315">
        <f t="shared" si="12"/>
        <v>0</v>
      </c>
      <c r="F91" s="289"/>
      <c r="G91" s="290"/>
      <c r="H91" s="290"/>
      <c r="I91" s="290"/>
      <c r="J91" s="291"/>
    </row>
    <row r="92" spans="1:10">
      <c r="A92" s="280"/>
      <c r="B92" s="321" t="s">
        <v>850</v>
      </c>
      <c r="C92" s="312">
        <f t="shared" si="11"/>
        <v>0</v>
      </c>
      <c r="D92" s="312">
        <f t="shared" si="11"/>
        <v>2.1927311599482281E-2</v>
      </c>
      <c r="E92" s="315">
        <f t="shared" si="12"/>
        <v>5.1339880069408428E-3</v>
      </c>
      <c r="F92" s="289"/>
      <c r="G92" s="290"/>
      <c r="H92" s="290"/>
      <c r="I92" s="290"/>
      <c r="J92" s="291"/>
    </row>
    <row r="93" spans="1:10">
      <c r="A93" s="280"/>
      <c r="B93" s="321" t="s">
        <v>851</v>
      </c>
      <c r="C93" s="312">
        <f t="shared" si="11"/>
        <v>0.31827903971606464</v>
      </c>
      <c r="D93" s="312">
        <f t="shared" si="11"/>
        <v>6.8431199820051691E-2</v>
      </c>
      <c r="E93" s="315">
        <f t="shared" si="12"/>
        <v>0.25978049520609875</v>
      </c>
      <c r="F93" s="289"/>
      <c r="G93" s="290"/>
      <c r="H93" s="290"/>
      <c r="I93" s="290"/>
      <c r="J93" s="291"/>
    </row>
    <row r="94" spans="1:10">
      <c r="A94" s="280"/>
      <c r="B94" s="321" t="s">
        <v>856</v>
      </c>
      <c r="C94" s="312">
        <f t="shared" si="11"/>
        <v>3.3131234641199478E-2</v>
      </c>
      <c r="D94" s="312">
        <f t="shared" si="11"/>
        <v>3.333865536764407E-2</v>
      </c>
      <c r="E94" s="315">
        <f t="shared" si="12"/>
        <v>3.3179799442092928E-2</v>
      </c>
      <c r="F94" s="289"/>
      <c r="G94" s="290"/>
      <c r="H94" s="290"/>
      <c r="I94" s="290"/>
      <c r="J94" s="291"/>
    </row>
    <row r="95" spans="1:10">
      <c r="A95" s="280"/>
      <c r="B95" s="321" t="s">
        <v>853</v>
      </c>
      <c r="C95" s="312">
        <f t="shared" si="11"/>
        <v>0</v>
      </c>
      <c r="D95" s="312">
        <f t="shared" si="11"/>
        <v>0.19514623011541027</v>
      </c>
      <c r="E95" s="315">
        <f t="shared" si="12"/>
        <v>4.5690891036358934E-2</v>
      </c>
      <c r="F95" s="289"/>
      <c r="G95" s="290"/>
      <c r="H95" s="290"/>
      <c r="I95" s="290"/>
      <c r="J95" s="291"/>
    </row>
    <row r="96" spans="1:10" ht="13.5" thickBot="1">
      <c r="A96" s="280"/>
      <c r="B96" s="297" t="s">
        <v>8</v>
      </c>
      <c r="C96" s="328">
        <f>SUM(C87:C93)</f>
        <v>0.9668687653588004</v>
      </c>
      <c r="D96" s="328">
        <f>SUM(D87:D93)</f>
        <v>0.77151511451694565</v>
      </c>
      <c r="E96" s="328">
        <f>SUM(E87:E93)</f>
        <v>0.92112930952154826</v>
      </c>
      <c r="F96" s="289"/>
      <c r="G96" s="290"/>
      <c r="H96" s="290"/>
      <c r="I96" s="290"/>
      <c r="J96" s="291"/>
    </row>
    <row r="97" spans="1:13" ht="13.5" thickTop="1">
      <c r="A97" s="280"/>
      <c r="B97" s="297"/>
      <c r="C97" s="315"/>
      <c r="D97" s="315"/>
      <c r="E97" s="315"/>
      <c r="F97" s="289"/>
      <c r="G97" s="290"/>
      <c r="H97" s="290"/>
      <c r="I97" s="290"/>
      <c r="J97" s="291"/>
    </row>
    <row r="98" spans="1:13">
      <c r="A98" s="280"/>
      <c r="B98" s="299" t="s">
        <v>3</v>
      </c>
      <c r="C98" s="332">
        <f>SUM(C59+C65)/$C$68</f>
        <v>0.7699917865979824</v>
      </c>
      <c r="D98" s="315"/>
      <c r="E98" s="290"/>
      <c r="F98" s="289"/>
      <c r="G98" s="290"/>
      <c r="H98" s="290"/>
      <c r="I98" s="290"/>
      <c r="J98" s="291"/>
    </row>
    <row r="99" spans="1:13">
      <c r="A99" s="280"/>
      <c r="B99" s="299" t="s">
        <v>185</v>
      </c>
      <c r="C99" s="333">
        <f>SUM(C60+C61+C62+C63+C66+C67)/$C$68</f>
        <v>0.23000821340201758</v>
      </c>
      <c r="D99" s="315"/>
      <c r="E99" s="290"/>
      <c r="F99" s="289"/>
      <c r="G99" s="290"/>
      <c r="H99" s="290"/>
      <c r="I99" s="290"/>
      <c r="J99" s="291"/>
    </row>
    <row r="100" spans="1:13">
      <c r="A100" s="280"/>
      <c r="B100" s="296"/>
      <c r="C100" s="334">
        <f>+SUM(C98:C99)</f>
        <v>1</v>
      </c>
      <c r="D100" s="290"/>
      <c r="E100" s="290"/>
      <c r="F100" s="289"/>
      <c r="G100" s="290"/>
      <c r="H100" s="290"/>
      <c r="I100" s="290"/>
      <c r="J100" s="291"/>
    </row>
    <row r="101" spans="1:13">
      <c r="A101" s="316" t="s">
        <v>862</v>
      </c>
      <c r="B101" s="317"/>
      <c r="C101" s="318"/>
      <c r="D101" s="318"/>
      <c r="E101" s="318"/>
      <c r="F101" s="319"/>
      <c r="G101" s="318"/>
      <c r="H101" s="318"/>
      <c r="I101" s="318"/>
      <c r="J101" s="320"/>
      <c r="K101" s="335"/>
    </row>
    <row r="102" spans="1:13">
      <c r="A102" s="280"/>
      <c r="B102" s="296"/>
      <c r="C102" s="290"/>
      <c r="D102" s="290"/>
      <c r="E102" s="290"/>
      <c r="F102" s="336"/>
      <c r="G102" s="290"/>
      <c r="H102" s="290"/>
      <c r="I102" s="290"/>
      <c r="J102" s="291"/>
    </row>
    <row r="103" spans="1:13" ht="13.5" thickBot="1">
      <c r="A103" s="280"/>
      <c r="B103" s="337" t="s">
        <v>863</v>
      </c>
      <c r="C103" s="338"/>
      <c r="D103" s="338"/>
      <c r="E103" s="338"/>
      <c r="F103" s="339"/>
      <c r="G103" s="338"/>
      <c r="H103" s="338"/>
      <c r="I103" s="338"/>
      <c r="J103" s="340"/>
    </row>
    <row r="104" spans="1:13">
      <c r="A104" s="280"/>
      <c r="B104" s="341"/>
      <c r="C104" s="267" t="str">
        <f>+C6</f>
        <v>Regulated</v>
      </c>
      <c r="D104" s="267" t="s">
        <v>864</v>
      </c>
      <c r="E104" s="267" t="s">
        <v>8</v>
      </c>
      <c r="F104" s="342"/>
      <c r="G104" s="343" t="s">
        <v>865</v>
      </c>
      <c r="H104" s="290"/>
      <c r="I104" s="290"/>
      <c r="J104" s="291"/>
      <c r="M104" s="344"/>
    </row>
    <row r="105" spans="1:13" ht="15">
      <c r="A105" s="280"/>
      <c r="B105" s="345" t="s">
        <v>170</v>
      </c>
      <c r="C105" s="346">
        <f>+'[27]Mason Co. Regulated - Price Out'!AL42+'[27]Kitsap Regulated - Price Out'!AJ35</f>
        <v>13922.085827114834</v>
      </c>
      <c r="D105" s="346">
        <f>+'[13]Container Count'!$L$3</f>
        <v>3151.3999813239816</v>
      </c>
      <c r="E105" s="347">
        <f t="shared" ref="E105:E117" si="13">SUM(C105:D105)</f>
        <v>17073.485808438814</v>
      </c>
      <c r="F105" s="289"/>
      <c r="G105" s="290"/>
      <c r="H105" s="290" t="s">
        <v>8</v>
      </c>
      <c r="I105" s="290"/>
      <c r="J105" s="291"/>
      <c r="M105" s="344"/>
    </row>
    <row r="106" spans="1:13" ht="15">
      <c r="A106" s="280"/>
      <c r="B106" s="345" t="s">
        <v>866</v>
      </c>
      <c r="C106" s="346">
        <f>+'[27]Mason Co. Regulated - Price Out'!AL64+'[27]Kitsap Regulated - Price Out'!AJ55</f>
        <v>14013.586227544911</v>
      </c>
      <c r="D106" s="346">
        <f>+'[13]Container Count'!$L$6</f>
        <v>3261.3999813239816</v>
      </c>
      <c r="E106" s="347">
        <f t="shared" si="13"/>
        <v>17274.986208868893</v>
      </c>
      <c r="F106" s="342"/>
      <c r="G106" s="335" t="s">
        <v>3</v>
      </c>
      <c r="H106" s="331">
        <f>+$E$111/SUM($E$111,$E$113,)</f>
        <v>0.75761361538810157</v>
      </c>
      <c r="I106" s="331"/>
      <c r="J106" s="291"/>
      <c r="M106" s="344"/>
    </row>
    <row r="107" spans="1:13" ht="15">
      <c r="A107" s="280"/>
      <c r="B107" s="345" t="s">
        <v>867</v>
      </c>
      <c r="C107" s="346"/>
      <c r="D107" s="346"/>
      <c r="E107" s="347">
        <f t="shared" si="13"/>
        <v>0</v>
      </c>
      <c r="F107" s="342"/>
      <c r="G107" s="335" t="s">
        <v>185</v>
      </c>
      <c r="H107" s="331">
        <f>+$E$113/SUM($E$111,$E$113)</f>
        <v>0.24238638461189835</v>
      </c>
      <c r="I107" s="290"/>
      <c r="J107" s="291"/>
      <c r="M107" s="344"/>
    </row>
    <row r="108" spans="1:13" ht="15">
      <c r="A108" s="280"/>
      <c r="B108" s="348" t="s">
        <v>868</v>
      </c>
      <c r="C108" s="346">
        <f>+'[27]Mason Co. Regulated - Price Out'!AL133+'[27]Kitsap Regulated - Price Out'!AJ112+'[27]Shelton Regulated - Price Out'!AL49</f>
        <v>101.73333333333333</v>
      </c>
      <c r="D108" s="346">
        <f>+'[13]Container Count'!$L$18</f>
        <v>12.302199999999999</v>
      </c>
      <c r="E108" s="347">
        <f t="shared" si="13"/>
        <v>114.03553333333333</v>
      </c>
      <c r="F108" s="342"/>
      <c r="G108" s="335"/>
      <c r="H108" s="331"/>
      <c r="I108" s="290"/>
      <c r="J108" s="291"/>
      <c r="M108" s="344"/>
    </row>
    <row r="109" spans="1:13" ht="15">
      <c r="A109" s="280"/>
      <c r="B109" s="349" t="s">
        <v>869</v>
      </c>
      <c r="C109" s="346">
        <v>0</v>
      </c>
      <c r="D109" s="346">
        <f>+'[13]Container Count'!$L$20</f>
        <v>46.551333606893721</v>
      </c>
      <c r="E109" s="347">
        <f t="shared" si="13"/>
        <v>46.551333606893721</v>
      </c>
      <c r="F109" s="342"/>
      <c r="G109" s="350" t="s">
        <v>870</v>
      </c>
      <c r="H109" s="290">
        <f>+'[13]Container Count'!$H$6</f>
        <v>110</v>
      </c>
      <c r="I109" s="290"/>
      <c r="J109" s="291"/>
      <c r="M109" s="344"/>
    </row>
    <row r="110" spans="1:13" ht="15">
      <c r="A110" s="280"/>
      <c r="B110" s="345" t="s">
        <v>871</v>
      </c>
      <c r="C110" s="346">
        <f>+'[27]Mason Co. Regulated - Price Out'!AL101+'[27]Kitsap Regulated - Price Out'!AJ80+'[27]Shelton Regulated - Price Out'!AL20</f>
        <v>0</v>
      </c>
      <c r="D110" s="346">
        <f>+'[13]Container Count'!$L$11</f>
        <v>573.30045728982896</v>
      </c>
      <c r="E110" s="347">
        <f t="shared" si="13"/>
        <v>573.30045728982896</v>
      </c>
      <c r="F110" s="342"/>
      <c r="G110" s="335"/>
      <c r="H110" s="290"/>
      <c r="I110" s="290"/>
      <c r="J110" s="291"/>
      <c r="M110" s="344"/>
    </row>
    <row r="111" spans="1:13" ht="15">
      <c r="A111" s="280"/>
      <c r="B111" s="345" t="s">
        <v>872</v>
      </c>
      <c r="C111" s="346">
        <f>+'[27]Mason Co. Regulated - Price Out'!AL100+'[27]Kitsap Regulated - Price Out'!AJ79+'[27]Shelton Regulated - Price Out'!AL19</f>
        <v>1080.8543271633132</v>
      </c>
      <c r="D111" s="346">
        <f>+'[13]Container Count'!$L$10</f>
        <v>0</v>
      </c>
      <c r="E111" s="347">
        <f t="shared" si="13"/>
        <v>1080.8543271633132</v>
      </c>
      <c r="F111" s="342"/>
      <c r="G111" s="335"/>
      <c r="H111" s="290"/>
      <c r="I111" s="290"/>
      <c r="J111" s="291"/>
      <c r="M111" s="344"/>
    </row>
    <row r="112" spans="1:13" ht="15">
      <c r="A112" s="280"/>
      <c r="B112" s="345" t="s">
        <v>873</v>
      </c>
      <c r="C112" s="346">
        <v>0</v>
      </c>
      <c r="D112" s="346">
        <f>+'[13]Container Count'!$L$14</f>
        <v>481.36641964492151</v>
      </c>
      <c r="E112" s="347">
        <f t="shared" si="13"/>
        <v>481.36641964492151</v>
      </c>
      <c r="F112" s="342"/>
      <c r="G112" s="335"/>
      <c r="H112" s="290"/>
      <c r="I112" s="290"/>
      <c r="J112" s="291"/>
      <c r="M112" s="344"/>
    </row>
    <row r="113" spans="1:13" ht="15">
      <c r="A113" s="280"/>
      <c r="B113" s="345" t="s">
        <v>874</v>
      </c>
      <c r="C113" s="346">
        <v>0</v>
      </c>
      <c r="D113" s="346">
        <f>+'[13]Container Count'!$L$13</f>
        <v>345.80209137217673</v>
      </c>
      <c r="E113" s="347">
        <f t="shared" si="13"/>
        <v>345.80209137217673</v>
      </c>
      <c r="F113" s="342"/>
      <c r="G113" s="335"/>
      <c r="H113" s="290"/>
      <c r="I113" s="290"/>
      <c r="J113" s="291"/>
      <c r="M113" s="344"/>
    </row>
    <row r="114" spans="1:13" ht="15">
      <c r="A114" s="280"/>
      <c r="B114" s="345" t="s">
        <v>875</v>
      </c>
      <c r="C114" s="346"/>
      <c r="D114" s="346"/>
      <c r="E114" s="347">
        <f t="shared" si="13"/>
        <v>0</v>
      </c>
      <c r="F114" s="342"/>
      <c r="G114" s="335"/>
      <c r="H114" s="290"/>
      <c r="I114" s="290"/>
      <c r="J114" s="291"/>
      <c r="M114" s="344"/>
    </row>
    <row r="115" spans="1:13" ht="15">
      <c r="A115" s="280"/>
      <c r="B115" s="345" t="s">
        <v>876</v>
      </c>
      <c r="C115" s="346"/>
      <c r="D115" s="346"/>
      <c r="E115" s="347">
        <f t="shared" si="13"/>
        <v>0</v>
      </c>
      <c r="F115" s="342"/>
      <c r="G115" s="335"/>
      <c r="H115" s="290"/>
      <c r="I115" s="290"/>
      <c r="J115" s="291"/>
      <c r="M115" s="344"/>
    </row>
    <row r="116" spans="1:13" ht="15">
      <c r="A116" s="280"/>
      <c r="B116" s="345" t="s">
        <v>877</v>
      </c>
      <c r="C116" s="346">
        <v>0</v>
      </c>
      <c r="D116" s="346">
        <f>+'[13]Container Count'!$L$16</f>
        <v>6.9426952141057932</v>
      </c>
      <c r="E116" s="347">
        <f t="shared" si="13"/>
        <v>6.9426952141057932</v>
      </c>
      <c r="F116" s="342"/>
      <c r="G116" s="335"/>
      <c r="H116" s="290"/>
      <c r="I116" s="290"/>
      <c r="J116" s="291"/>
      <c r="M116" s="344"/>
    </row>
    <row r="117" spans="1:13" ht="15">
      <c r="A117" s="280"/>
      <c r="B117" s="348" t="s">
        <v>878</v>
      </c>
      <c r="C117" s="351">
        <v>0</v>
      </c>
      <c r="D117" s="351">
        <f>+'[13]Container Count'!$L$8</f>
        <v>814.01133786848072</v>
      </c>
      <c r="E117" s="352">
        <f t="shared" si="13"/>
        <v>814.01133786848072</v>
      </c>
      <c r="F117" s="342"/>
      <c r="G117" s="335"/>
      <c r="H117" s="290"/>
      <c r="I117" s="290"/>
      <c r="J117" s="291"/>
      <c r="M117" s="344"/>
    </row>
    <row r="118" spans="1:13" ht="15">
      <c r="A118" s="280"/>
      <c r="B118" s="353"/>
      <c r="C118" s="347">
        <f>SUM(C105:C117)</f>
        <v>29118.25971515639</v>
      </c>
      <c r="D118" s="347">
        <f t="shared" ref="D118" si="14">SUM(D105:D117)</f>
        <v>8693.0764976443697</v>
      </c>
      <c r="E118" s="347">
        <f>SUM(E105:E117)</f>
        <v>37811.336212800765</v>
      </c>
      <c r="F118" s="342"/>
      <c r="G118" s="335"/>
      <c r="H118" s="290"/>
      <c r="I118" s="290"/>
      <c r="J118" s="291"/>
    </row>
    <row r="119" spans="1:13">
      <c r="A119" s="280"/>
      <c r="B119" s="296"/>
      <c r="C119" s="288">
        <f>+C118-'[13]Container Count'!$G$23</f>
        <v>0</v>
      </c>
      <c r="D119" s="354">
        <f>+D118-'[13]Container Count'!$L$23</f>
        <v>0</v>
      </c>
      <c r="E119" s="290"/>
      <c r="F119" s="289"/>
      <c r="G119" s="290"/>
      <c r="H119" s="290"/>
      <c r="I119" s="290"/>
      <c r="J119" s="291"/>
    </row>
    <row r="120" spans="1:13">
      <c r="A120" s="280"/>
      <c r="B120" s="355" t="s">
        <v>879</v>
      </c>
      <c r="C120" s="284"/>
      <c r="D120" s="284"/>
      <c r="E120" s="284"/>
      <c r="F120" s="302"/>
      <c r="G120" s="284"/>
      <c r="H120" s="284"/>
      <c r="I120" s="284"/>
      <c r="J120" s="291"/>
    </row>
    <row r="121" spans="1:13" ht="15" outlineLevel="1">
      <c r="A121" s="280"/>
      <c r="B121" s="345" t="str">
        <f t="shared" ref="B121:B131" si="15">B105</f>
        <v>Residential MSW</v>
      </c>
      <c r="C121" s="356">
        <f t="shared" ref="C121:D133" si="16">IFERROR(C105/$E105,0)</f>
        <v>0.81542140739846125</v>
      </c>
      <c r="D121" s="356">
        <f t="shared" si="16"/>
        <v>0.18457859260153878</v>
      </c>
      <c r="E121" s="357">
        <f t="shared" ref="E121:E133" si="17">SUM(C121:D121)</f>
        <v>1</v>
      </c>
      <c r="F121" s="289"/>
      <c r="G121" s="290"/>
      <c r="H121" s="290"/>
      <c r="I121" s="290"/>
      <c r="J121" s="291"/>
    </row>
    <row r="122" spans="1:13" ht="15" outlineLevel="1">
      <c r="A122" s="280"/>
      <c r="B122" s="345" t="str">
        <f t="shared" si="15"/>
        <v>Recycling Carts</v>
      </c>
      <c r="C122" s="356">
        <f t="shared" si="16"/>
        <v>0.81120679681645158</v>
      </c>
      <c r="D122" s="356">
        <f t="shared" si="16"/>
        <v>0.18879320318354842</v>
      </c>
      <c r="E122" s="357">
        <f t="shared" si="17"/>
        <v>1</v>
      </c>
      <c r="F122" s="289"/>
      <c r="G122" s="290"/>
      <c r="H122" s="290"/>
      <c r="I122" s="290"/>
      <c r="J122" s="291"/>
    </row>
    <row r="123" spans="1:13" ht="15" outlineLevel="1">
      <c r="A123" s="280"/>
      <c r="B123" s="345" t="str">
        <f t="shared" si="15"/>
        <v>Recycling Bins</v>
      </c>
      <c r="C123" s="356">
        <f t="shared" si="16"/>
        <v>0</v>
      </c>
      <c r="D123" s="356">
        <f t="shared" si="16"/>
        <v>0</v>
      </c>
      <c r="E123" s="357">
        <f t="shared" si="17"/>
        <v>0</v>
      </c>
      <c r="F123" s="289"/>
      <c r="G123" s="290"/>
      <c r="H123" s="290"/>
      <c r="I123" s="290"/>
      <c r="J123" s="291"/>
    </row>
    <row r="124" spans="1:13" ht="15" outlineLevel="1">
      <c r="A124" s="280"/>
      <c r="B124" s="345" t="str">
        <f t="shared" si="15"/>
        <v>Roll-Off</v>
      </c>
      <c r="C124" s="356">
        <f t="shared" si="16"/>
        <v>0.89211959079421443</v>
      </c>
      <c r="D124" s="356">
        <f t="shared" si="16"/>
        <v>0.10788040920578555</v>
      </c>
      <c r="E124" s="357">
        <f t="shared" si="17"/>
        <v>1</v>
      </c>
      <c r="F124" s="289"/>
      <c r="G124" s="290"/>
      <c r="H124" s="290"/>
      <c r="I124" s="290"/>
      <c r="J124" s="291"/>
    </row>
    <row r="125" spans="1:13" ht="15" outlineLevel="1">
      <c r="A125" s="280"/>
      <c r="B125" s="345" t="str">
        <f t="shared" si="15"/>
        <v>Roll-Off Recycle</v>
      </c>
      <c r="C125" s="356">
        <f t="shared" si="16"/>
        <v>0</v>
      </c>
      <c r="D125" s="356">
        <f t="shared" si="16"/>
        <v>1</v>
      </c>
      <c r="E125" s="357">
        <f t="shared" si="17"/>
        <v>1</v>
      </c>
      <c r="F125" s="289"/>
      <c r="G125" s="290"/>
      <c r="H125" s="290"/>
      <c r="I125" s="290"/>
      <c r="J125" s="291"/>
    </row>
    <row r="126" spans="1:13" ht="15" outlineLevel="1">
      <c r="A126" s="280"/>
      <c r="B126" s="345" t="str">
        <f t="shared" si="15"/>
        <v>Commercial - Carts</v>
      </c>
      <c r="C126" s="356">
        <f t="shared" si="16"/>
        <v>0</v>
      </c>
      <c r="D126" s="356">
        <f t="shared" si="16"/>
        <v>1</v>
      </c>
      <c r="E126" s="357">
        <f t="shared" si="17"/>
        <v>1</v>
      </c>
      <c r="F126" s="289"/>
      <c r="G126" s="290"/>
      <c r="H126" s="290"/>
      <c r="I126" s="290"/>
      <c r="J126" s="291"/>
    </row>
    <row r="127" spans="1:13" ht="15" outlineLevel="1">
      <c r="A127" s="280"/>
      <c r="B127" s="345" t="str">
        <f t="shared" si="15"/>
        <v>Commercial - Containers</v>
      </c>
      <c r="C127" s="356">
        <f t="shared" si="16"/>
        <v>1</v>
      </c>
      <c r="D127" s="356">
        <f t="shared" si="16"/>
        <v>0</v>
      </c>
      <c r="E127" s="357">
        <f t="shared" si="17"/>
        <v>1</v>
      </c>
      <c r="F127" s="289"/>
      <c r="G127" s="290"/>
      <c r="H127" s="290"/>
      <c r="I127" s="290"/>
      <c r="J127" s="291"/>
    </row>
    <row r="128" spans="1:13" ht="15">
      <c r="A128" s="280"/>
      <c r="B128" s="345" t="str">
        <f t="shared" si="15"/>
        <v>Commercial Recycling - Carts</v>
      </c>
      <c r="C128" s="356">
        <f t="shared" si="16"/>
        <v>0</v>
      </c>
      <c r="D128" s="356">
        <f t="shared" si="16"/>
        <v>1</v>
      </c>
      <c r="E128" s="357">
        <f t="shared" si="17"/>
        <v>1</v>
      </c>
      <c r="F128" s="289"/>
      <c r="G128" s="290"/>
      <c r="H128" s="290"/>
      <c r="I128" s="290"/>
      <c r="J128" s="291"/>
    </row>
    <row r="129" spans="1:10" ht="15">
      <c r="A129" s="280"/>
      <c r="B129" s="345" t="str">
        <f t="shared" si="15"/>
        <v>Commercial Recycling - Containers</v>
      </c>
      <c r="C129" s="356">
        <f t="shared" si="16"/>
        <v>0</v>
      </c>
      <c r="D129" s="356">
        <f t="shared" si="16"/>
        <v>1</v>
      </c>
      <c r="E129" s="357">
        <f t="shared" si="17"/>
        <v>1</v>
      </c>
      <c r="F129" s="289"/>
      <c r="G129" s="290"/>
      <c r="H129" s="290"/>
      <c r="I129" s="290"/>
      <c r="J129" s="291"/>
    </row>
    <row r="130" spans="1:10" ht="15">
      <c r="A130" s="280"/>
      <c r="B130" s="345" t="str">
        <f t="shared" si="15"/>
        <v>Multi-Family Recycling - Carts</v>
      </c>
      <c r="C130" s="356">
        <f t="shared" si="16"/>
        <v>0</v>
      </c>
      <c r="D130" s="356">
        <f t="shared" si="16"/>
        <v>0</v>
      </c>
      <c r="E130" s="357">
        <f t="shared" si="17"/>
        <v>0</v>
      </c>
      <c r="F130" s="289"/>
      <c r="G130" s="290"/>
      <c r="H130" s="290"/>
      <c r="I130" s="290"/>
      <c r="J130" s="291"/>
    </row>
    <row r="131" spans="1:10" ht="15">
      <c r="A131" s="280"/>
      <c r="B131" s="345" t="str">
        <f t="shared" si="15"/>
        <v>Multi-Family Recycling - Containers</v>
      </c>
      <c r="C131" s="356">
        <f t="shared" si="16"/>
        <v>0</v>
      </c>
      <c r="D131" s="356">
        <f t="shared" si="16"/>
        <v>0</v>
      </c>
      <c r="E131" s="357">
        <f t="shared" si="17"/>
        <v>0</v>
      </c>
      <c r="F131" s="289"/>
      <c r="G131" s="290"/>
      <c r="H131" s="290"/>
      <c r="I131" s="290"/>
      <c r="J131" s="291"/>
    </row>
    <row r="132" spans="1:10" ht="15">
      <c r="A132" s="280"/>
      <c r="B132" s="345" t="s">
        <v>877</v>
      </c>
      <c r="C132" s="356">
        <f t="shared" si="16"/>
        <v>0</v>
      </c>
      <c r="D132" s="356">
        <f t="shared" si="16"/>
        <v>1</v>
      </c>
      <c r="E132" s="357">
        <f t="shared" si="17"/>
        <v>1</v>
      </c>
      <c r="F132" s="289"/>
      <c r="G132" s="290"/>
      <c r="H132" s="290"/>
      <c r="I132" s="290"/>
      <c r="J132" s="291"/>
    </row>
    <row r="133" spans="1:10" ht="15">
      <c r="A133" s="280"/>
      <c r="B133" s="345" t="str">
        <f t="shared" ref="B133" si="18">B117</f>
        <v>Yard Waste</v>
      </c>
      <c r="C133" s="356">
        <f t="shared" si="16"/>
        <v>0</v>
      </c>
      <c r="D133" s="356">
        <f t="shared" si="16"/>
        <v>1</v>
      </c>
      <c r="E133" s="357">
        <f t="shared" si="17"/>
        <v>1</v>
      </c>
      <c r="F133" s="289"/>
      <c r="G133" s="290"/>
      <c r="H133" s="290"/>
      <c r="I133" s="290"/>
      <c r="J133" s="291"/>
    </row>
    <row r="134" spans="1:10">
      <c r="A134" s="280"/>
      <c r="B134" s="296"/>
      <c r="C134" s="290"/>
      <c r="D134" s="290"/>
      <c r="E134" s="290"/>
      <c r="F134" s="289"/>
      <c r="G134" s="290"/>
      <c r="H134" s="290"/>
      <c r="I134" s="290"/>
      <c r="J134" s="291"/>
    </row>
    <row r="135" spans="1:10">
      <c r="A135" s="280"/>
      <c r="B135" s="299" t="s">
        <v>880</v>
      </c>
      <c r="C135" s="358">
        <f>+C118/$E$118</f>
        <v>0.77009338023073104</v>
      </c>
      <c r="D135" s="358">
        <f>+D118/$E$118</f>
        <v>0.22990661976926879</v>
      </c>
      <c r="E135" s="357">
        <f t="shared" ref="E135:E142" si="19">SUM(C135:D135)</f>
        <v>0.99999999999999978</v>
      </c>
      <c r="F135" s="289"/>
      <c r="G135" s="290"/>
      <c r="H135" s="290"/>
      <c r="I135" s="290"/>
      <c r="J135" s="291"/>
    </row>
    <row r="136" spans="1:10">
      <c r="A136" s="280"/>
      <c r="B136" s="299" t="s">
        <v>881</v>
      </c>
      <c r="C136" s="358">
        <f>(C111+C113+C115)/($E$111+$E$113+$E$115)</f>
        <v>0.75761361538810157</v>
      </c>
      <c r="D136" s="358">
        <f>(D111+D113+D115)/($E$111+$E$113+$E$115)</f>
        <v>0.24238638461189835</v>
      </c>
      <c r="E136" s="357">
        <f t="shared" si="19"/>
        <v>0.99999999999999989</v>
      </c>
      <c r="F136" s="289"/>
      <c r="G136" s="290"/>
      <c r="H136" s="290"/>
      <c r="I136" s="290"/>
      <c r="J136" s="291"/>
    </row>
    <row r="137" spans="1:10">
      <c r="A137" s="280"/>
      <c r="B137" s="299" t="s">
        <v>252</v>
      </c>
      <c r="C137" s="358">
        <f>(C108+C109)/($E$108+$E$109)</f>
        <v>0.63350967156735227</v>
      </c>
      <c r="D137" s="358">
        <f>(D108+D109)/($E$108+$E$109)</f>
        <v>0.36649032843264778</v>
      </c>
      <c r="E137" s="357">
        <f t="shared" si="19"/>
        <v>1</v>
      </c>
      <c r="F137" s="289"/>
      <c r="G137" s="290"/>
      <c r="H137" s="290"/>
      <c r="I137" s="290"/>
      <c r="J137" s="291"/>
    </row>
    <row r="138" spans="1:10">
      <c r="A138" s="280"/>
      <c r="B138" s="299" t="s">
        <v>882</v>
      </c>
      <c r="C138" s="358">
        <f>+C111/$E$111</f>
        <v>1</v>
      </c>
      <c r="D138" s="358">
        <f>+D111/$E$111</f>
        <v>0</v>
      </c>
      <c r="E138" s="357">
        <f t="shared" si="19"/>
        <v>1</v>
      </c>
      <c r="F138" s="289"/>
      <c r="G138" s="290"/>
      <c r="H138" s="290"/>
      <c r="I138" s="290"/>
      <c r="J138" s="291"/>
    </row>
    <row r="139" spans="1:10">
      <c r="A139" s="280"/>
      <c r="B139" s="299" t="s">
        <v>883</v>
      </c>
      <c r="C139" s="358">
        <f>(C105+C110)/($E$105+$E$110)</f>
        <v>0.78893038185386477</v>
      </c>
      <c r="D139" s="358">
        <f>(D105+D110)/($E$105+$E$110)</f>
        <v>0.21106961814613537</v>
      </c>
      <c r="E139" s="357">
        <f t="shared" si="19"/>
        <v>1.0000000000000002</v>
      </c>
      <c r="F139" s="289"/>
      <c r="G139" s="290"/>
      <c r="H139" s="290"/>
      <c r="I139" s="290"/>
      <c r="J139" s="291"/>
    </row>
    <row r="140" spans="1:10">
      <c r="A140" s="280"/>
      <c r="B140" s="299" t="s">
        <v>209</v>
      </c>
      <c r="C140" s="358">
        <f>+(C106+C114+C112)/(SUM($E$106,$E$112,$E$114))</f>
        <v>0.78921535974912838</v>
      </c>
      <c r="D140" s="358">
        <f>+(D106+D114+D112)/(SUM($E$106,$E$112,$E$114))</f>
        <v>0.21078464025087165</v>
      </c>
      <c r="E140" s="357">
        <f t="shared" si="19"/>
        <v>1</v>
      </c>
      <c r="F140" s="289"/>
      <c r="G140" s="290"/>
      <c r="H140" s="290"/>
      <c r="I140" s="290"/>
      <c r="J140" s="291"/>
    </row>
    <row r="141" spans="1:10">
      <c r="A141" s="280"/>
      <c r="B141" s="299" t="s">
        <v>878</v>
      </c>
      <c r="C141" s="358">
        <f>+SUM(C116:C117)/SUM($E$116:$E$117)</f>
        <v>0</v>
      </c>
      <c r="D141" s="358">
        <f>+SUM(D116:D117)/SUM($E$116:$E$117)</f>
        <v>1</v>
      </c>
      <c r="E141" s="357">
        <f t="shared" si="19"/>
        <v>1</v>
      </c>
      <c r="F141" s="289"/>
      <c r="G141" s="290"/>
      <c r="H141" s="290"/>
      <c r="I141" s="290"/>
      <c r="J141" s="291"/>
    </row>
    <row r="142" spans="1:10">
      <c r="A142" s="280"/>
      <c r="B142" s="299" t="s">
        <v>884</v>
      </c>
      <c r="C142" s="358">
        <f>+SUM(C108:C109,C111,C113,C115)/SUM($E$108:$E$109,$E$111,$E$113,$E$115)</f>
        <v>0.74505759219022927</v>
      </c>
      <c r="D142" s="358">
        <f>+SUM(D108:D109,D111,D113,D115)/SUM($E$108:$E$109,$E$111,$E$113,$E$115)</f>
        <v>0.25494240780977062</v>
      </c>
      <c r="E142" s="357">
        <f t="shared" si="19"/>
        <v>0.99999999999999989</v>
      </c>
      <c r="F142" s="289"/>
      <c r="G142" s="290"/>
      <c r="H142" s="290"/>
      <c r="I142" s="290"/>
      <c r="J142" s="291"/>
    </row>
    <row r="143" spans="1:10" ht="13.5" thickBot="1">
      <c r="A143" s="316" t="s">
        <v>885</v>
      </c>
      <c r="B143" s="317"/>
      <c r="C143" s="318"/>
      <c r="D143" s="318"/>
      <c r="E143" s="318"/>
      <c r="F143" s="319"/>
      <c r="G143" s="318"/>
      <c r="H143" s="318"/>
      <c r="I143" s="318"/>
      <c r="J143" s="320"/>
    </row>
    <row r="144" spans="1:10">
      <c r="A144" s="280"/>
      <c r="B144" s="296"/>
      <c r="C144" s="267" t="s">
        <v>820</v>
      </c>
      <c r="D144" s="267" t="s">
        <v>821</v>
      </c>
      <c r="E144" s="267" t="s">
        <v>8</v>
      </c>
      <c r="F144" s="289"/>
      <c r="G144" s="290"/>
      <c r="H144" s="290"/>
      <c r="I144" s="290"/>
      <c r="J144" s="291"/>
    </row>
    <row r="145" spans="1:10">
      <c r="A145" s="280"/>
      <c r="B145" s="297" t="s">
        <v>886</v>
      </c>
      <c r="C145" s="359">
        <f>+'[27]Recycle Breakout'!B8</f>
        <v>2931.870000000004</v>
      </c>
      <c r="D145" s="360">
        <f>+'[27]Recycle Breakout'!B9+'[27]Recycle Breakout'!B10</f>
        <v>901.93110000000001</v>
      </c>
      <c r="E145" s="359">
        <f>+SUM(C145:D145)</f>
        <v>3833.8011000000042</v>
      </c>
      <c r="F145" s="289"/>
      <c r="G145" s="290"/>
      <c r="H145" s="290"/>
      <c r="I145" s="290"/>
      <c r="J145" s="291"/>
    </row>
    <row r="146" spans="1:10">
      <c r="A146" s="280"/>
      <c r="B146" s="296"/>
      <c r="C146" s="290"/>
      <c r="D146" s="290"/>
      <c r="E146" s="290"/>
      <c r="F146" s="289"/>
      <c r="G146" s="290"/>
      <c r="H146" s="290"/>
      <c r="I146" s="290"/>
      <c r="J146" s="291"/>
    </row>
    <row r="147" spans="1:10" ht="13.5" thickBot="1">
      <c r="A147" s="280"/>
      <c r="B147" s="299" t="s">
        <v>887</v>
      </c>
      <c r="C147" s="361">
        <f>+C145/$E$145</f>
        <v>0.7647423336594068</v>
      </c>
      <c r="D147" s="361">
        <f>+D145/$E$145</f>
        <v>0.23525766634059317</v>
      </c>
      <c r="E147" s="362">
        <f>+SUM(C147:D147)</f>
        <v>1</v>
      </c>
      <c r="F147" s="289"/>
      <c r="G147" s="290"/>
      <c r="H147" s="290"/>
      <c r="I147" s="290"/>
      <c r="J147" s="291"/>
    </row>
    <row r="148" spans="1:10" ht="13.5" thickTop="1">
      <c r="A148" s="280"/>
      <c r="B148" s="363"/>
      <c r="C148" s="364"/>
      <c r="D148" s="365"/>
      <c r="E148" s="365"/>
      <c r="F148" s="366"/>
      <c r="G148" s="290"/>
      <c r="H148" s="290"/>
      <c r="I148" s="290"/>
      <c r="J148" s="291"/>
    </row>
    <row r="149" spans="1:10">
      <c r="A149" s="280"/>
      <c r="B149" s="290"/>
      <c r="C149" s="290"/>
      <c r="D149" s="290"/>
      <c r="E149" s="290"/>
      <c r="F149" s="290"/>
      <c r="G149" s="290"/>
      <c r="H149" s="290"/>
      <c r="I149" s="290"/>
      <c r="J149" s="291"/>
    </row>
    <row r="150" spans="1:10" ht="13.5" thickBot="1">
      <c r="A150" s="367"/>
      <c r="B150" s="368"/>
      <c r="C150" s="368"/>
      <c r="D150" s="368"/>
      <c r="E150" s="368"/>
      <c r="F150" s="368"/>
      <c r="G150" s="368"/>
      <c r="H150" s="368"/>
      <c r="I150" s="368"/>
      <c r="J150" s="369"/>
    </row>
  </sheetData>
  <dataConsolidate/>
  <dataValidations count="1">
    <dataValidation type="list" allowBlank="1" showInputMessage="1" showErrorMessage="1" sqref="C2">
      <formula1>"#2210 Idaho Falls (PSI Environmental),#2211 Twin Falls (PSI Waste Systems),#2212 Lakeshore Disposal,#2310 Elko Sanitation,#5411 Bitterroot Disposal,#5412 Evergreen Disposal,#5413 Victor Transfer Station,#5414 Valley Recycling"</formula1>
    </dataValidation>
  </dataValidations>
  <pageMargins left="0.7" right="0.7" top="0.75" bottom="0.75" header="0.3" footer="0.3"/>
  <pageSetup scale="70" fitToHeight="5" orientation="portrait" r:id="rId1"/>
  <headerFooter>
    <oddHeader xml:space="preserve">&amp;C&amp;"-,Bold"&amp;KFF0000TEXT IN RED BOX CONFIDENTIAL PER WAC 480-07-160&amp;"-,Regular"&amp;K01+000
</oddHeader>
  </headerFooter>
  <rowBreaks count="2" manualBreakCount="2">
    <brk id="69" max="7" man="1"/>
    <brk id="119" max="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3CE98330F3D5A44A21C5A575ACC06D5" ma:contentTypeVersion="36" ma:contentTypeDescription="" ma:contentTypeScope="" ma:versionID="e26bcfe3921b0e371db58c12eb138a2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 for Accounting Order</CaseType>
    <IndustryCode xmlns="dc463f71-b30c-4ab2-9473-d307f9d35888">227</IndustryCode>
    <CaseStatus xmlns="dc463f71-b30c-4ab2-9473-d307f9d35888">Closed</CaseStatus>
    <OpenedDate xmlns="dc463f71-b30c-4ab2-9473-d307f9d35888">2021-04-16T07:00:00+00:00</OpenedDate>
    <SignificantOrder xmlns="dc463f71-b30c-4ab2-9473-d307f9d35888">false</SignificantOrder>
    <Date1 xmlns="dc463f71-b30c-4ab2-9473-d307f9d35888">2021-04-16T07:00:00+00:00</Date1>
    <IsDocumentOrder xmlns="dc463f71-b30c-4ab2-9473-d307f9d35888">false</IsDocumentOrder>
    <IsHighlyConfidential xmlns="dc463f71-b30c-4ab2-9473-d307f9d35888">false</IsHighlyConfidential>
    <CaseCompanyNames xmlns="dc463f71-b30c-4ab2-9473-d307f9d35888">Mason County Garbage Co., Inc.</CaseCompanyNames>
    <Nickname xmlns="http://schemas.microsoft.com/sharepoint/v3" xsi:nil="true"/>
    <DocketNumber xmlns="dc463f71-b30c-4ab2-9473-d307f9d35888">210261</DocketNumber>
    <DelegatedOrder xmlns="dc463f71-b30c-4ab2-9473-d307f9d35888">false</DelegatedOrder>
  </documentManagement>
</p:properties>
</file>

<file path=customXml/itemProps1.xml><?xml version="1.0" encoding="utf-8"?>
<ds:datastoreItem xmlns:ds="http://schemas.openxmlformats.org/officeDocument/2006/customXml" ds:itemID="{615ACECE-CDB5-450A-9749-590A367E9AD0}"/>
</file>

<file path=customXml/itemProps2.xml><?xml version="1.0" encoding="utf-8"?>
<ds:datastoreItem xmlns:ds="http://schemas.openxmlformats.org/officeDocument/2006/customXml" ds:itemID="{FECF75F7-B0F0-4654-819A-A328F00EB2AE}"/>
</file>

<file path=customXml/itemProps3.xml><?xml version="1.0" encoding="utf-8"?>
<ds:datastoreItem xmlns:ds="http://schemas.openxmlformats.org/officeDocument/2006/customXml" ds:itemID="{27CB8794-BD1C-4CFD-BC95-5515CF3529BA}"/>
</file>

<file path=customXml/itemProps4.xml><?xml version="1.0" encoding="utf-8"?>
<ds:datastoreItem xmlns:ds="http://schemas.openxmlformats.org/officeDocument/2006/customXml" ds:itemID="{6BDAB440-22D4-446F-81A0-52A10F75C1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COVID EXPENSES</vt:lpstr>
      <vt:lpstr>Mason Co. Regulated - Price Out</vt:lpstr>
      <vt:lpstr>Shelton Regulated - Price Out</vt:lpstr>
      <vt:lpstr>Rate Sheet</vt:lpstr>
      <vt:lpstr>Allocators (C)</vt:lpstr>
      <vt:lpstr>Accounts</vt:lpstr>
      <vt:lpstr>AmountFrom</vt:lpstr>
      <vt:lpstr>AmountTo</vt:lpstr>
      <vt:lpstr>'COVID EXPENSES'!DateFrom</vt:lpstr>
      <vt:lpstr>'COVID EXPENSES'!DateTo</vt:lpstr>
      <vt:lpstr>Districts</vt:lpstr>
      <vt:lpstr>'COVID EXPENSES'!EntrieShownLimit</vt:lpstr>
      <vt:lpstr>Posting</vt:lpstr>
      <vt:lpstr>'Allocators (C)'!Print_Area</vt:lpstr>
      <vt:lpstr>'COVID EXPENSES'!Print_Area</vt:lpstr>
      <vt:lpstr>'Mason Co. Regulated - Price Out'!Print_Area</vt:lpstr>
      <vt:lpstr>'Rate Sheet'!Print_Area</vt:lpstr>
      <vt:lpstr>'Shelton Regulated - Price Out'!Print_Area</vt:lpstr>
      <vt:lpstr>'COVID EXPENSES'!Print_Titles</vt:lpstr>
      <vt:lpstr>'Mason Co. Regulated - Price Out'!Print_Titles</vt:lpstr>
      <vt:lpstr>'Rate Sheet'!Print_Titles</vt:lpstr>
      <vt:lpstr>'Shelton Regulated - Price Out'!Print_Titles</vt:lpstr>
      <vt:lpstr>SubSystems</vt:lpstr>
      <vt:lpstr>Systems</vt:lpstr>
      <vt:lpstr>VendorCode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Garland</dc:creator>
  <cp:lastModifiedBy>Chelsea Paschke</cp:lastModifiedBy>
  <cp:lastPrinted>2021-04-16T21:55:46Z</cp:lastPrinted>
  <dcterms:created xsi:type="dcterms:W3CDTF">2021-03-10T00:56:45Z</dcterms:created>
  <dcterms:modified xsi:type="dcterms:W3CDTF">2021-04-16T21:56:03Z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0x0101006E56B4D1795A2E4DB2F0B01679ED314A00C3CE98330F3D5A44A21C5A575ACC06D5</vt:lpwstr>
  </property>
  <property fmtid="{D5CDD505-2E9C-101B-9397-08002B2CF9AE}" pid="3" name="_docset_NoMedatataSyncRequired">
    <vt:lpwstr>False</vt:lpwstr>
  </property>
  <property fmtid="{D5CDD505-2E9C-101B-9397-08002B2CF9AE}" pid="4" name="IsEFSEC">
    <vt:bool>false</vt:bool>
  </property>
</Properties>
</file>