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61538\Data Files\Traci Tax Files\Harrison Entities\Transfer Ownership WUTC Reports Nov 2020\Harrison-Ray Water Company Transfer Ownership Files 2020\"/>
    </mc:Choice>
  </mc:AlternateContent>
  <xr:revisionPtr revIDLastSave="0" documentId="13_ncr:1_{4A7407B1-7A61-4D59-981E-CC706CE30F18}" xr6:coauthVersionLast="45" xr6:coauthVersionMax="45" xr10:uidLastSave="{00000000-0000-0000-0000-000000000000}"/>
  <bookViews>
    <workbookView xWindow="-28920" yWindow="-120" windowWidth="29040" windowHeight="15840" xr2:uid="{B56C1049-37B6-4C3C-974C-ADC788A052C0}"/>
  </bookViews>
  <sheets>
    <sheet name="HRWC" sheetId="1" r:id="rId1"/>
  </sheets>
  <definedNames>
    <definedName name="_xlnm.Print_Area" localSheetId="0">HRWC!$A$2:$N$64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  <c r="D78" i="1"/>
  <c r="F78" i="1" s="1"/>
  <c r="D77" i="1"/>
  <c r="F77" i="1" s="1"/>
  <c r="D76" i="1"/>
  <c r="F76" i="1" s="1"/>
  <c r="D75" i="1"/>
  <c r="F75" i="1" s="1"/>
  <c r="D74" i="1"/>
  <c r="F74" i="1" s="1"/>
  <c r="I73" i="1"/>
  <c r="D73" i="1"/>
  <c r="F73" i="1" s="1"/>
  <c r="D71" i="1"/>
  <c r="F71" i="1" s="1"/>
  <c r="D70" i="1"/>
  <c r="F70" i="1" s="1"/>
  <c r="M62" i="1"/>
  <c r="N62" i="1" s="1"/>
  <c r="H62" i="1"/>
  <c r="M61" i="1"/>
  <c r="N61" i="1" s="1"/>
  <c r="M60" i="1"/>
  <c r="N60" i="1" s="1"/>
  <c r="M59" i="1"/>
  <c r="N59" i="1" s="1"/>
  <c r="G55" i="1"/>
  <c r="F55" i="1"/>
  <c r="E55" i="1"/>
  <c r="D69" i="1" s="1"/>
  <c r="D54" i="1"/>
  <c r="D79" i="1" s="1"/>
  <c r="M53" i="1"/>
  <c r="N53" i="1" s="1"/>
  <c r="H53" i="1"/>
  <c r="M52" i="1"/>
  <c r="N52" i="1" s="1"/>
  <c r="H52" i="1"/>
  <c r="M51" i="1"/>
  <c r="N51" i="1" s="1"/>
  <c r="H51" i="1"/>
  <c r="M50" i="1"/>
  <c r="N50" i="1" s="1"/>
  <c r="H50" i="1"/>
  <c r="M49" i="1"/>
  <c r="N49" i="1" s="1"/>
  <c r="H49" i="1"/>
  <c r="M48" i="1"/>
  <c r="N48" i="1" s="1"/>
  <c r="H48" i="1"/>
  <c r="K47" i="1"/>
  <c r="M47" i="1" s="1"/>
  <c r="N47" i="1" s="1"/>
  <c r="H47" i="1"/>
  <c r="M46" i="1"/>
  <c r="N46" i="1" s="1"/>
  <c r="H46" i="1"/>
  <c r="M45" i="1"/>
  <c r="N45" i="1" s="1"/>
  <c r="M44" i="1"/>
  <c r="N44" i="1" s="1"/>
  <c r="H44" i="1"/>
  <c r="M43" i="1"/>
  <c r="N43" i="1" s="1"/>
  <c r="H43" i="1"/>
  <c r="M42" i="1"/>
  <c r="N42" i="1" s="1"/>
  <c r="H42" i="1"/>
  <c r="M41" i="1"/>
  <c r="N41" i="1" s="1"/>
  <c r="H41" i="1"/>
  <c r="M40" i="1"/>
  <c r="N40" i="1" s="1"/>
  <c r="H40" i="1"/>
  <c r="M39" i="1"/>
  <c r="N39" i="1" s="1"/>
  <c r="H39" i="1"/>
  <c r="M38" i="1"/>
  <c r="N38" i="1" s="1"/>
  <c r="H38" i="1"/>
  <c r="K37" i="1"/>
  <c r="M37" i="1" s="1"/>
  <c r="N37" i="1" s="1"/>
  <c r="H37" i="1"/>
  <c r="M36" i="1"/>
  <c r="N36" i="1" s="1"/>
  <c r="H36" i="1"/>
  <c r="M35" i="1"/>
  <c r="N35" i="1" s="1"/>
  <c r="H35" i="1"/>
  <c r="H34" i="1"/>
  <c r="K34" i="1" s="1"/>
  <c r="N33" i="1"/>
  <c r="M33" i="1"/>
  <c r="K32" i="1"/>
  <c r="N31" i="1"/>
  <c r="M31" i="1"/>
  <c r="N30" i="1"/>
  <c r="M30" i="1"/>
  <c r="N29" i="1"/>
  <c r="M29" i="1"/>
  <c r="K28" i="1"/>
  <c r="N27" i="1"/>
  <c r="M27" i="1"/>
  <c r="N26" i="1"/>
  <c r="M26" i="1"/>
  <c r="N25" i="1"/>
  <c r="M25" i="1"/>
  <c r="N24" i="1"/>
  <c r="M24" i="1"/>
  <c r="N23" i="1"/>
  <c r="M23" i="1"/>
  <c r="N22" i="1"/>
  <c r="M22" i="1"/>
  <c r="M21" i="1"/>
  <c r="D21" i="1"/>
  <c r="D72" i="1" s="1"/>
  <c r="F72" i="1" s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M7" i="1"/>
  <c r="D7" i="1"/>
  <c r="N7" i="1" s="1"/>
  <c r="N6" i="1"/>
  <c r="M6" i="1"/>
  <c r="N21" i="1" l="1"/>
  <c r="M34" i="1"/>
  <c r="N34" i="1"/>
  <c r="K55" i="1"/>
  <c r="N28" i="1"/>
  <c r="L32" i="1"/>
  <c r="H55" i="1"/>
  <c r="D81" i="1"/>
  <c r="F69" i="1"/>
  <c r="F81" i="1" s="1"/>
  <c r="D55" i="1"/>
  <c r="D57" i="1" s="1"/>
  <c r="D64" i="1" s="1"/>
  <c r="M28" i="1"/>
  <c r="M32" i="1" l="1"/>
  <c r="L55" i="1"/>
  <c r="M55" i="1"/>
  <c r="M64" i="1" s="1"/>
  <c r="N32" i="1"/>
  <c r="N55" i="1" s="1"/>
</calcChain>
</file>

<file path=xl/sharedStrings.xml><?xml version="1.0" encoding="utf-8"?>
<sst xmlns="http://schemas.openxmlformats.org/spreadsheetml/2006/main" count="96" uniqueCount="78">
  <si>
    <t>Harrison Ray Water, Harrison Water Kiona, Sunrise Acres Combined Depreciation Schedule</t>
  </si>
  <si>
    <t>Harrison Ray Water Company</t>
  </si>
  <si>
    <t>Asset Description</t>
  </si>
  <si>
    <t>Date in Service</t>
  </si>
  <si>
    <t>Cost</t>
  </si>
  <si>
    <t>Land</t>
  </si>
  <si>
    <t>Sec 179</t>
  </si>
  <si>
    <t>Special Depreciation Allowance</t>
  </si>
  <si>
    <t>Depreciable Base</t>
  </si>
  <si>
    <t>Life</t>
  </si>
  <si>
    <t>Method</t>
  </si>
  <si>
    <t>Prior Depreciation</t>
  </si>
  <si>
    <t>Current Depreciation</t>
  </si>
  <si>
    <t>Accumulated Depreciation</t>
  </si>
  <si>
    <t>Remaining Basis</t>
  </si>
  <si>
    <t>#135 Pumping Equipment</t>
  </si>
  <si>
    <t>Water System</t>
  </si>
  <si>
    <t>*</t>
  </si>
  <si>
    <t>#131 Structures &amp; Improvements</t>
  </si>
  <si>
    <t>#134 Supply Mains</t>
  </si>
  <si>
    <t>Engineering</t>
  </si>
  <si>
    <t>Well</t>
  </si>
  <si>
    <t>Belch Trailer</t>
  </si>
  <si>
    <t>Pump Panel</t>
  </si>
  <si>
    <t>1996 Dodge Truck</t>
  </si>
  <si>
    <t>2/29/1995</t>
  </si>
  <si>
    <t>Meter Boxes</t>
  </si>
  <si>
    <t>Nitrate Tester</t>
  </si>
  <si>
    <t>40 HP Pump Booster</t>
  </si>
  <si>
    <t>Booster Pump</t>
  </si>
  <si>
    <t>9 Meter Boxes</t>
  </si>
  <si>
    <t>Burbank Well 1998</t>
  </si>
  <si>
    <t>Valves - Boxes</t>
  </si>
  <si>
    <t>Surveying</t>
  </si>
  <si>
    <t>10 Meters</t>
  </si>
  <si>
    <t>Wells</t>
  </si>
  <si>
    <t>Rec. Reg. Monitor Injector</t>
  </si>
  <si>
    <t>Well - 2004</t>
  </si>
  <si>
    <t>Water Billing Software</t>
  </si>
  <si>
    <t>Fax Machine</t>
  </si>
  <si>
    <t>Caselle Handheld</t>
  </si>
  <si>
    <t>Well Improvement</t>
  </si>
  <si>
    <t>Pump House Equipment</t>
  </si>
  <si>
    <t>Chlorine Injector Monitor Regulator</t>
  </si>
  <si>
    <t>Sample Station 5/09</t>
  </si>
  <si>
    <t>Fence Burbank Yard</t>
  </si>
  <si>
    <t>Meters - 2009</t>
  </si>
  <si>
    <t>2009 Laptop (1/2 of cost)</t>
  </si>
  <si>
    <t>Office Desk</t>
  </si>
  <si>
    <t>Computer (2011)</t>
  </si>
  <si>
    <t>Laser Jet Printer</t>
  </si>
  <si>
    <t>Pump House 8/2011</t>
  </si>
  <si>
    <t>Pump 100hp Franklin Submersible Motor</t>
  </si>
  <si>
    <t>Computer Monitor 2011</t>
  </si>
  <si>
    <t>2012 Well Improvements</t>
  </si>
  <si>
    <t>Office Chair</t>
  </si>
  <si>
    <t>40 HP Pump</t>
  </si>
  <si>
    <t>Variable Speed Drive</t>
  </si>
  <si>
    <t>Computer (updating laptop)</t>
  </si>
  <si>
    <t>2019 F150 (1/3 of Total)</t>
  </si>
  <si>
    <t>2700 AR Truck Crane (1/4 of Total)</t>
  </si>
  <si>
    <t>Welder, Compressor, Charger for Truck</t>
  </si>
  <si>
    <t>50HP Sub Pump &amp; Hitachi Motor</t>
  </si>
  <si>
    <t>TOTAL</t>
  </si>
  <si>
    <t>Remove scrapped assets:</t>
  </si>
  <si>
    <t>Accounts Total</t>
  </si>
  <si>
    <t>Above</t>
  </si>
  <si>
    <t>Actual</t>
  </si>
  <si>
    <t>Diff</t>
  </si>
  <si>
    <t>#130 Land</t>
  </si>
  <si>
    <t>132 Wells</t>
  </si>
  <si>
    <t>#132-1 Burbank Well 1998</t>
  </si>
  <si>
    <t>#132-2 Burbank Well 2004</t>
  </si>
  <si>
    <t>Total Wells</t>
  </si>
  <si>
    <t>#136 Tools Shop &amp; Grg Equip</t>
  </si>
  <si>
    <t>#137 Software</t>
  </si>
  <si>
    <t>#138 Office Equipment</t>
  </si>
  <si>
    <t>#143 Automobiles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</si>
</sst>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34DD5-8A95-4F0B-B5C7-3477C13B23B2}">
  <sheetPr>
    <pageSetUpPr fitToPage="1"/>
  </sheetPr>
  <dimension ref="A1:N81"/>
  <sheetViews>
    <sheetView tabSelected="1" topLeftCell="A4" workbookViewId="0">
      <pane xSplit="2" ySplit="2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N64" sqref="A2:N64"/>
    </sheetView>
  </sheetViews>
  <sheetFormatPr defaultRowHeight="15" x14ac:dyDescent="0.25"/>
  <cols>
    <col min="1" max="1" width="26.7109375" customWidth="1"/>
    <col min="2" max="2" width="4.140625" customWidth="1"/>
    <col min="3" max="3" width="10.7109375" bestFit="1" customWidth="1"/>
    <col min="4" max="4" width="9.5703125" bestFit="1" customWidth="1"/>
    <col min="5" max="5" width="10" bestFit="1" customWidth="1"/>
    <col min="6" max="6" width="10.28515625" bestFit="1" customWidth="1"/>
    <col min="7" max="7" width="12.42578125" bestFit="1" customWidth="1"/>
    <col min="8" max="8" width="12" customWidth="1"/>
    <col min="11" max="11" width="13" customWidth="1"/>
    <col min="12" max="13" width="14.42578125" customWidth="1"/>
    <col min="14" max="14" width="13.140625" customWidth="1"/>
  </cols>
  <sheetData>
    <row r="1" spans="1:14" x14ac:dyDescent="0.25">
      <c r="A1" t="s">
        <v>0</v>
      </c>
    </row>
    <row r="4" spans="1:14" x14ac:dyDescent="0.25">
      <c r="A4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45" x14ac:dyDescent="0.25">
      <c r="A5" s="2" t="s">
        <v>2</v>
      </c>
      <c r="B5" s="2"/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</row>
    <row r="6" spans="1:14" x14ac:dyDescent="0.25">
      <c r="A6" s="9" t="s">
        <v>5</v>
      </c>
      <c r="C6" s="5">
        <v>27713</v>
      </c>
      <c r="E6">
        <v>1450</v>
      </c>
      <c r="G6" s="9"/>
      <c r="H6" s="9">
        <v>0</v>
      </c>
      <c r="I6" s="9"/>
      <c r="J6" s="9"/>
      <c r="K6" s="9"/>
      <c r="L6" s="9">
        <v>0</v>
      </c>
      <c r="M6" s="9">
        <f>K6+L6</f>
        <v>0</v>
      </c>
      <c r="N6" s="9">
        <f>D6+E6-F6-G6-K6-L6</f>
        <v>1450</v>
      </c>
    </row>
    <row r="7" spans="1:14" x14ac:dyDescent="0.25">
      <c r="A7" s="9" t="s">
        <v>16</v>
      </c>
      <c r="B7" t="s">
        <v>17</v>
      </c>
      <c r="C7" s="5">
        <v>27713</v>
      </c>
      <c r="D7" s="6">
        <f>42445-635.89</f>
        <v>41809.11</v>
      </c>
      <c r="G7" s="9"/>
      <c r="H7" s="9"/>
      <c r="I7" s="9">
        <v>25</v>
      </c>
      <c r="J7" s="9"/>
      <c r="K7" s="9">
        <v>41809</v>
      </c>
      <c r="L7" s="9">
        <v>0</v>
      </c>
      <c r="M7" s="9">
        <f>K7+L7</f>
        <v>41809</v>
      </c>
      <c r="N7" s="9">
        <f t="shared" ref="N7:N20" si="0">D7-F7-G7-K7-L7</f>
        <v>0.11000000000058208</v>
      </c>
    </row>
    <row r="8" spans="1:14" x14ac:dyDescent="0.25">
      <c r="A8" s="9" t="s">
        <v>16</v>
      </c>
      <c r="B8" t="s">
        <v>17</v>
      </c>
      <c r="C8" s="5">
        <v>27926</v>
      </c>
      <c r="D8">
        <v>116624</v>
      </c>
      <c r="G8" s="9"/>
      <c r="H8" s="9"/>
      <c r="I8" s="9">
        <v>25</v>
      </c>
      <c r="J8" s="9"/>
      <c r="K8" s="9">
        <v>116624</v>
      </c>
      <c r="L8" s="9">
        <v>0</v>
      </c>
      <c r="M8" s="9">
        <f t="shared" ref="M8:M34" si="1">K8+L8</f>
        <v>116624</v>
      </c>
      <c r="N8" s="9">
        <f t="shared" si="0"/>
        <v>0</v>
      </c>
    </row>
    <row r="9" spans="1:14" x14ac:dyDescent="0.25">
      <c r="A9" s="9" t="s">
        <v>16</v>
      </c>
      <c r="B9" t="s">
        <v>17</v>
      </c>
      <c r="C9" s="5">
        <v>28291</v>
      </c>
      <c r="D9">
        <v>35786</v>
      </c>
      <c r="G9" s="9"/>
      <c r="H9" s="9"/>
      <c r="I9" s="9">
        <v>25</v>
      </c>
      <c r="J9" s="9"/>
      <c r="K9" s="9">
        <v>35786</v>
      </c>
      <c r="L9" s="9">
        <v>0</v>
      </c>
      <c r="M9" s="9">
        <f t="shared" si="1"/>
        <v>35786</v>
      </c>
      <c r="N9" s="9">
        <f t="shared" si="0"/>
        <v>0</v>
      </c>
    </row>
    <row r="10" spans="1:14" x14ac:dyDescent="0.25">
      <c r="A10" s="9" t="s">
        <v>20</v>
      </c>
      <c r="B10" t="s">
        <v>17</v>
      </c>
      <c r="C10" s="5">
        <v>27560</v>
      </c>
      <c r="D10">
        <v>5519</v>
      </c>
      <c r="G10" s="9"/>
      <c r="H10" s="9"/>
      <c r="I10" s="9">
        <v>25</v>
      </c>
      <c r="J10" s="9"/>
      <c r="K10" s="9">
        <v>5519</v>
      </c>
      <c r="L10" s="9">
        <v>0</v>
      </c>
      <c r="M10" s="9">
        <f t="shared" si="1"/>
        <v>5519</v>
      </c>
      <c r="N10" s="9">
        <f t="shared" si="0"/>
        <v>0</v>
      </c>
    </row>
    <row r="11" spans="1:14" x14ac:dyDescent="0.25">
      <c r="A11" s="9" t="s">
        <v>21</v>
      </c>
      <c r="B11" t="s">
        <v>17</v>
      </c>
      <c r="C11" s="5">
        <v>27560</v>
      </c>
      <c r="D11">
        <v>13645</v>
      </c>
      <c r="G11" s="9"/>
      <c r="H11" s="9"/>
      <c r="I11" s="9">
        <v>25</v>
      </c>
      <c r="J11" s="9"/>
      <c r="K11" s="9">
        <v>13645</v>
      </c>
      <c r="L11" s="9">
        <v>0</v>
      </c>
      <c r="M11" s="9">
        <f t="shared" si="1"/>
        <v>13645</v>
      </c>
      <c r="N11" s="9">
        <f t="shared" si="0"/>
        <v>0</v>
      </c>
    </row>
    <row r="12" spans="1:14" x14ac:dyDescent="0.25">
      <c r="A12" s="9" t="s">
        <v>22</v>
      </c>
      <c r="B12" t="s">
        <v>17</v>
      </c>
      <c r="C12" s="5">
        <v>29601</v>
      </c>
      <c r="D12">
        <v>2250</v>
      </c>
      <c r="G12" s="9"/>
      <c r="H12" s="9"/>
      <c r="I12" s="9">
        <v>7</v>
      </c>
      <c r="J12" s="9"/>
      <c r="K12" s="9">
        <v>2250</v>
      </c>
      <c r="L12" s="9">
        <v>0</v>
      </c>
      <c r="M12" s="9">
        <f t="shared" si="1"/>
        <v>2250</v>
      </c>
      <c r="N12" s="9">
        <f t="shared" si="0"/>
        <v>0</v>
      </c>
    </row>
    <row r="13" spans="1:14" x14ac:dyDescent="0.25">
      <c r="A13" s="9" t="s">
        <v>23</v>
      </c>
      <c r="C13" s="5">
        <v>34500</v>
      </c>
      <c r="D13">
        <v>1075</v>
      </c>
      <c r="G13" s="9"/>
      <c r="H13" s="9"/>
      <c r="I13" s="9">
        <v>15</v>
      </c>
      <c r="J13" s="9"/>
      <c r="K13" s="9">
        <v>1075</v>
      </c>
      <c r="L13" s="9">
        <v>0</v>
      </c>
      <c r="M13" s="9">
        <f t="shared" si="1"/>
        <v>1075</v>
      </c>
      <c r="N13" s="9">
        <f t="shared" si="0"/>
        <v>0</v>
      </c>
    </row>
    <row r="14" spans="1:14" x14ac:dyDescent="0.25">
      <c r="A14" s="9" t="s">
        <v>24</v>
      </c>
      <c r="C14" s="7" t="s">
        <v>25</v>
      </c>
      <c r="D14">
        <v>21805</v>
      </c>
      <c r="G14" s="9"/>
      <c r="H14" s="9"/>
      <c r="I14" s="9">
        <v>5</v>
      </c>
      <c r="J14" s="9"/>
      <c r="K14" s="9">
        <v>21805</v>
      </c>
      <c r="L14" s="9">
        <v>0</v>
      </c>
      <c r="M14" s="9">
        <f t="shared" si="1"/>
        <v>21805</v>
      </c>
      <c r="N14" s="9">
        <f t="shared" si="0"/>
        <v>0</v>
      </c>
    </row>
    <row r="15" spans="1:14" x14ac:dyDescent="0.25">
      <c r="A15" s="9" t="s">
        <v>26</v>
      </c>
      <c r="C15" s="5">
        <v>35246</v>
      </c>
      <c r="D15">
        <v>897</v>
      </c>
      <c r="G15" s="9"/>
      <c r="H15" s="9"/>
      <c r="I15" s="9">
        <v>15</v>
      </c>
      <c r="J15" s="9"/>
      <c r="K15" s="9">
        <v>897</v>
      </c>
      <c r="L15" s="9">
        <v>0</v>
      </c>
      <c r="M15" s="9">
        <f t="shared" si="1"/>
        <v>897</v>
      </c>
      <c r="N15" s="9">
        <f t="shared" si="0"/>
        <v>0</v>
      </c>
    </row>
    <row r="16" spans="1:14" x14ac:dyDescent="0.25">
      <c r="A16" s="9" t="s">
        <v>27</v>
      </c>
      <c r="C16" s="5">
        <v>35338</v>
      </c>
      <c r="D16">
        <v>394</v>
      </c>
      <c r="G16" s="9"/>
      <c r="H16" s="9"/>
      <c r="I16" s="9">
        <v>15</v>
      </c>
      <c r="J16" s="9"/>
      <c r="K16" s="9">
        <v>394</v>
      </c>
      <c r="L16" s="9">
        <v>0</v>
      </c>
      <c r="M16" s="9">
        <f t="shared" si="1"/>
        <v>394</v>
      </c>
      <c r="N16" s="9">
        <f t="shared" si="0"/>
        <v>0</v>
      </c>
    </row>
    <row r="17" spans="1:14" x14ac:dyDescent="0.25">
      <c r="A17" s="9" t="s">
        <v>28</v>
      </c>
      <c r="C17" s="5">
        <v>35369</v>
      </c>
      <c r="D17">
        <v>3531</v>
      </c>
      <c r="G17" s="9"/>
      <c r="H17" s="9"/>
      <c r="I17" s="9">
        <v>15</v>
      </c>
      <c r="J17" s="9"/>
      <c r="K17" s="9">
        <v>3531</v>
      </c>
      <c r="L17" s="9">
        <v>0</v>
      </c>
      <c r="M17" s="9">
        <f t="shared" si="1"/>
        <v>3531</v>
      </c>
      <c r="N17" s="9">
        <f t="shared" si="0"/>
        <v>0</v>
      </c>
    </row>
    <row r="18" spans="1:14" x14ac:dyDescent="0.25">
      <c r="A18" s="9" t="s">
        <v>27</v>
      </c>
      <c r="C18" s="5">
        <v>35369</v>
      </c>
      <c r="D18">
        <v>206</v>
      </c>
      <c r="G18" s="9"/>
      <c r="H18" s="9"/>
      <c r="I18" s="9">
        <v>15</v>
      </c>
      <c r="J18" s="9"/>
      <c r="K18" s="9">
        <v>206</v>
      </c>
      <c r="L18" s="9">
        <v>0</v>
      </c>
      <c r="M18" s="9">
        <f t="shared" si="1"/>
        <v>206</v>
      </c>
      <c r="N18" s="9">
        <f t="shared" si="0"/>
        <v>0</v>
      </c>
    </row>
    <row r="19" spans="1:14" x14ac:dyDescent="0.25">
      <c r="A19" s="9" t="s">
        <v>29</v>
      </c>
      <c r="C19" s="5">
        <v>35430</v>
      </c>
      <c r="D19">
        <v>4194</v>
      </c>
      <c r="G19" s="9"/>
      <c r="H19" s="9"/>
      <c r="I19" s="9">
        <v>15</v>
      </c>
      <c r="J19" s="9"/>
      <c r="K19" s="9">
        <v>4194</v>
      </c>
      <c r="L19" s="9">
        <v>0</v>
      </c>
      <c r="M19" s="9">
        <f t="shared" si="1"/>
        <v>4194</v>
      </c>
      <c r="N19" s="9">
        <f t="shared" si="0"/>
        <v>0</v>
      </c>
    </row>
    <row r="20" spans="1:14" x14ac:dyDescent="0.25">
      <c r="A20" s="9" t="s">
        <v>30</v>
      </c>
      <c r="C20" s="5">
        <v>35703</v>
      </c>
      <c r="D20">
        <v>1161</v>
      </c>
      <c r="G20" s="9"/>
      <c r="H20" s="9"/>
      <c r="I20" s="9">
        <v>15</v>
      </c>
      <c r="J20" s="9"/>
      <c r="K20" s="9">
        <v>1161</v>
      </c>
      <c r="L20" s="9">
        <v>0</v>
      </c>
      <c r="M20" s="9">
        <f t="shared" si="1"/>
        <v>1161</v>
      </c>
      <c r="N20" s="9">
        <f t="shared" si="0"/>
        <v>0</v>
      </c>
    </row>
    <row r="21" spans="1:14" x14ac:dyDescent="0.25">
      <c r="A21" s="9" t="s">
        <v>31</v>
      </c>
      <c r="C21" s="5">
        <v>36027</v>
      </c>
      <c r="D21">
        <f>102717.77+10237.21+10037.86+3500+2047.65+151+993.3+0.21</f>
        <v>129685.00000000001</v>
      </c>
      <c r="G21" s="9"/>
      <c r="H21" s="9"/>
      <c r="I21" s="9">
        <v>15</v>
      </c>
      <c r="J21" s="9"/>
      <c r="K21" s="9">
        <v>129685</v>
      </c>
      <c r="L21" s="9">
        <v>0</v>
      </c>
      <c r="M21" s="9">
        <f t="shared" si="1"/>
        <v>129685</v>
      </c>
      <c r="N21" s="10">
        <f>D21-M21</f>
        <v>0</v>
      </c>
    </row>
    <row r="22" spans="1:14" x14ac:dyDescent="0.25">
      <c r="A22" s="9" t="s">
        <v>32</v>
      </c>
      <c r="C22" s="5">
        <v>36099</v>
      </c>
      <c r="D22">
        <v>624</v>
      </c>
      <c r="G22" s="9"/>
      <c r="H22" s="9"/>
      <c r="I22" s="9">
        <v>15</v>
      </c>
      <c r="J22" s="9"/>
      <c r="K22" s="9">
        <v>624</v>
      </c>
      <c r="L22" s="9">
        <v>0</v>
      </c>
      <c r="M22" s="9">
        <f t="shared" si="1"/>
        <v>624</v>
      </c>
      <c r="N22" s="9">
        <f t="shared" ref="N22:N33" si="2">D22-F22-G22-K22-L22</f>
        <v>0</v>
      </c>
    </row>
    <row r="23" spans="1:14" x14ac:dyDescent="0.25">
      <c r="A23" s="9" t="s">
        <v>33</v>
      </c>
      <c r="B23" t="s">
        <v>17</v>
      </c>
      <c r="C23" s="5">
        <v>36245</v>
      </c>
      <c r="D23">
        <v>550</v>
      </c>
      <c r="G23" s="9"/>
      <c r="H23" s="9"/>
      <c r="I23" s="9">
        <v>15</v>
      </c>
      <c r="J23" s="9"/>
      <c r="K23" s="9">
        <v>550</v>
      </c>
      <c r="L23" s="9">
        <v>0</v>
      </c>
      <c r="M23" s="9">
        <f t="shared" si="1"/>
        <v>550</v>
      </c>
      <c r="N23" s="9">
        <f t="shared" si="2"/>
        <v>0</v>
      </c>
    </row>
    <row r="24" spans="1:14" x14ac:dyDescent="0.25">
      <c r="A24" s="9" t="s">
        <v>34</v>
      </c>
      <c r="B24" t="s">
        <v>17</v>
      </c>
      <c r="C24" s="5">
        <v>36738</v>
      </c>
      <c r="D24">
        <v>448</v>
      </c>
      <c r="G24" s="9"/>
      <c r="H24" s="9"/>
      <c r="I24" s="9">
        <v>15</v>
      </c>
      <c r="J24" s="9"/>
      <c r="K24" s="9">
        <v>448</v>
      </c>
      <c r="L24" s="9">
        <v>0</v>
      </c>
      <c r="M24" s="9">
        <f t="shared" si="1"/>
        <v>448</v>
      </c>
      <c r="N24" s="9">
        <f t="shared" si="2"/>
        <v>0</v>
      </c>
    </row>
    <row r="25" spans="1:14" x14ac:dyDescent="0.25">
      <c r="A25" s="9" t="s">
        <v>26</v>
      </c>
      <c r="B25" t="s">
        <v>17</v>
      </c>
      <c r="C25" s="5">
        <v>37007</v>
      </c>
      <c r="D25">
        <v>23601</v>
      </c>
      <c r="G25" s="9"/>
      <c r="H25" s="9"/>
      <c r="I25" s="9">
        <v>15</v>
      </c>
      <c r="J25" s="9"/>
      <c r="K25" s="9">
        <v>23601</v>
      </c>
      <c r="L25" s="9">
        <v>0</v>
      </c>
      <c r="M25" s="9">
        <f t="shared" si="1"/>
        <v>23601</v>
      </c>
      <c r="N25" s="9">
        <f t="shared" si="2"/>
        <v>0</v>
      </c>
    </row>
    <row r="26" spans="1:14" x14ac:dyDescent="0.25">
      <c r="A26" s="9" t="s">
        <v>35</v>
      </c>
      <c r="C26" s="5">
        <v>37074</v>
      </c>
      <c r="D26">
        <v>2062</v>
      </c>
      <c r="G26" s="9"/>
      <c r="H26" s="9"/>
      <c r="I26" s="9">
        <v>15</v>
      </c>
      <c r="J26" s="9"/>
      <c r="K26" s="9">
        <v>2062</v>
      </c>
      <c r="L26" s="9">
        <v>0</v>
      </c>
      <c r="M26" s="9">
        <f t="shared" si="1"/>
        <v>2062</v>
      </c>
      <c r="N26" s="9">
        <f t="shared" si="2"/>
        <v>0</v>
      </c>
    </row>
    <row r="27" spans="1:14" x14ac:dyDescent="0.25">
      <c r="A27" s="9" t="s">
        <v>36</v>
      </c>
      <c r="C27" s="5">
        <v>37315</v>
      </c>
      <c r="D27" s="6">
        <v>632.79</v>
      </c>
      <c r="G27" s="9"/>
      <c r="H27" s="9"/>
      <c r="I27" s="9">
        <v>15</v>
      </c>
      <c r="J27" s="9"/>
      <c r="K27" s="9">
        <v>632.79</v>
      </c>
      <c r="L27" s="9">
        <v>0</v>
      </c>
      <c r="M27" s="9">
        <f t="shared" si="1"/>
        <v>632.79</v>
      </c>
      <c r="N27" s="9">
        <f t="shared" si="2"/>
        <v>0</v>
      </c>
    </row>
    <row r="28" spans="1:14" x14ac:dyDescent="0.25">
      <c r="A28" s="9" t="s">
        <v>37</v>
      </c>
      <c r="C28" s="5">
        <v>38200</v>
      </c>
      <c r="D28">
        <v>337493</v>
      </c>
      <c r="G28" s="9"/>
      <c r="H28" s="9"/>
      <c r="I28" s="9">
        <v>15</v>
      </c>
      <c r="J28" s="9"/>
      <c r="K28" s="9">
        <f>327529+9964</f>
        <v>337493</v>
      </c>
      <c r="L28" s="9">
        <v>0</v>
      </c>
      <c r="M28" s="9">
        <f t="shared" si="1"/>
        <v>337493</v>
      </c>
      <c r="N28" s="9">
        <f t="shared" si="2"/>
        <v>0</v>
      </c>
    </row>
    <row r="29" spans="1:14" x14ac:dyDescent="0.25">
      <c r="A29" s="9" t="s">
        <v>38</v>
      </c>
      <c r="C29" s="5">
        <v>38324</v>
      </c>
      <c r="D29">
        <v>2229</v>
      </c>
      <c r="G29" s="9"/>
      <c r="H29" s="9"/>
      <c r="I29" s="9">
        <v>3</v>
      </c>
      <c r="J29" s="9"/>
      <c r="K29" s="9">
        <v>2229</v>
      </c>
      <c r="L29" s="9">
        <v>0</v>
      </c>
      <c r="M29" s="9">
        <f t="shared" si="1"/>
        <v>2229</v>
      </c>
      <c r="N29" s="9">
        <f t="shared" si="2"/>
        <v>0</v>
      </c>
    </row>
    <row r="30" spans="1:14" x14ac:dyDescent="0.25">
      <c r="A30" s="9" t="s">
        <v>39</v>
      </c>
      <c r="C30" s="5">
        <v>38338</v>
      </c>
      <c r="D30">
        <v>277</v>
      </c>
      <c r="G30" s="9"/>
      <c r="H30" s="9"/>
      <c r="I30" s="9">
        <v>7</v>
      </c>
      <c r="J30" s="9"/>
      <c r="K30" s="9">
        <v>277</v>
      </c>
      <c r="L30" s="9">
        <v>0</v>
      </c>
      <c r="M30" s="9">
        <f t="shared" si="1"/>
        <v>277</v>
      </c>
      <c r="N30" s="9">
        <f t="shared" si="2"/>
        <v>0</v>
      </c>
    </row>
    <row r="31" spans="1:14" x14ac:dyDescent="0.25">
      <c r="A31" s="9" t="s">
        <v>40</v>
      </c>
      <c r="C31" s="5">
        <v>38352</v>
      </c>
      <c r="D31">
        <v>625</v>
      </c>
      <c r="G31" s="9"/>
      <c r="H31" s="9"/>
      <c r="I31" s="9">
        <v>3</v>
      </c>
      <c r="J31" s="9"/>
      <c r="K31" s="9">
        <v>625</v>
      </c>
      <c r="L31" s="9">
        <v>0</v>
      </c>
      <c r="M31" s="9">
        <f t="shared" si="1"/>
        <v>625</v>
      </c>
      <c r="N31" s="9">
        <f t="shared" si="2"/>
        <v>0</v>
      </c>
    </row>
    <row r="32" spans="1:14" x14ac:dyDescent="0.25">
      <c r="A32" s="9" t="s">
        <v>41</v>
      </c>
      <c r="C32" s="5">
        <v>38534</v>
      </c>
      <c r="D32">
        <v>22754</v>
      </c>
      <c r="G32" s="9"/>
      <c r="H32" s="9"/>
      <c r="I32" s="9">
        <v>15</v>
      </c>
      <c r="J32" s="9"/>
      <c r="K32" s="9">
        <f>20739+1343</f>
        <v>22082</v>
      </c>
      <c r="L32" s="9">
        <f>D32-K32</f>
        <v>672</v>
      </c>
      <c r="M32" s="9">
        <f t="shared" si="1"/>
        <v>22754</v>
      </c>
      <c r="N32" s="9">
        <f t="shared" si="2"/>
        <v>0</v>
      </c>
    </row>
    <row r="33" spans="1:14" x14ac:dyDescent="0.25">
      <c r="A33" s="9" t="s">
        <v>42</v>
      </c>
      <c r="C33" s="5">
        <v>38758</v>
      </c>
      <c r="D33">
        <v>14604</v>
      </c>
      <c r="G33" s="9"/>
      <c r="H33" s="9"/>
      <c r="I33" s="9">
        <v>7</v>
      </c>
      <c r="J33" s="9"/>
      <c r="K33" s="9">
        <v>14604</v>
      </c>
      <c r="L33" s="9">
        <v>0</v>
      </c>
      <c r="M33" s="9">
        <f t="shared" si="1"/>
        <v>14604</v>
      </c>
      <c r="N33" s="9">
        <f t="shared" si="2"/>
        <v>0</v>
      </c>
    </row>
    <row r="34" spans="1:14" x14ac:dyDescent="0.25">
      <c r="A34" s="9" t="s">
        <v>43</v>
      </c>
      <c r="C34" s="5">
        <v>39755</v>
      </c>
      <c r="D34">
        <v>1437</v>
      </c>
      <c r="G34" s="9">
        <v>719</v>
      </c>
      <c r="H34" s="9">
        <f t="shared" ref="H34:H44" si="3">D34-F34-G34</f>
        <v>718</v>
      </c>
      <c r="I34" s="9">
        <v>7</v>
      </c>
      <c r="J34" s="9"/>
      <c r="K34" s="9">
        <f>G34+H34</f>
        <v>1437</v>
      </c>
      <c r="L34" s="9">
        <v>0</v>
      </c>
      <c r="M34" s="9">
        <f t="shared" si="1"/>
        <v>1437</v>
      </c>
      <c r="N34" s="9">
        <f>D34-K34-L34</f>
        <v>0</v>
      </c>
    </row>
    <row r="35" spans="1:14" x14ac:dyDescent="0.25">
      <c r="A35" s="9" t="s">
        <v>44</v>
      </c>
      <c r="C35" s="5">
        <v>39964</v>
      </c>
      <c r="D35">
        <v>605</v>
      </c>
      <c r="G35" s="9">
        <v>303</v>
      </c>
      <c r="H35" s="9">
        <f t="shared" si="3"/>
        <v>302</v>
      </c>
      <c r="I35" s="9">
        <v>15</v>
      </c>
      <c r="J35" s="9"/>
      <c r="K35" s="9">
        <v>225</v>
      </c>
      <c r="L35" s="9">
        <v>18</v>
      </c>
      <c r="M35" s="9">
        <f t="shared" ref="M35:M40" si="4">G35+K35+L35</f>
        <v>546</v>
      </c>
      <c r="N35" s="9">
        <f t="shared" ref="N35:N53" si="5">D35-M35</f>
        <v>59</v>
      </c>
    </row>
    <row r="36" spans="1:14" x14ac:dyDescent="0.25">
      <c r="A36" s="9" t="s">
        <v>45</v>
      </c>
      <c r="C36" s="5">
        <v>40087</v>
      </c>
      <c r="D36">
        <v>12561</v>
      </c>
      <c r="G36" s="9">
        <v>6281</v>
      </c>
      <c r="H36" s="9">
        <f t="shared" si="3"/>
        <v>6280</v>
      </c>
      <c r="I36" s="9">
        <v>15</v>
      </c>
      <c r="J36" s="9"/>
      <c r="K36" s="9">
        <v>4473</v>
      </c>
      <c r="L36" s="9">
        <v>371</v>
      </c>
      <c r="M36" s="9">
        <f t="shared" si="4"/>
        <v>11125</v>
      </c>
      <c r="N36" s="9">
        <f t="shared" si="5"/>
        <v>1436</v>
      </c>
    </row>
    <row r="37" spans="1:14" x14ac:dyDescent="0.25">
      <c r="A37" s="9" t="s">
        <v>46</v>
      </c>
      <c r="C37" s="5">
        <v>40118</v>
      </c>
      <c r="D37">
        <v>520</v>
      </c>
      <c r="G37" s="9">
        <v>260</v>
      </c>
      <c r="H37" s="9">
        <f t="shared" si="3"/>
        <v>260</v>
      </c>
      <c r="I37" s="9">
        <v>15</v>
      </c>
      <c r="J37" s="9"/>
      <c r="K37" s="9">
        <f>184</f>
        <v>184</v>
      </c>
      <c r="L37" s="9">
        <v>16</v>
      </c>
      <c r="M37" s="9">
        <f t="shared" si="4"/>
        <v>460</v>
      </c>
      <c r="N37" s="9">
        <f t="shared" si="5"/>
        <v>60</v>
      </c>
    </row>
    <row r="38" spans="1:14" x14ac:dyDescent="0.25">
      <c r="A38" s="9" t="s">
        <v>47</v>
      </c>
      <c r="C38" s="5">
        <v>40148</v>
      </c>
      <c r="D38">
        <v>520</v>
      </c>
      <c r="G38" s="9">
        <v>260</v>
      </c>
      <c r="H38" s="9">
        <f t="shared" si="3"/>
        <v>260</v>
      </c>
      <c r="I38" s="9">
        <v>5</v>
      </c>
      <c r="J38" s="9"/>
      <c r="K38" s="9">
        <v>260</v>
      </c>
      <c r="L38" s="9">
        <v>0</v>
      </c>
      <c r="M38" s="9">
        <f t="shared" si="4"/>
        <v>520</v>
      </c>
      <c r="N38" s="9">
        <f t="shared" si="5"/>
        <v>0</v>
      </c>
    </row>
    <row r="39" spans="1:14" x14ac:dyDescent="0.25">
      <c r="A39" s="9" t="s">
        <v>48</v>
      </c>
      <c r="C39" s="5">
        <v>40294</v>
      </c>
      <c r="D39">
        <v>412</v>
      </c>
      <c r="G39" s="9">
        <v>206</v>
      </c>
      <c r="H39" s="9">
        <f t="shared" si="3"/>
        <v>206</v>
      </c>
      <c r="I39" s="9">
        <v>7</v>
      </c>
      <c r="J39" s="9"/>
      <c r="K39" s="9">
        <v>206</v>
      </c>
      <c r="L39" s="9">
        <v>0</v>
      </c>
      <c r="M39" s="9">
        <f t="shared" si="4"/>
        <v>412</v>
      </c>
      <c r="N39" s="9">
        <f t="shared" si="5"/>
        <v>0</v>
      </c>
    </row>
    <row r="40" spans="1:14" x14ac:dyDescent="0.25">
      <c r="A40" s="9" t="s">
        <v>49</v>
      </c>
      <c r="C40" s="5">
        <v>40602</v>
      </c>
      <c r="D40">
        <v>1060</v>
      </c>
      <c r="G40" s="9">
        <v>1060</v>
      </c>
      <c r="H40" s="9">
        <f t="shared" si="3"/>
        <v>0</v>
      </c>
      <c r="I40" s="9">
        <v>5</v>
      </c>
      <c r="J40" s="9"/>
      <c r="K40" s="9">
        <v>0</v>
      </c>
      <c r="L40" s="9">
        <v>0</v>
      </c>
      <c r="M40" s="9">
        <f t="shared" si="4"/>
        <v>1060</v>
      </c>
      <c r="N40" s="9">
        <f t="shared" si="5"/>
        <v>0</v>
      </c>
    </row>
    <row r="41" spans="1:14" x14ac:dyDescent="0.25">
      <c r="A41" s="9" t="s">
        <v>50</v>
      </c>
      <c r="C41" s="5">
        <v>40602</v>
      </c>
      <c r="D41">
        <v>102</v>
      </c>
      <c r="F41">
        <v>102</v>
      </c>
      <c r="G41" s="9">
        <v>0</v>
      </c>
      <c r="H41" s="9">
        <f t="shared" si="3"/>
        <v>0</v>
      </c>
      <c r="I41" s="9">
        <v>5</v>
      </c>
      <c r="J41" s="9"/>
      <c r="K41" s="9">
        <v>0</v>
      </c>
      <c r="L41" s="9">
        <v>0</v>
      </c>
      <c r="M41" s="9">
        <f t="shared" ref="M41:M53" si="6">F41+G41+K41+L41</f>
        <v>102</v>
      </c>
      <c r="N41" s="9">
        <f t="shared" si="5"/>
        <v>0</v>
      </c>
    </row>
    <row r="42" spans="1:14" x14ac:dyDescent="0.25">
      <c r="A42" s="9" t="s">
        <v>51</v>
      </c>
      <c r="C42" s="5">
        <v>40786</v>
      </c>
      <c r="D42">
        <v>6410</v>
      </c>
      <c r="F42">
        <v>0</v>
      </c>
      <c r="G42" s="9">
        <v>0</v>
      </c>
      <c r="H42" s="9">
        <f t="shared" si="3"/>
        <v>6410</v>
      </c>
      <c r="I42" s="9">
        <v>7</v>
      </c>
      <c r="J42" s="9"/>
      <c r="K42" s="9">
        <v>6410</v>
      </c>
      <c r="L42" s="9">
        <v>0</v>
      </c>
      <c r="M42" s="9">
        <f t="shared" si="6"/>
        <v>6410</v>
      </c>
      <c r="N42" s="9">
        <f t="shared" si="5"/>
        <v>0</v>
      </c>
    </row>
    <row r="43" spans="1:14" x14ac:dyDescent="0.25">
      <c r="A43" s="9" t="s">
        <v>52</v>
      </c>
      <c r="C43" s="5">
        <v>40786</v>
      </c>
      <c r="D43">
        <v>16154</v>
      </c>
      <c r="F43">
        <v>0</v>
      </c>
      <c r="G43" s="9">
        <v>0</v>
      </c>
      <c r="H43" s="9">
        <f t="shared" si="3"/>
        <v>16154</v>
      </c>
      <c r="I43" s="9">
        <v>15</v>
      </c>
      <c r="J43" s="9"/>
      <c r="K43" s="9">
        <v>9955</v>
      </c>
      <c r="L43" s="9">
        <v>954</v>
      </c>
      <c r="M43" s="9">
        <f t="shared" si="6"/>
        <v>10909</v>
      </c>
      <c r="N43" s="9">
        <f t="shared" si="5"/>
        <v>5245</v>
      </c>
    </row>
    <row r="44" spans="1:14" x14ac:dyDescent="0.25">
      <c r="A44" s="9" t="s">
        <v>53</v>
      </c>
      <c r="C44" s="5">
        <v>40816</v>
      </c>
      <c r="D44">
        <v>163</v>
      </c>
      <c r="F44">
        <v>163</v>
      </c>
      <c r="G44" s="9">
        <v>0</v>
      </c>
      <c r="H44" s="9">
        <f t="shared" si="3"/>
        <v>0</v>
      </c>
      <c r="I44" s="9">
        <v>5</v>
      </c>
      <c r="J44" s="9"/>
      <c r="K44" s="9">
        <v>0</v>
      </c>
      <c r="L44" s="9">
        <v>0</v>
      </c>
      <c r="M44" s="9">
        <f t="shared" si="6"/>
        <v>163</v>
      </c>
      <c r="N44" s="9">
        <f t="shared" si="5"/>
        <v>0</v>
      </c>
    </row>
    <row r="45" spans="1:14" x14ac:dyDescent="0.25">
      <c r="A45" s="9" t="s">
        <v>54</v>
      </c>
      <c r="C45" s="5">
        <v>41243</v>
      </c>
      <c r="D45">
        <v>2903.72</v>
      </c>
      <c r="G45" s="9"/>
      <c r="H45" s="9">
        <v>2903.72</v>
      </c>
      <c r="I45" s="9">
        <v>15</v>
      </c>
      <c r="J45" s="9"/>
      <c r="K45" s="9">
        <v>121</v>
      </c>
      <c r="L45" s="9">
        <v>145</v>
      </c>
      <c r="M45" s="9">
        <f t="shared" si="6"/>
        <v>266</v>
      </c>
      <c r="N45" s="9">
        <f t="shared" si="5"/>
        <v>2637.72</v>
      </c>
    </row>
    <row r="46" spans="1:14" x14ac:dyDescent="0.25">
      <c r="A46" s="9" t="s">
        <v>55</v>
      </c>
      <c r="C46" s="5">
        <v>42027</v>
      </c>
      <c r="D46">
        <v>340</v>
      </c>
      <c r="G46" s="9">
        <v>170</v>
      </c>
      <c r="H46" s="9">
        <f t="shared" ref="H46:H53" si="7">D46-F46-G46</f>
        <v>170</v>
      </c>
      <c r="I46" s="9">
        <v>7</v>
      </c>
      <c r="J46" s="9"/>
      <c r="K46" s="9">
        <v>132</v>
      </c>
      <c r="L46" s="9">
        <v>15</v>
      </c>
      <c r="M46" s="9">
        <f t="shared" si="6"/>
        <v>317</v>
      </c>
      <c r="N46" s="9">
        <f t="shared" si="5"/>
        <v>23</v>
      </c>
    </row>
    <row r="47" spans="1:14" x14ac:dyDescent="0.25">
      <c r="A47" s="9" t="s">
        <v>56</v>
      </c>
      <c r="C47" s="5">
        <v>42236</v>
      </c>
      <c r="D47">
        <v>4754</v>
      </c>
      <c r="G47" s="9">
        <v>2377</v>
      </c>
      <c r="H47" s="9">
        <f t="shared" si="7"/>
        <v>2377</v>
      </c>
      <c r="I47" s="9">
        <v>15</v>
      </c>
      <c r="J47" s="9"/>
      <c r="K47" s="9">
        <f>896</f>
        <v>896</v>
      </c>
      <c r="L47" s="9">
        <v>148</v>
      </c>
      <c r="M47" s="9">
        <f t="shared" si="6"/>
        <v>3421</v>
      </c>
      <c r="N47" s="9">
        <f t="shared" si="5"/>
        <v>1333</v>
      </c>
    </row>
    <row r="48" spans="1:14" x14ac:dyDescent="0.25">
      <c r="A48" s="9" t="s">
        <v>57</v>
      </c>
      <c r="C48" s="5">
        <v>42275</v>
      </c>
      <c r="D48">
        <v>523</v>
      </c>
      <c r="G48" s="9">
        <v>262</v>
      </c>
      <c r="H48" s="9">
        <f t="shared" si="7"/>
        <v>261</v>
      </c>
      <c r="I48" s="9">
        <v>7</v>
      </c>
      <c r="J48" s="9"/>
      <c r="K48" s="9">
        <v>203</v>
      </c>
      <c r="L48" s="9">
        <v>23</v>
      </c>
      <c r="M48" s="9">
        <f t="shared" si="6"/>
        <v>488</v>
      </c>
      <c r="N48" s="9">
        <f t="shared" si="5"/>
        <v>35</v>
      </c>
    </row>
    <row r="49" spans="1:14" x14ac:dyDescent="0.25">
      <c r="A49" s="9" t="s">
        <v>58</v>
      </c>
      <c r="C49" s="5">
        <v>43509</v>
      </c>
      <c r="D49">
        <v>1013</v>
      </c>
      <c r="G49" s="9">
        <v>1013</v>
      </c>
      <c r="H49" s="9">
        <f t="shared" si="7"/>
        <v>0</v>
      </c>
      <c r="I49" s="9">
        <v>5</v>
      </c>
      <c r="J49" s="9"/>
      <c r="K49" s="9">
        <v>0</v>
      </c>
      <c r="L49" s="9">
        <v>0</v>
      </c>
      <c r="M49" s="9">
        <f t="shared" si="6"/>
        <v>1013</v>
      </c>
      <c r="N49" s="9">
        <f t="shared" si="5"/>
        <v>0</v>
      </c>
    </row>
    <row r="50" spans="1:14" x14ac:dyDescent="0.25">
      <c r="A50" s="9" t="s">
        <v>59</v>
      </c>
      <c r="C50" s="5">
        <v>43593</v>
      </c>
      <c r="D50">
        <v>12711.93</v>
      </c>
      <c r="G50" s="9">
        <v>11129</v>
      </c>
      <c r="H50" s="9">
        <f t="shared" si="7"/>
        <v>1582.9300000000003</v>
      </c>
      <c r="I50" s="9">
        <v>5</v>
      </c>
      <c r="J50" s="9"/>
      <c r="K50" s="9">
        <v>0</v>
      </c>
      <c r="L50" s="9">
        <v>0</v>
      </c>
      <c r="M50" s="9">
        <f t="shared" si="6"/>
        <v>11129</v>
      </c>
      <c r="N50" s="9">
        <f t="shared" si="5"/>
        <v>1582.9300000000003</v>
      </c>
    </row>
    <row r="51" spans="1:14" x14ac:dyDescent="0.25">
      <c r="A51" s="9" t="s">
        <v>60</v>
      </c>
      <c r="C51" s="5">
        <v>43648</v>
      </c>
      <c r="D51">
        <v>1062</v>
      </c>
      <c r="G51" s="9">
        <v>1062</v>
      </c>
      <c r="H51" s="9">
        <f t="shared" si="7"/>
        <v>0</v>
      </c>
      <c r="I51" s="9">
        <v>7</v>
      </c>
      <c r="J51" s="9"/>
      <c r="K51" s="9">
        <v>0</v>
      </c>
      <c r="L51" s="9">
        <v>0</v>
      </c>
      <c r="M51" s="9">
        <f t="shared" si="6"/>
        <v>1062</v>
      </c>
      <c r="N51" s="9">
        <f t="shared" si="5"/>
        <v>0</v>
      </c>
    </row>
    <row r="52" spans="1:14" x14ac:dyDescent="0.25">
      <c r="A52" s="9" t="s">
        <v>61</v>
      </c>
      <c r="C52" s="5">
        <v>43692</v>
      </c>
      <c r="D52">
        <v>3798</v>
      </c>
      <c r="G52" s="9">
        <v>3798</v>
      </c>
      <c r="H52" s="9">
        <f t="shared" si="7"/>
        <v>0</v>
      </c>
      <c r="I52" s="9">
        <v>7</v>
      </c>
      <c r="J52" s="9"/>
      <c r="K52" s="9">
        <v>0</v>
      </c>
      <c r="L52" s="9">
        <v>0</v>
      </c>
      <c r="M52" s="9">
        <f t="shared" si="6"/>
        <v>3798</v>
      </c>
      <c r="N52" s="9">
        <f t="shared" si="5"/>
        <v>0</v>
      </c>
    </row>
    <row r="53" spans="1:14" x14ac:dyDescent="0.25">
      <c r="A53" s="9" t="s">
        <v>62</v>
      </c>
      <c r="C53" s="5">
        <v>44025</v>
      </c>
      <c r="D53">
        <v>12799.43</v>
      </c>
      <c r="G53" s="9"/>
      <c r="H53" s="9">
        <f t="shared" si="7"/>
        <v>12799.43</v>
      </c>
      <c r="I53" s="9"/>
      <c r="J53" s="9"/>
      <c r="K53" s="9">
        <v>0</v>
      </c>
      <c r="L53" s="9">
        <v>640</v>
      </c>
      <c r="M53" s="9">
        <f t="shared" si="6"/>
        <v>640</v>
      </c>
      <c r="N53" s="9">
        <f t="shared" si="5"/>
        <v>12159.43</v>
      </c>
    </row>
    <row r="54" spans="1:14" x14ac:dyDescent="0.25">
      <c r="A54" s="9" t="s">
        <v>59</v>
      </c>
      <c r="C54" s="5">
        <v>43966</v>
      </c>
      <c r="D54">
        <f>5000+1879.02+3615.91</f>
        <v>10494.93</v>
      </c>
      <c r="G54" s="9"/>
      <c r="H54" s="9"/>
      <c r="I54" s="9"/>
      <c r="J54" s="9"/>
      <c r="K54" s="9"/>
      <c r="L54" s="9"/>
      <c r="M54" s="9"/>
      <c r="N54" s="9"/>
    </row>
    <row r="55" spans="1:14" x14ac:dyDescent="0.25">
      <c r="A55" s="9"/>
      <c r="D55">
        <f>SUM(D6:D54)</f>
        <v>874824.91</v>
      </c>
      <c r="E55">
        <f>SUM(E6:E54)</f>
        <v>1450</v>
      </c>
      <c r="F55">
        <f>SUM(F6:F54)</f>
        <v>265</v>
      </c>
      <c r="G55" s="9">
        <f>SUM(G6:G54)</f>
        <v>28900</v>
      </c>
      <c r="H55" s="9">
        <f>SUM(H6:H54)</f>
        <v>50684.08</v>
      </c>
      <c r="I55" s="9"/>
      <c r="J55" s="9"/>
      <c r="K55" s="9">
        <f>SUM(K6:K54)</f>
        <v>808310.79</v>
      </c>
      <c r="L55" s="9">
        <f>SUM(L6:L54)</f>
        <v>3002</v>
      </c>
      <c r="M55" s="9">
        <f>SUM(M6:M54)</f>
        <v>839758.79</v>
      </c>
      <c r="N55" s="9">
        <f>SUM(N6:N54)</f>
        <v>26021.190000000002</v>
      </c>
    </row>
    <row r="56" spans="1:14" x14ac:dyDescent="0.25">
      <c r="A56" s="9" t="s">
        <v>63</v>
      </c>
      <c r="G56" s="9"/>
      <c r="H56" s="9"/>
      <c r="I56" s="9"/>
      <c r="J56" s="9"/>
      <c r="K56" s="9"/>
      <c r="L56" s="9"/>
      <c r="M56" s="9"/>
      <c r="N56" s="9"/>
    </row>
    <row r="57" spans="1:14" x14ac:dyDescent="0.25">
      <c r="A57" s="9"/>
      <c r="D57">
        <f>D55+E55</f>
        <v>876274.91</v>
      </c>
      <c r="G57" s="9"/>
      <c r="H57" s="9"/>
      <c r="I57" s="9"/>
      <c r="J57" s="9"/>
      <c r="K57" s="9"/>
      <c r="L57" s="9"/>
      <c r="M57" s="9"/>
      <c r="N57" s="9"/>
    </row>
    <row r="58" spans="1:14" x14ac:dyDescent="0.25">
      <c r="A58" s="9" t="s">
        <v>64</v>
      </c>
      <c r="G58" s="9"/>
      <c r="H58" s="9"/>
      <c r="I58" s="9"/>
      <c r="J58" s="9"/>
      <c r="K58" s="9"/>
      <c r="L58" s="9"/>
      <c r="M58" s="9"/>
      <c r="N58" s="9"/>
    </row>
    <row r="59" spans="1:14" x14ac:dyDescent="0.25">
      <c r="A59" s="9" t="s">
        <v>28</v>
      </c>
      <c r="C59" s="5">
        <v>35369</v>
      </c>
      <c r="D59">
        <v>-3531</v>
      </c>
      <c r="G59" s="9"/>
      <c r="H59" s="9"/>
      <c r="I59" s="9">
        <v>15</v>
      </c>
      <c r="J59" s="9"/>
      <c r="K59" s="9">
        <v>3531</v>
      </c>
      <c r="L59" s="9">
        <v>0</v>
      </c>
      <c r="M59" s="9">
        <f>-(K59+L59)</f>
        <v>-3531</v>
      </c>
      <c r="N59" s="9">
        <f>D59-M59</f>
        <v>0</v>
      </c>
    </row>
    <row r="60" spans="1:14" x14ac:dyDescent="0.25">
      <c r="A60" s="9" t="s">
        <v>38</v>
      </c>
      <c r="C60" s="5">
        <v>38324</v>
      </c>
      <c r="D60">
        <v>-2229</v>
      </c>
      <c r="G60" s="9"/>
      <c r="H60" s="9"/>
      <c r="I60" s="9">
        <v>3</v>
      </c>
      <c r="J60" s="9"/>
      <c r="K60" s="9">
        <v>2229</v>
      </c>
      <c r="L60" s="9">
        <v>0</v>
      </c>
      <c r="M60" s="9">
        <f>-(K60+L60)</f>
        <v>-2229</v>
      </c>
      <c r="N60" s="9">
        <f>D60-M60</f>
        <v>0</v>
      </c>
    </row>
    <row r="61" spans="1:14" x14ac:dyDescent="0.25">
      <c r="A61" s="9" t="s">
        <v>40</v>
      </c>
      <c r="C61" s="5">
        <v>38352</v>
      </c>
      <c r="D61">
        <v>-625</v>
      </c>
      <c r="I61">
        <v>3</v>
      </c>
      <c r="K61">
        <v>625</v>
      </c>
      <c r="L61">
        <v>0</v>
      </c>
      <c r="M61">
        <f>-(K61+L61)</f>
        <v>-625</v>
      </c>
      <c r="N61">
        <f>D61-M61</f>
        <v>0</v>
      </c>
    </row>
    <row r="62" spans="1:14" x14ac:dyDescent="0.25">
      <c r="A62" s="9" t="s">
        <v>49</v>
      </c>
      <c r="C62" s="5">
        <v>40602</v>
      </c>
      <c r="D62">
        <v>-1060</v>
      </c>
      <c r="G62">
        <v>1060</v>
      </c>
      <c r="H62">
        <f>D62-F62-G62</f>
        <v>-2120</v>
      </c>
      <c r="I62">
        <v>5</v>
      </c>
      <c r="K62">
        <v>0</v>
      </c>
      <c r="L62">
        <v>0</v>
      </c>
      <c r="M62">
        <f>-(G62+K62+L62)</f>
        <v>-1060</v>
      </c>
      <c r="N62">
        <f>D62-M62</f>
        <v>0</v>
      </c>
    </row>
    <row r="63" spans="1:14" x14ac:dyDescent="0.25">
      <c r="A63" s="9"/>
    </row>
    <row r="64" spans="1:14" x14ac:dyDescent="0.25">
      <c r="A64" s="9"/>
      <c r="D64">
        <f>D57+SUM(D59:D62)</f>
        <v>868829.91</v>
      </c>
      <c r="M64">
        <f>M55+SUM(M59:M62)</f>
        <v>832313.79</v>
      </c>
    </row>
    <row r="65" spans="1:9" x14ac:dyDescent="0.25">
      <c r="A65" s="9"/>
    </row>
    <row r="68" spans="1:9" hidden="1" x14ac:dyDescent="0.25">
      <c r="A68" s="2" t="s">
        <v>65</v>
      </c>
      <c r="D68" t="s">
        <v>66</v>
      </c>
      <c r="E68" t="s">
        <v>67</v>
      </c>
      <c r="F68" t="s">
        <v>68</v>
      </c>
    </row>
    <row r="69" spans="1:9" hidden="1" x14ac:dyDescent="0.25">
      <c r="A69" t="s">
        <v>69</v>
      </c>
      <c r="D69" s="8">
        <f>E55</f>
        <v>1450</v>
      </c>
      <c r="E69">
        <v>1450</v>
      </c>
      <c r="F69" s="8">
        <f t="shared" ref="F69:F78" si="8">D69-E69</f>
        <v>0</v>
      </c>
    </row>
    <row r="70" spans="1:9" hidden="1" x14ac:dyDescent="0.25">
      <c r="A70" t="s">
        <v>18</v>
      </c>
      <c r="D70">
        <f>22792.8+D15+D20+D22+D24+D25+D35+D36+D37</f>
        <v>63209.8</v>
      </c>
      <c r="E70">
        <v>63209.8</v>
      </c>
      <c r="F70" s="8">
        <f t="shared" si="8"/>
        <v>0</v>
      </c>
    </row>
    <row r="71" spans="1:9" hidden="1" x14ac:dyDescent="0.25">
      <c r="A71" t="s">
        <v>70</v>
      </c>
      <c r="D71">
        <f>12993.2+20975.83+D11+1.64</f>
        <v>47615.67</v>
      </c>
      <c r="E71">
        <v>47615.67</v>
      </c>
      <c r="F71" s="8">
        <f t="shared" si="8"/>
        <v>0</v>
      </c>
    </row>
    <row r="72" spans="1:9" hidden="1" x14ac:dyDescent="0.25">
      <c r="A72" t="s">
        <v>71</v>
      </c>
      <c r="D72" s="11">
        <f>D21+D23+D26+D27-0.63</f>
        <v>132929.16</v>
      </c>
      <c r="E72">
        <v>132929.16</v>
      </c>
      <c r="F72" s="8">
        <f t="shared" si="8"/>
        <v>0</v>
      </c>
    </row>
    <row r="73" spans="1:9" hidden="1" x14ac:dyDescent="0.25">
      <c r="A73" t="s">
        <v>72</v>
      </c>
      <c r="D73" s="11">
        <f>D28+D32+D42+D45+0.04</f>
        <v>369560.75999999995</v>
      </c>
      <c r="E73">
        <v>369560.76</v>
      </c>
      <c r="F73" s="8">
        <f t="shared" si="8"/>
        <v>0</v>
      </c>
      <c r="H73" t="s">
        <v>73</v>
      </c>
      <c r="I73">
        <f>E71+E72+E73</f>
        <v>550105.59000000008</v>
      </c>
    </row>
    <row r="74" spans="1:9" hidden="1" x14ac:dyDescent="0.25">
      <c r="A74" t="s">
        <v>19</v>
      </c>
      <c r="D74" s="9">
        <f>D8-19844.47</f>
        <v>96779.53</v>
      </c>
      <c r="E74">
        <v>96779.53</v>
      </c>
      <c r="F74" s="8">
        <f t="shared" si="8"/>
        <v>0</v>
      </c>
    </row>
    <row r="75" spans="1:9" hidden="1" x14ac:dyDescent="0.25">
      <c r="A75" t="s">
        <v>15</v>
      </c>
      <c r="D75" s="9">
        <f>20833.17+19844.47+D10+D13+D16+D17+D18+D19+D33+D43+D47+D48+D53+D59</f>
        <v>100900.07</v>
      </c>
      <c r="E75">
        <v>100900.07</v>
      </c>
      <c r="F75" s="8">
        <f t="shared" si="8"/>
        <v>0</v>
      </c>
    </row>
    <row r="76" spans="1:9" hidden="1" x14ac:dyDescent="0.25">
      <c r="A76" t="s">
        <v>74</v>
      </c>
      <c r="D76" s="9">
        <f>D12+D34+D51+D52-0.53</f>
        <v>8546.4699999999993</v>
      </c>
      <c r="E76">
        <v>8546.4699999999993</v>
      </c>
      <c r="F76" s="8">
        <f t="shared" si="8"/>
        <v>0</v>
      </c>
    </row>
    <row r="77" spans="1:9" hidden="1" x14ac:dyDescent="0.25">
      <c r="A77" t="s">
        <v>75</v>
      </c>
      <c r="D77" s="9">
        <f>D29+D31+D60+D61</f>
        <v>0</v>
      </c>
      <c r="E77">
        <v>0</v>
      </c>
      <c r="F77" s="8">
        <f t="shared" si="8"/>
        <v>0</v>
      </c>
    </row>
    <row r="78" spans="1:9" hidden="1" x14ac:dyDescent="0.25">
      <c r="A78" t="s">
        <v>76</v>
      </c>
      <c r="D78" s="9">
        <f>D30+D38+D39+D40+D41+D44+D46+D49+D62</f>
        <v>2827</v>
      </c>
      <c r="E78">
        <v>2827</v>
      </c>
      <c r="F78" s="8">
        <f t="shared" si="8"/>
        <v>0</v>
      </c>
    </row>
    <row r="79" spans="1:9" hidden="1" x14ac:dyDescent="0.25">
      <c r="A79" t="s">
        <v>77</v>
      </c>
      <c r="D79" s="9">
        <f>D14+D50+D54</f>
        <v>45011.86</v>
      </c>
      <c r="E79">
        <v>45011.81</v>
      </c>
    </row>
    <row r="80" spans="1:9" hidden="1" x14ac:dyDescent="0.25"/>
    <row r="81" spans="4:6" hidden="1" x14ac:dyDescent="0.25">
      <c r="D81" s="8">
        <f>SUM(D69:D79)</f>
        <v>868830.32</v>
      </c>
      <c r="E81" s="8">
        <f>SUM(E69:E79)</f>
        <v>868830.27</v>
      </c>
      <c r="F81" s="8">
        <f>SUM(F69:F79)</f>
        <v>0</v>
      </c>
    </row>
  </sheetData>
  <printOptions verticalCentered="1"/>
  <pageMargins left="0.7" right="0.7" top="0.75" bottom="0.75" header="0.3" footer="0.3"/>
  <pageSetup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7679791E883B478AB5515E1A8EFEA9" ma:contentTypeVersion="36" ma:contentTypeDescription="" ma:contentTypeScope="" ma:versionID="0b18b30ec73e44a4f4b470817098c9a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2021-01-08T08:00:00+00:00</OpenedDate>
    <SignificantOrder xmlns="dc463f71-b30c-4ab2-9473-d307f9d35888">false</SignificantOrder>
    <Date1 xmlns="dc463f71-b30c-4ab2-9473-d307f9d35888">2021-01-08T08:00:00+00:00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Harrison-Ray Water Company, Inc.</CaseCompanyNames>
    <Nickname xmlns="http://schemas.microsoft.com/sharepoint/v3" xsi:nil="true"/>
    <DocketNumber xmlns="dc463f71-b30c-4ab2-9473-d307f9d35888">210021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5045CAB-F12F-468A-AF56-89C3F6AC4607}"/>
</file>

<file path=customXml/itemProps2.xml><?xml version="1.0" encoding="utf-8"?>
<ds:datastoreItem xmlns:ds="http://schemas.openxmlformats.org/officeDocument/2006/customXml" ds:itemID="{A77A52B1-3313-48CE-BB24-ECF5C33E9607}"/>
</file>

<file path=customXml/itemProps3.xml><?xml version="1.0" encoding="utf-8"?>
<ds:datastoreItem xmlns:ds="http://schemas.openxmlformats.org/officeDocument/2006/customXml" ds:itemID="{25894176-503C-435A-8A99-BF2B728456DA}"/>
</file>

<file path=customXml/itemProps4.xml><?xml version="1.0" encoding="utf-8"?>
<ds:datastoreItem xmlns:ds="http://schemas.openxmlformats.org/officeDocument/2006/customXml" ds:itemID="{156BC6B4-6FD4-4AC8-BFF1-718B3D7DC8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HRWC</vt:lpstr>
      <vt:lpstr>HRWC!Print_Area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McClure CPA</dc:creator>
  <cp:lastModifiedBy>Traci McClure CPA</cp:lastModifiedBy>
  <cp:lastPrinted>2021-01-09T00:26:32Z</cp:lastPrinted>
  <dcterms:created xsi:type="dcterms:W3CDTF">2021-01-09T00:24:10Z</dcterms:created>
  <dcterms:modified xsi:type="dcterms:W3CDTF">2021-01-09T00:26:36Z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0x0101006E56B4D1795A2E4DB2F0B01679ED314A004F7679791E883B478AB5515E1A8EFEA9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