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SOE SOG\"/>
    </mc:Choice>
  </mc:AlternateContent>
  <bookViews>
    <workbookView xWindow="0" yWindow="120" windowWidth="22980" windowHeight="10590"/>
  </bookViews>
  <sheets>
    <sheet name="04-2020 SOE" sheetId="25" r:id="rId1"/>
    <sheet name="05-2020 SOE" sheetId="22" r:id="rId2"/>
    <sheet name="06-2020 SOE" sheetId="23" r:id="rId3"/>
    <sheet name="12ME 06-2020 SOE" sheetId="2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4" i="25" l="1"/>
  <c r="H54" i="25" s="1"/>
  <c r="F53" i="25"/>
  <c r="H53" i="25" s="1"/>
  <c r="F49" i="25"/>
  <c r="H49" i="25" s="1"/>
  <c r="F48" i="25"/>
  <c r="H48" i="25" s="1"/>
  <c r="J11" i="25"/>
  <c r="F25" i="25"/>
  <c r="H25" i="25" s="1"/>
  <c r="F24" i="25"/>
  <c r="H24" i="25" s="1"/>
  <c r="F22" i="25"/>
  <c r="H22" i="25" s="1"/>
  <c r="J18" i="25"/>
  <c r="K17" i="25"/>
  <c r="F17" i="25"/>
  <c r="H17" i="25" s="1"/>
  <c r="K14" i="25"/>
  <c r="F14" i="25"/>
  <c r="H14" i="25" s="1"/>
  <c r="J13" i="25"/>
  <c r="K12" i="25"/>
  <c r="F12" i="25"/>
  <c r="H12" i="25" s="1"/>
  <c r="K10" i="25"/>
  <c r="F10" i="25"/>
  <c r="F57" i="24"/>
  <c r="H57" i="24" s="1"/>
  <c r="H56" i="24"/>
  <c r="F56" i="24"/>
  <c r="F52" i="24"/>
  <c r="H52" i="24" s="1"/>
  <c r="F51" i="24"/>
  <c r="H51" i="24" s="1"/>
  <c r="B55" i="24"/>
  <c r="F24" i="24"/>
  <c r="H24" i="24" s="1"/>
  <c r="F23" i="24"/>
  <c r="D27" i="24"/>
  <c r="K19" i="24"/>
  <c r="J19" i="24"/>
  <c r="L19" i="24"/>
  <c r="F19" i="24"/>
  <c r="H19" i="24" s="1"/>
  <c r="L18" i="24"/>
  <c r="L15" i="24"/>
  <c r="K15" i="24"/>
  <c r="F15" i="24"/>
  <c r="K14" i="24"/>
  <c r="J14" i="24"/>
  <c r="L14" i="24"/>
  <c r="F14" i="24"/>
  <c r="H14" i="24" s="1"/>
  <c r="F12" i="24"/>
  <c r="H12" i="24" s="1"/>
  <c r="K11" i="24"/>
  <c r="F11" i="24"/>
  <c r="F54" i="23"/>
  <c r="F53" i="23"/>
  <c r="F50" i="23"/>
  <c r="H50" i="23" s="1"/>
  <c r="F49" i="23"/>
  <c r="F48" i="23"/>
  <c r="F47" i="23"/>
  <c r="H47" i="23" s="1"/>
  <c r="F46" i="23"/>
  <c r="F23" i="23"/>
  <c r="H23" i="23" s="1"/>
  <c r="F22" i="23"/>
  <c r="B26" i="23"/>
  <c r="J18" i="23"/>
  <c r="H18" i="23"/>
  <c r="F18" i="23"/>
  <c r="K17" i="23"/>
  <c r="K14" i="23"/>
  <c r="J14" i="23"/>
  <c r="J13" i="23"/>
  <c r="F13" i="23"/>
  <c r="H13" i="23" s="1"/>
  <c r="K12" i="23"/>
  <c r="F12" i="23"/>
  <c r="H12" i="23" s="1"/>
  <c r="J11" i="23"/>
  <c r="F11" i="23"/>
  <c r="H11" i="23" s="1"/>
  <c r="K10" i="23"/>
  <c r="J10" i="23"/>
  <c r="F54" i="22"/>
  <c r="H54" i="22" s="1"/>
  <c r="F53" i="22"/>
  <c r="H53" i="22" s="1"/>
  <c r="F50" i="22"/>
  <c r="H50" i="22" s="1"/>
  <c r="F49" i="22"/>
  <c r="H49" i="22" s="1"/>
  <c r="F48" i="22"/>
  <c r="H48" i="22" s="1"/>
  <c r="F46" i="22"/>
  <c r="H46" i="22" s="1"/>
  <c r="F25" i="22"/>
  <c r="H25" i="22" s="1"/>
  <c r="F24" i="22"/>
  <c r="H24" i="22" s="1"/>
  <c r="F22" i="22"/>
  <c r="H22" i="22" s="1"/>
  <c r="D26" i="22"/>
  <c r="B26" i="22"/>
  <c r="J18" i="22"/>
  <c r="K17" i="22"/>
  <c r="F17" i="22"/>
  <c r="H17" i="22" s="1"/>
  <c r="J17" i="22"/>
  <c r="K14" i="22"/>
  <c r="F14" i="22"/>
  <c r="H14" i="22" s="1"/>
  <c r="J14" i="22"/>
  <c r="J13" i="22"/>
  <c r="K12" i="22"/>
  <c r="F12" i="22"/>
  <c r="H12" i="22" s="1"/>
  <c r="J11" i="22"/>
  <c r="K10" i="22"/>
  <c r="H10" i="22"/>
  <c r="F10" i="22"/>
  <c r="J10" i="22"/>
  <c r="H10" i="25" l="1"/>
  <c r="D16" i="25"/>
  <c r="D52" i="25"/>
  <c r="J10" i="25"/>
  <c r="F11" i="25"/>
  <c r="H11" i="25" s="1"/>
  <c r="K11" i="25"/>
  <c r="J12" i="25"/>
  <c r="F13" i="25"/>
  <c r="H13" i="25" s="1"/>
  <c r="K13" i="25"/>
  <c r="J14" i="25"/>
  <c r="J17" i="25"/>
  <c r="F18" i="25"/>
  <c r="H18" i="25" s="1"/>
  <c r="K18" i="25"/>
  <c r="F23" i="25"/>
  <c r="F26" i="25" s="1"/>
  <c r="B26" i="25"/>
  <c r="B28" i="25" s="1"/>
  <c r="D26" i="25"/>
  <c r="F47" i="25"/>
  <c r="H47" i="25" s="1"/>
  <c r="B16" i="25"/>
  <c r="B20" i="25" s="1"/>
  <c r="F46" i="25"/>
  <c r="F52" i="25" s="1"/>
  <c r="F56" i="25" s="1"/>
  <c r="F50" i="25"/>
  <c r="H50" i="25" s="1"/>
  <c r="B52" i="25"/>
  <c r="B59" i="24"/>
  <c r="F52" i="23"/>
  <c r="F56" i="23" s="1"/>
  <c r="H46" i="23"/>
  <c r="F13" i="24"/>
  <c r="H13" i="24" s="1"/>
  <c r="F25" i="24"/>
  <c r="K18" i="24"/>
  <c r="D26" i="23"/>
  <c r="F25" i="23"/>
  <c r="K13" i="23"/>
  <c r="H49" i="23"/>
  <c r="L13" i="24"/>
  <c r="H23" i="24"/>
  <c r="F50" i="24"/>
  <c r="J12" i="24"/>
  <c r="K13" i="24"/>
  <c r="F17" i="24"/>
  <c r="F21" i="24" s="1"/>
  <c r="F18" i="24"/>
  <c r="H18" i="24" s="1"/>
  <c r="F17" i="23"/>
  <c r="H17" i="23" s="1"/>
  <c r="F24" i="23"/>
  <c r="H24" i="23" s="1"/>
  <c r="H48" i="23"/>
  <c r="D52" i="23"/>
  <c r="J17" i="23"/>
  <c r="D16" i="23"/>
  <c r="H22" i="23"/>
  <c r="J12" i="23"/>
  <c r="K18" i="23"/>
  <c r="H54" i="23"/>
  <c r="D17" i="24"/>
  <c r="H11" i="24"/>
  <c r="L11" i="24"/>
  <c r="B27" i="24"/>
  <c r="H25" i="24"/>
  <c r="F26" i="24"/>
  <c r="H26" i="24" s="1"/>
  <c r="J11" i="24"/>
  <c r="F49" i="24"/>
  <c r="H49" i="24" s="1"/>
  <c r="K12" i="24"/>
  <c r="J15" i="24"/>
  <c r="F53" i="24"/>
  <c r="B17" i="24"/>
  <c r="B21" i="24" s="1"/>
  <c r="L12" i="24"/>
  <c r="H50" i="24"/>
  <c r="D55" i="24"/>
  <c r="F10" i="23"/>
  <c r="F14" i="23"/>
  <c r="H14" i="23" s="1"/>
  <c r="B16" i="23"/>
  <c r="B20" i="23" s="1"/>
  <c r="B28" i="23" s="1"/>
  <c r="K11" i="23"/>
  <c r="B52" i="23"/>
  <c r="H53" i="23"/>
  <c r="J13" i="24"/>
  <c r="H15" i="24"/>
  <c r="J18" i="24"/>
  <c r="H53" i="24"/>
  <c r="B28" i="22"/>
  <c r="D16" i="22"/>
  <c r="B52" i="22"/>
  <c r="D52" i="22"/>
  <c r="F11" i="22"/>
  <c r="H11" i="22" s="1"/>
  <c r="K11" i="22"/>
  <c r="J12" i="22"/>
  <c r="F13" i="22"/>
  <c r="H13" i="22" s="1"/>
  <c r="K13" i="22"/>
  <c r="F18" i="22"/>
  <c r="H18" i="22" s="1"/>
  <c r="K18" i="22"/>
  <c r="F23" i="22"/>
  <c r="F26" i="22" s="1"/>
  <c r="F47" i="22"/>
  <c r="H47" i="22" s="1"/>
  <c r="B16" i="22"/>
  <c r="B20" i="22" s="1"/>
  <c r="F26" i="23" l="1"/>
  <c r="H25" i="23"/>
  <c r="F52" i="22"/>
  <c r="F56" i="22" s="1"/>
  <c r="F16" i="22"/>
  <c r="F20" i="22" s="1"/>
  <c r="F28" i="22" s="1"/>
  <c r="H23" i="22"/>
  <c r="H23" i="25"/>
  <c r="J16" i="25"/>
  <c r="B56" i="25"/>
  <c r="H52" i="25"/>
  <c r="D56" i="25"/>
  <c r="H56" i="25" s="1"/>
  <c r="K16" i="25"/>
  <c r="F16" i="25"/>
  <c r="F20" i="25" s="1"/>
  <c r="F28" i="25" s="1"/>
  <c r="H26" i="25"/>
  <c r="D20" i="25"/>
  <c r="H46" i="25"/>
  <c r="F55" i="24"/>
  <c r="F59" i="24" s="1"/>
  <c r="B29" i="24"/>
  <c r="J17" i="24"/>
  <c r="B56" i="23"/>
  <c r="J16" i="23"/>
  <c r="L17" i="24"/>
  <c r="D59" i="24"/>
  <c r="F27" i="24"/>
  <c r="D56" i="23"/>
  <c r="H56" i="23" s="1"/>
  <c r="K16" i="23"/>
  <c r="H52" i="23"/>
  <c r="D21" i="24"/>
  <c r="H17" i="24"/>
  <c r="D20" i="23"/>
  <c r="D28" i="23" s="1"/>
  <c r="F16" i="23"/>
  <c r="F20" i="23" s="1"/>
  <c r="F28" i="23" s="1"/>
  <c r="H10" i="23"/>
  <c r="K17" i="24"/>
  <c r="H26" i="23"/>
  <c r="J16" i="22"/>
  <c r="B56" i="22"/>
  <c r="D20" i="22"/>
  <c r="H16" i="22"/>
  <c r="H52" i="22"/>
  <c r="D56" i="22"/>
  <c r="H56" i="22" s="1"/>
  <c r="K16" i="22"/>
  <c r="H26" i="22"/>
  <c r="H16" i="23" l="1"/>
  <c r="H16" i="25"/>
  <c r="H20" i="25"/>
  <c r="D28" i="25"/>
  <c r="H28" i="25" s="1"/>
  <c r="H28" i="23"/>
  <c r="F29" i="24"/>
  <c r="H27" i="24"/>
  <c r="H21" i="24"/>
  <c r="D29" i="24"/>
  <c r="H59" i="24"/>
  <c r="H20" i="23"/>
  <c r="H55" i="24"/>
  <c r="H20" i="22"/>
  <c r="D28" i="22"/>
  <c r="H28" i="22" s="1"/>
  <c r="H29" i="24" l="1"/>
</calcChain>
</file>

<file path=xl/sharedStrings.xml><?xml version="1.0" encoding="utf-8"?>
<sst xmlns="http://schemas.openxmlformats.org/spreadsheetml/2006/main" count="235" uniqueCount="45">
  <si>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</si>
  <si>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</si>
  <si>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</si>
  <si>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</si>
  <si>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</si>
  <si>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</si>
  <si>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</si>
  <si>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</si>
  <si>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</si>
  <si>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</si>
  <si>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</si>
  <si>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</si>
  <si>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</si>
  <si>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</si>
  <si>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</si>
  <si>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</si>
  <si>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</si>
  <si>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</si>
  <si>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</si>
  <si>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</si>
  <si>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</si>
  <si>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</si>
  <si>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</si>
  <si>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</si>
  <si>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</si>
  <si>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</si>
  <si>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</si>
  <si>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</si>
  <si>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</si>
  <si>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</si>
  <si>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</si>
  <si>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</si>
  <si>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</si>
  <si>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</si>
  <si>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</si>
  <si>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</si>
  <si>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</si>
  <si>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</si>
  <si>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</si>
  <si>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</si>
  <si>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VARIANCE FROM 2019</t>
  </si>
  <si>
    <t>MONTH OF APRIL 2020</t>
  </si>
  <si>
    <t>MONTH OF MAY 2020</t>
  </si>
  <si>
    <t>MONTH OF JUNE 2020</t>
  </si>
  <si>
    <t>TWELVE MONTHS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</si>
</sst>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9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9" fontId="8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8" fillId="0" borderId="0"/>
  </cellStyleXfs>
  <cellXfs count="104">
    <xf numFmtId="0" fontId="0" fillId="0" borderId="0" xfId="0"/>
    <xf numFmtId="39" fontId="1" fillId="0" borderId="0" xfId="2" applyFont="1" applyFill="1" applyAlignment="1" applyProtection="1">
      <alignment horizontal="centerContinuous"/>
    </xf>
    <xf numFmtId="0" fontId="7" fillId="0" borderId="0" xfId="3" applyFill="1" applyProtection="1"/>
    <xf numFmtId="14" fontId="1" fillId="0" borderId="0" xfId="2" applyNumberFormat="1" applyFont="1" applyFill="1" applyAlignment="1" applyProtection="1">
      <alignment horizontal="centerContinuous"/>
    </xf>
    <xf numFmtId="39" fontId="3" fillId="0" borderId="0" xfId="2" applyFont="1" applyFill="1" applyAlignment="1" applyProtection="1">
      <alignment horizontal="centerContinuous"/>
    </xf>
    <xf numFmtId="39" fontId="4" fillId="0" borderId="0" xfId="2" applyFont="1" applyFill="1" applyAlignment="1" applyProtection="1">
      <alignment horizontal="centerContinuous"/>
    </xf>
    <xf numFmtId="39" fontId="4" fillId="0" borderId="0" xfId="2" applyFont="1" applyFill="1" applyAlignment="1" applyProtection="1"/>
    <xf numFmtId="39" fontId="2" fillId="0" borderId="0" xfId="2" applyFont="1" applyFill="1" applyAlignment="1" applyProtection="1"/>
    <xf numFmtId="39" fontId="2" fillId="0" borderId="0" xfId="2" applyFont="1" applyFill="1" applyProtection="1"/>
    <xf numFmtId="39" fontId="4" fillId="0" borderId="0" xfId="2" applyNumberFormat="1" applyFont="1" applyFill="1" applyProtection="1"/>
    <xf numFmtId="39" fontId="2" fillId="0" borderId="0" xfId="2" applyNumberFormat="1" applyFont="1" applyFill="1" applyProtection="1"/>
    <xf numFmtId="43" fontId="2" fillId="0" borderId="1" xfId="2" applyNumberFormat="1" applyFont="1" applyFill="1" applyBorder="1" applyAlignment="1" applyProtection="1">
      <alignment horizontal="centerContinuous"/>
    </xf>
    <xf numFmtId="39" fontId="2" fillId="0" borderId="0" xfId="2" applyNumberFormat="1" applyFont="1" applyFill="1" applyBorder="1" applyProtection="1"/>
    <xf numFmtId="39" fontId="2" fillId="0" borderId="1" xfId="2" applyNumberFormat="1" applyFont="1" applyFill="1" applyBorder="1" applyAlignment="1" applyProtection="1">
      <alignment horizontal="centerContinuous"/>
    </xf>
    <xf numFmtId="39" fontId="2" fillId="0" borderId="1" xfId="2" applyFont="1" applyFill="1" applyBorder="1" applyAlignment="1" applyProtection="1">
      <alignment horizontal="centerContinuous"/>
    </xf>
    <xf numFmtId="39" fontId="2" fillId="0" borderId="0" xfId="2" applyNumberFormat="1" applyFont="1" applyFill="1" applyAlignment="1" applyProtection="1">
      <alignment horizontal="left"/>
    </xf>
    <xf numFmtId="39" fontId="2" fillId="0" borderId="0" xfId="2" applyNumberFormat="1" applyFont="1" applyFill="1" applyAlignment="1" applyProtection="1">
      <alignment horizontal="center"/>
    </xf>
    <xf numFmtId="39" fontId="2" fillId="0" borderId="0" xfId="2" applyFont="1" applyFill="1" applyAlignment="1" applyProtection="1">
      <alignment horizontal="center"/>
    </xf>
    <xf numFmtId="39" fontId="4" fillId="0" borderId="0" xfId="2" applyNumberFormat="1" applyFont="1" applyFill="1" applyAlignment="1" applyProtection="1">
      <alignment horizontal="left"/>
    </xf>
    <xf numFmtId="0" fontId="2" fillId="0" borderId="1" xfId="2" quotePrefix="1" applyNumberFormat="1" applyFont="1" applyFill="1" applyBorder="1" applyAlignment="1" applyProtection="1">
      <alignment horizontal="center"/>
    </xf>
    <xf numFmtId="39" fontId="2" fillId="0" borderId="1" xfId="2" applyNumberFormat="1" applyFont="1" applyFill="1" applyBorder="1" applyAlignment="1" applyProtection="1">
      <alignment horizontal="center"/>
    </xf>
    <xf numFmtId="39" fontId="2" fillId="0" borderId="1" xfId="2" applyFont="1" applyFill="1" applyBorder="1" applyAlignment="1" applyProtection="1">
      <alignment horizontal="center"/>
    </xf>
    <xf numFmtId="39" fontId="2" fillId="0" borderId="0" xfId="2" applyNumberFormat="1" applyFont="1" applyFill="1" applyBorder="1" applyAlignment="1" applyProtection="1">
      <alignment horizontal="center"/>
    </xf>
    <xf numFmtId="39" fontId="5" fillId="0" borderId="0" xfId="2" applyNumberFormat="1" applyFont="1" applyFill="1" applyProtection="1"/>
    <xf numFmtId="39" fontId="5" fillId="0" borderId="0" xfId="2" applyNumberFormat="1" applyFont="1" applyFill="1" applyAlignment="1" applyProtection="1">
      <alignment horizontal="fill"/>
    </xf>
    <xf numFmtId="39" fontId="5" fillId="0" borderId="0" xfId="2" applyFont="1" applyFill="1" applyAlignment="1" applyProtection="1">
      <alignment horizontal="fill"/>
    </xf>
    <xf numFmtId="39" fontId="5" fillId="0" borderId="0" xfId="2" applyFont="1" applyFill="1" applyProtection="1"/>
    <xf numFmtId="39" fontId="5" fillId="0" borderId="0" xfId="2" applyNumberFormat="1" applyFont="1" applyFill="1" applyAlignment="1" applyProtection="1">
      <alignment horizontal="left"/>
    </xf>
    <xf numFmtId="44" fontId="5" fillId="0" borderId="0" xfId="2" applyNumberFormat="1" applyFont="1" applyFill="1" applyAlignment="1" applyProtection="1">
      <alignment horizontal="right"/>
    </xf>
    <xf numFmtId="164" fontId="5" fillId="0" borderId="0" xfId="2" applyNumberFormat="1" applyFont="1" applyFill="1" applyAlignment="1" applyProtection="1">
      <alignment horizontal="right"/>
    </xf>
    <xf numFmtId="39" fontId="5" fillId="0" borderId="0" xfId="2" applyNumberFormat="1" applyFont="1" applyFill="1" applyAlignment="1" applyProtection="1">
      <alignment horizontal="right"/>
    </xf>
    <xf numFmtId="10" fontId="5" fillId="0" borderId="0" xfId="2" applyNumberFormat="1" applyFont="1" applyFill="1" applyAlignment="1" applyProtection="1">
      <alignment horizontal="right"/>
    </xf>
    <xf numFmtId="166" fontId="5" fillId="0" borderId="0" xfId="4" applyNumberFormat="1" applyFont="1" applyFill="1" applyAlignment="1" applyProtection="1">
      <alignment horizontal="right"/>
    </xf>
    <xf numFmtId="166" fontId="5" fillId="0" borderId="0" xfId="5" applyNumberFormat="1" applyFont="1" applyFill="1" applyBorder="1" applyAlignment="1" applyProtection="1">
      <alignment horizontal="right"/>
    </xf>
    <xf numFmtId="166" fontId="7" fillId="0" borderId="0" xfId="3" applyNumberFormat="1" applyFill="1" applyProtection="1"/>
    <xf numFmtId="43" fontId="5" fillId="0" borderId="0" xfId="2" applyNumberFormat="1" applyFont="1" applyFill="1" applyAlignment="1" applyProtection="1">
      <alignment horizontal="right"/>
    </xf>
    <xf numFmtId="168" fontId="5" fillId="0" borderId="0" xfId="5" applyNumberFormat="1" applyFont="1" applyFill="1" applyAlignment="1" applyProtection="1">
      <alignment horizontal="right"/>
    </xf>
    <xf numFmtId="168" fontId="5" fillId="0" borderId="0" xfId="5" applyNumberFormat="1" applyFont="1" applyFill="1" applyBorder="1" applyAlignment="1" applyProtection="1">
      <alignment horizontal="right"/>
    </xf>
    <xf numFmtId="9" fontId="0" fillId="0" borderId="0" xfId="1" applyFont="1" applyFill="1" applyProtection="1"/>
    <xf numFmtId="43" fontId="5" fillId="0" borderId="0" xfId="2" applyNumberFormat="1" applyFont="1" applyFill="1" applyBorder="1" applyAlignment="1" applyProtection="1">
      <alignment horizontal="right"/>
    </xf>
    <xf numFmtId="10" fontId="5" fillId="0" borderId="0" xfId="2" applyNumberFormat="1" applyFont="1" applyFill="1" applyBorder="1" applyAlignment="1" applyProtection="1">
      <alignment horizontal="right"/>
    </xf>
    <xf numFmtId="43" fontId="5" fillId="0" borderId="2" xfId="2" applyNumberFormat="1" applyFont="1" applyFill="1" applyBorder="1" applyAlignment="1" applyProtection="1">
      <alignment horizontal="right"/>
    </xf>
    <xf numFmtId="39" fontId="5" fillId="0" borderId="2" xfId="2" applyFont="1" applyFill="1" applyBorder="1" applyAlignment="1" applyProtection="1">
      <alignment horizontal="right"/>
    </xf>
    <xf numFmtId="169" fontId="5" fillId="0" borderId="2" xfId="2" applyNumberFormat="1" applyFont="1" applyFill="1" applyBorder="1" applyAlignment="1" applyProtection="1">
      <alignment horizontal="right"/>
    </xf>
    <xf numFmtId="39" fontId="5" fillId="0" borderId="0" xfId="2" applyNumberFormat="1" applyFont="1" applyFill="1" applyAlignment="1" applyProtection="1">
      <alignment horizontal="left" indent="1"/>
    </xf>
    <xf numFmtId="43" fontId="5" fillId="0" borderId="1" xfId="2" applyNumberFormat="1" applyFont="1" applyFill="1" applyBorder="1" applyAlignment="1" applyProtection="1">
      <alignment horizontal="right"/>
    </xf>
    <xf numFmtId="41" fontId="5" fillId="0" borderId="0" xfId="2" applyNumberFormat="1" applyFont="1" applyFill="1" applyAlignment="1" applyProtection="1">
      <alignment horizontal="right"/>
    </xf>
    <xf numFmtId="164" fontId="5" fillId="0" borderId="1" xfId="2" applyNumberFormat="1" applyFont="1" applyFill="1" applyBorder="1" applyAlignment="1" applyProtection="1">
      <alignment horizontal="right"/>
    </xf>
    <xf numFmtId="168" fontId="5" fillId="0" borderId="1" xfId="5" applyNumberFormat="1" applyFont="1" applyFill="1" applyBorder="1" applyAlignment="1" applyProtection="1">
      <alignment horizontal="right"/>
    </xf>
    <xf numFmtId="43" fontId="2" fillId="0" borderId="2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Alignment="1" applyProtection="1">
      <alignment horizontal="right"/>
    </xf>
    <xf numFmtId="39" fontId="2" fillId="0" borderId="0" xfId="2" applyFont="1" applyFill="1" applyAlignment="1" applyProtection="1">
      <alignment horizontal="right"/>
    </xf>
    <xf numFmtId="39" fontId="5" fillId="0" borderId="0" xfId="2" applyFont="1" applyFill="1" applyBorder="1" applyAlignment="1" applyProtection="1">
      <alignment horizontal="left" indent="1"/>
    </xf>
    <xf numFmtId="164" fontId="5" fillId="0" borderId="0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right"/>
    </xf>
    <xf numFmtId="39" fontId="5" fillId="0" borderId="0" xfId="2" applyFont="1" applyFill="1" applyBorder="1" applyAlignment="1" applyProtection="1">
      <alignment horizontal="left"/>
    </xf>
    <xf numFmtId="39" fontId="5" fillId="0" borderId="0" xfId="2" applyFont="1" applyFill="1" applyBorder="1" applyAlignment="1" applyProtection="1">
      <alignment horizontal="right"/>
    </xf>
    <xf numFmtId="44" fontId="5" fillId="0" borderId="0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left" indent="1"/>
    </xf>
    <xf numFmtId="44" fontId="5" fillId="0" borderId="3" xfId="2" applyNumberFormat="1" applyFont="1" applyFill="1" applyBorder="1" applyAlignment="1" applyProtection="1">
      <alignment horizontal="right"/>
    </xf>
    <xf numFmtId="164" fontId="5" fillId="0" borderId="3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left"/>
    </xf>
    <xf numFmtId="170" fontId="5" fillId="0" borderId="0" xfId="2" applyNumberFormat="1" applyFont="1" applyFill="1" applyBorder="1" applyAlignment="1" applyProtection="1">
      <alignment horizontal="right"/>
    </xf>
    <xf numFmtId="44" fontId="2" fillId="0" borderId="0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Border="1" applyAlignment="1" applyProtection="1">
      <alignment horizontal="right"/>
    </xf>
    <xf numFmtId="39" fontId="2" fillId="0" borderId="0" xfId="2" applyFont="1" applyFill="1" applyBorder="1" applyAlignment="1" applyProtection="1">
      <alignment horizontal="right"/>
    </xf>
    <xf numFmtId="167" fontId="0" fillId="0" borderId="0" xfId="5" applyFont="1" applyFill="1" applyProtection="1"/>
    <xf numFmtId="43" fontId="5" fillId="0" borderId="0" xfId="2" applyNumberFormat="1" applyFont="1" applyFill="1" applyProtection="1"/>
    <xf numFmtId="44" fontId="5" fillId="0" borderId="0" xfId="2" applyNumberFormat="1" applyFont="1" applyFill="1" applyProtection="1"/>
    <xf numFmtId="43" fontId="7" fillId="0" borderId="0" xfId="3" applyNumberFormat="1" applyFill="1" applyProtection="1"/>
    <xf numFmtId="39" fontId="5" fillId="0" borderId="0" xfId="6" applyFont="1" applyFill="1" applyAlignment="1" applyProtection="1">
      <alignment horizontal="left"/>
    </xf>
    <xf numFmtId="44" fontId="6" fillId="0" borderId="0" xfId="2" applyNumberFormat="1" applyFont="1" applyFill="1" applyProtection="1"/>
    <xf numFmtId="44" fontId="2" fillId="0" borderId="0" xfId="2" applyNumberFormat="1" applyFont="1" applyFill="1" applyProtection="1"/>
    <xf numFmtId="43" fontId="2" fillId="0" borderId="0" xfId="2" applyNumberFormat="1" applyFont="1" applyFill="1" applyProtection="1"/>
    <xf numFmtId="44" fontId="2" fillId="0" borderId="1" xfId="2" applyNumberFormat="1" applyFont="1" applyFill="1" applyBorder="1" applyAlignment="1" applyProtection="1">
      <alignment horizontal="centerContinuous"/>
    </xf>
    <xf numFmtId="44" fontId="2" fillId="0" borderId="0" xfId="2" applyNumberFormat="1" applyFont="1" applyFill="1" applyAlignment="1" applyProtection="1">
      <alignment horizontal="center"/>
    </xf>
    <xf numFmtId="39" fontId="2" fillId="0" borderId="0" xfId="2" applyNumberFormat="1" applyFont="1" applyFill="1" applyAlignment="1" applyProtection="1">
      <alignment horizontal="fill"/>
    </xf>
    <xf numFmtId="43" fontId="2" fillId="0" borderId="1" xfId="2" applyNumberFormat="1" applyFont="1" applyFill="1" applyBorder="1" applyAlignment="1" applyProtection="1">
      <alignment horizontal="center"/>
    </xf>
    <xf numFmtId="44" fontId="5" fillId="0" borderId="0" xfId="2" applyNumberFormat="1" applyFont="1" applyFill="1" applyAlignment="1" applyProtection="1">
      <alignment horizontal="fill"/>
    </xf>
    <xf numFmtId="43" fontId="5" fillId="0" borderId="0" xfId="2" applyNumberFormat="1" applyFont="1" applyFill="1" applyAlignment="1" applyProtection="1">
      <alignment horizontal="fill"/>
    </xf>
    <xf numFmtId="171" fontId="5" fillId="0" borderId="0" xfId="2" applyNumberFormat="1" applyFont="1" applyFill="1" applyAlignment="1" applyProtection="1">
      <alignment horizontal="right"/>
    </xf>
    <xf numFmtId="10" fontId="5" fillId="0" borderId="0" xfId="2" applyNumberFormat="1" applyFont="1" applyFill="1" applyProtection="1"/>
    <xf numFmtId="165" fontId="5" fillId="0" borderId="0" xfId="4" applyFont="1" applyFill="1" applyProtection="1"/>
    <xf numFmtId="171" fontId="5" fillId="0" borderId="0" xfId="2" applyNumberFormat="1" applyFont="1" applyFill="1" applyBorder="1" applyAlignment="1" applyProtection="1">
      <alignment horizontal="right"/>
    </xf>
    <xf numFmtId="41" fontId="5" fillId="0" borderId="0" xfId="2" applyNumberFormat="1" applyFont="1" applyFill="1" applyBorder="1" applyAlignment="1" applyProtection="1">
      <alignment horizontal="right"/>
    </xf>
    <xf numFmtId="171" fontId="2" fillId="0" borderId="2" xfId="2" applyNumberFormat="1" applyFont="1" applyFill="1" applyBorder="1" applyAlignment="1" applyProtection="1">
      <alignment horizontal="right"/>
    </xf>
    <xf numFmtId="171" fontId="2" fillId="0" borderId="0" xfId="2" applyNumberFormat="1" applyFont="1" applyFill="1" applyAlignment="1" applyProtection="1">
      <alignment horizontal="right"/>
    </xf>
    <xf numFmtId="41" fontId="2" fillId="0" borderId="0" xfId="2" applyNumberFormat="1" applyFont="1" applyFill="1" applyAlignment="1" applyProtection="1">
      <alignment horizontal="right"/>
    </xf>
    <xf numFmtId="41" fontId="2" fillId="0" borderId="2" xfId="2" applyNumberFormat="1" applyFont="1" applyFill="1" applyBorder="1" applyAlignment="1" applyProtection="1">
      <alignment horizontal="right"/>
    </xf>
    <xf numFmtId="171" fontId="5" fillId="0" borderId="1" xfId="2" applyNumberFormat="1" applyFont="1" applyFill="1" applyBorder="1" applyAlignment="1" applyProtection="1">
      <alignment horizontal="right"/>
    </xf>
    <xf numFmtId="171" fontId="5" fillId="0" borderId="2" xfId="2" applyNumberFormat="1" applyFont="1" applyFill="1" applyBorder="1" applyAlignment="1" applyProtection="1">
      <alignment horizontal="right"/>
    </xf>
    <xf numFmtId="41" fontId="5" fillId="0" borderId="2" xfId="2" applyNumberFormat="1" applyFont="1" applyFill="1" applyBorder="1" applyAlignment="1" applyProtection="1">
      <alignment horizontal="right"/>
    </xf>
    <xf numFmtId="171" fontId="5" fillId="0" borderId="3" xfId="2" applyNumberFormat="1" applyFont="1" applyFill="1" applyBorder="1" applyAlignment="1" applyProtection="1">
      <alignment horizontal="right"/>
    </xf>
    <xf numFmtId="41" fontId="2" fillId="0" borderId="0" xfId="2" applyNumberFormat="1" applyFont="1" applyFill="1" applyBorder="1" applyAlignment="1" applyProtection="1">
      <alignment horizontal="fill"/>
    </xf>
    <xf numFmtId="41" fontId="2" fillId="0" borderId="0" xfId="2" applyNumberFormat="1" applyFont="1" applyFill="1" applyProtection="1"/>
    <xf numFmtId="39" fontId="2" fillId="0" borderId="0" xfId="2" applyNumberFormat="1" applyFont="1" applyFill="1" applyBorder="1" applyAlignment="1" applyProtection="1">
      <alignment horizontal="left"/>
    </xf>
    <xf numFmtId="39" fontId="2" fillId="0" borderId="0" xfId="2" applyFont="1" applyFill="1" applyBorder="1" applyProtection="1"/>
    <xf numFmtId="39" fontId="2" fillId="0" borderId="0" xfId="2" applyFont="1" applyFill="1" applyBorder="1" applyAlignment="1" applyProtection="1">
      <alignment horizontal="center"/>
    </xf>
    <xf numFmtId="44" fontId="2" fillId="0" borderId="1" xfId="2" applyNumberFormat="1" applyFont="1" applyFill="1" applyBorder="1" applyAlignment="1" applyProtection="1">
      <alignment horizontal="center"/>
    </xf>
    <xf numFmtId="43" fontId="2" fillId="0" borderId="0" xfId="2" applyNumberFormat="1" applyFont="1" applyFill="1" applyBorder="1" applyAlignment="1" applyProtection="1">
      <alignment horizontal="fill"/>
    </xf>
    <xf numFmtId="0" fontId="7" fillId="0" borderId="0" xfId="3" applyFill="1" applyAlignment="1">
      <alignment wrapText="1"/>
    </xf>
    <xf numFmtId="39" fontId="2" fillId="0" borderId="0" xfId="2" applyNumberFormat="1" applyFont="1" applyFill="1" applyAlignment="1" applyProtection="1">
      <alignment wrapText="1"/>
    </xf>
    <xf numFmtId="39" fontId="2" fillId="0" borderId="0" xfId="2" applyNumberFormat="1" applyFont="1" applyFill="1" applyAlignment="1" applyProtection="1">
      <alignment wrapText="1"/>
    </xf>
    <xf numFmtId="0" fontId="7" fillId="0" borderId="0" xfId="3" applyAlignment="1">
      <alignment wrapText="1"/>
    </xf>
  </cellXfs>
  <cellStyles count="7">
    <cellStyle name="Comma 2" xfId="5"/>
    <cellStyle name="Currency 2" xfId="4"/>
    <cellStyle name="Normal" xfId="0" builtinId="0"/>
    <cellStyle name="Normal 2" xfId="3"/>
    <cellStyle name="Normal_Monthly" xfId="2"/>
    <cellStyle name="Normal_Year To Date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Electricity%20Template%2005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Electricity%20Template%20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 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 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H42" sqref="H4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86282882.260000005</v>
      </c>
      <c r="C10" s="28"/>
      <c r="D10" s="28">
        <v>88253024.260000005</v>
      </c>
      <c r="E10" s="28"/>
      <c r="F10" s="28">
        <f>B10-D10</f>
        <v>-1970142</v>
      </c>
      <c r="G10" s="30"/>
      <c r="H10" s="29">
        <f>IF(D10=0,"n/a",IF(AND(F10/D10&lt;1,F10/D10&gt;-1),F10/D10,"n/a"))</f>
        <v>-2.2323790221577159E-2</v>
      </c>
      <c r="I10" s="31"/>
      <c r="J10" s="32">
        <f>IF(B46=0,"n/a",B10/B46)</f>
        <v>0.10612231405213676</v>
      </c>
      <c r="K10" s="33">
        <f>IF(D46=0,"n/a",D10/D46)</f>
        <v>0.10697716134797705</v>
      </c>
      <c r="M10" s="34"/>
    </row>
    <row r="11" spans="1:13" x14ac:dyDescent="0.2">
      <c r="A11" s="27" t="s">
        <v>10</v>
      </c>
      <c r="B11" s="35">
        <v>52606693.920000002</v>
      </c>
      <c r="C11" s="35"/>
      <c r="D11" s="35">
        <v>69053615.120000005</v>
      </c>
      <c r="E11" s="35"/>
      <c r="F11" s="35">
        <f>B11-D11</f>
        <v>-16446921.200000003</v>
      </c>
      <c r="G11" s="35"/>
      <c r="H11" s="29">
        <f>IF(D11=0,"n/a",IF(AND(F11/D11&lt;1,F11/D11&gt;-1),F11/D11,"n/a"))</f>
        <v>-0.23817610665884573</v>
      </c>
      <c r="I11" s="31"/>
      <c r="J11" s="36">
        <f>IF(B47=0,"n/a",B11/B47)</f>
        <v>9.3384545877204725E-2</v>
      </c>
      <c r="K11" s="37">
        <f>IF(D47=0,"n/a",D11/D47)</f>
        <v>9.4092756049500972E-2</v>
      </c>
    </row>
    <row r="12" spans="1:13" x14ac:dyDescent="0.2">
      <c r="A12" s="27" t="s">
        <v>11</v>
      </c>
      <c r="B12" s="35">
        <v>7272921.3899999997</v>
      </c>
      <c r="C12" s="35"/>
      <c r="D12" s="35">
        <v>7740860.5899999999</v>
      </c>
      <c r="E12" s="35"/>
      <c r="F12" s="35">
        <f>B12-D12</f>
        <v>-467939.20000000019</v>
      </c>
      <c r="G12" s="35"/>
      <c r="H12" s="29">
        <f>IF(D12=0,"n/a",IF(AND(F12/D12&lt;1,F12/D12&gt;-1),F12/D12,"n/a"))</f>
        <v>-6.0450539647297817E-2</v>
      </c>
      <c r="I12" s="31"/>
      <c r="J12" s="36">
        <f>IF(B48=0,"n/a",B12/B48)</f>
        <v>8.8760729607517186E-2</v>
      </c>
      <c r="K12" s="37">
        <f>IF(D48=0,"n/a",D12/D48)</f>
        <v>8.7201570643218582E-2</v>
      </c>
    </row>
    <row r="13" spans="1:13" x14ac:dyDescent="0.2">
      <c r="A13" s="27" t="s">
        <v>12</v>
      </c>
      <c r="B13" s="35">
        <v>1479951.1</v>
      </c>
      <c r="C13" s="35"/>
      <c r="D13" s="35">
        <v>1412162.17</v>
      </c>
      <c r="E13" s="35"/>
      <c r="F13" s="35">
        <f>B13-D13</f>
        <v>67788.930000000168</v>
      </c>
      <c r="G13" s="35"/>
      <c r="H13" s="29">
        <f>IF(D13=0,"n/a",IF(AND(F13/D13&lt;1,F13/D13&gt;-1),F13/D13,"n/a"))</f>
        <v>4.8003643944094732E-2</v>
      </c>
      <c r="I13" s="31"/>
      <c r="J13" s="36">
        <f>IF(B49=0,"n/a",B13/B49)</f>
        <v>0.24238194934691557</v>
      </c>
      <c r="K13" s="37">
        <f>IF(D49=0,"n/a",D13/D49)</f>
        <v>0.2370517266847694</v>
      </c>
      <c r="L13" s="38"/>
    </row>
    <row r="14" spans="1:13" x14ac:dyDescent="0.2">
      <c r="A14" s="27" t="s">
        <v>13</v>
      </c>
      <c r="B14" s="35">
        <v>33652.47</v>
      </c>
      <c r="C14" s="39"/>
      <c r="D14" s="35">
        <v>32038.44</v>
      </c>
      <c r="E14" s="35"/>
      <c r="F14" s="35">
        <f>B14-D14</f>
        <v>1614.0300000000025</v>
      </c>
      <c r="G14" s="39"/>
      <c r="H14" s="29">
        <f>IF(D14=0,"n/a",IF(AND(F14/D14&lt;1,F14/D14&gt;-1),F14/D14,"n/a"))</f>
        <v>5.0377921022371958E-2</v>
      </c>
      <c r="I14" s="40"/>
      <c r="J14" s="36">
        <f>IF(B50=0,"n/a",B14/B50)</f>
        <v>6.2546409188907887E-2</v>
      </c>
      <c r="K14" s="37">
        <f>IF(D50=0,"n/a",D14/D50)</f>
        <v>4.5006658612648555E-2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147676101.13999999</v>
      </c>
      <c r="C16" s="35"/>
      <c r="D16" s="45">
        <f>SUM(D10:D15)</f>
        <v>166491700.57999998</v>
      </c>
      <c r="E16" s="35"/>
      <c r="F16" s="45">
        <f>SUM(F10:F15)</f>
        <v>-18815599.440000001</v>
      </c>
      <c r="G16" s="46"/>
      <c r="H16" s="47">
        <f>IF(D16=0,"n/a",IF(AND(F16/D16&lt;1,F16/D16&gt;-1),F16/D16,"n/a"))</f>
        <v>-0.11301223649258735</v>
      </c>
      <c r="I16" s="31"/>
      <c r="J16" s="48">
        <f>IF(B52=0,"n/a",B16/B52)</f>
        <v>0.10080502040491404</v>
      </c>
      <c r="K16" s="48">
        <f>IF(D52=0,"n/a",D16/D52)</f>
        <v>0.10064188923277541</v>
      </c>
    </row>
    <row r="17" spans="1:13" x14ac:dyDescent="0.2">
      <c r="A17" s="27" t="s">
        <v>16</v>
      </c>
      <c r="B17" s="35">
        <v>1542805.88</v>
      </c>
      <c r="C17" s="35"/>
      <c r="D17" s="35">
        <v>1517109.3</v>
      </c>
      <c r="E17" s="35"/>
      <c r="F17" s="35">
        <f>B17-D17</f>
        <v>25696.579999999842</v>
      </c>
      <c r="G17" s="35"/>
      <c r="H17" s="29">
        <f>IF(D17=0,"n/a",IF(AND(F17/D17&lt;1,F17/D17&gt;-1),F17/D17,"n/a"))</f>
        <v>1.693785675165253E-2</v>
      </c>
      <c r="I17" s="40"/>
      <c r="J17" s="37">
        <f>IF(B53=0,"n/a",B17/B53)</f>
        <v>8.9797495975997201E-3</v>
      </c>
      <c r="K17" s="37">
        <f>IF(D53=0,"n/a",D17/D53)</f>
        <v>1.0938679175320569E-2</v>
      </c>
    </row>
    <row r="18" spans="1:13" ht="12.75" customHeight="1" x14ac:dyDescent="0.2">
      <c r="A18" s="27" t="s">
        <v>17</v>
      </c>
      <c r="B18" s="35">
        <v>6017407.2199999997</v>
      </c>
      <c r="C18" s="39"/>
      <c r="D18" s="35">
        <v>2508786.25</v>
      </c>
      <c r="E18" s="35"/>
      <c r="F18" s="35">
        <f>B18-D18</f>
        <v>3508620.9699999997</v>
      </c>
      <c r="G18" s="39"/>
      <c r="H18" s="29" t="str">
        <f>IF(D18=0,"n/a",IF(AND(F18/D18&lt;1,F18/D18&gt;-1),F18/D18,"n/a"))</f>
        <v>n/a</v>
      </c>
      <c r="I18" s="31"/>
      <c r="J18" s="48">
        <f>IF(B54=0,"n/a",B18/B54)</f>
        <v>1.8808385586782651E-2</v>
      </c>
      <c r="K18" s="48">
        <f>IF(D54=0,"n/a",D18/D54)</f>
        <v>2.1741857206069026E-2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155236314.23999998</v>
      </c>
      <c r="C20" s="35"/>
      <c r="D20" s="35">
        <f>SUM(D16:D18)</f>
        <v>170517596.13</v>
      </c>
      <c r="E20" s="35"/>
      <c r="F20" s="35">
        <f>SUM(F16:F18)</f>
        <v>-15281281.890000004</v>
      </c>
      <c r="G20" s="35"/>
      <c r="H20" s="53">
        <f>IF(D20=0,"n/a",IF(AND(F20/D20&lt;1,F20/D20&gt;-1),F20/D20,"n/a"))</f>
        <v>-8.9617037987972742E-2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3694.94</v>
      </c>
      <c r="C22" s="35"/>
      <c r="D22" s="35">
        <v>-335286.56</v>
      </c>
      <c r="E22" s="35"/>
      <c r="F22" s="35">
        <f>B22-D22</f>
        <v>338981.5</v>
      </c>
      <c r="G22" s="35"/>
      <c r="H22" s="29" t="str">
        <f>IF(D22=0,"n/a",IF(AND(F22/D22&lt;1,F22/D22&gt;-1),F22/D22,"n/a"))</f>
        <v>n/a</v>
      </c>
      <c r="I22" s="40"/>
      <c r="J22" s="56"/>
      <c r="K22" s="56"/>
    </row>
    <row r="23" spans="1:13" x14ac:dyDescent="0.2">
      <c r="A23" s="27" t="s">
        <v>20</v>
      </c>
      <c r="B23" s="35">
        <v>1481629.64</v>
      </c>
      <c r="C23" s="35"/>
      <c r="D23" s="35">
        <v>1813346.75</v>
      </c>
      <c r="E23" s="35"/>
      <c r="F23" s="35">
        <f>B23-D23</f>
        <v>-331717.1100000001</v>
      </c>
      <c r="G23" s="35"/>
      <c r="H23" s="29">
        <f>IF(D23=0,"n/a",IF(AND(F23/D23&lt;1,F23/D23&gt;-1),F23/D23,"n/a"))</f>
        <v>-0.18293087629268925</v>
      </c>
      <c r="I23" s="40"/>
      <c r="J23" s="56"/>
      <c r="K23" s="56"/>
    </row>
    <row r="24" spans="1:13" x14ac:dyDescent="0.2">
      <c r="A24" s="27" t="s">
        <v>21</v>
      </c>
      <c r="B24" s="35">
        <v>11484225.32</v>
      </c>
      <c r="C24" s="35"/>
      <c r="D24" s="35">
        <v>3043925.31</v>
      </c>
      <c r="E24" s="35"/>
      <c r="F24" s="35">
        <f>B24-D24</f>
        <v>8440300.0099999998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3094606.55</v>
      </c>
      <c r="C25" s="39"/>
      <c r="D25" s="45">
        <v>6325113.9500000002</v>
      </c>
      <c r="E25" s="35"/>
      <c r="F25" s="45">
        <f>B25-D25</f>
        <v>-3230507.4000000004</v>
      </c>
      <c r="G25" s="39"/>
      <c r="H25" s="47">
        <f>IF(D25=0,"n/a",IF(AND(F25/D25&lt;1,F25/D25&gt;-1),F25/D25,"n/a"))</f>
        <v>-0.5107429566545596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16064156.449999999</v>
      </c>
      <c r="C26" s="35"/>
      <c r="D26" s="45">
        <f>SUM(D22:D25)</f>
        <v>10847099.449999999</v>
      </c>
      <c r="E26" s="35"/>
      <c r="F26" s="45">
        <f>SUM(F22:F25)</f>
        <v>5217057</v>
      </c>
      <c r="G26" s="35"/>
      <c r="H26" s="47">
        <f>IF(D26=0,"n/a",IF(AND(F26/D26&lt;1,F26/D26&gt;-1),F26/D26,"n/a"))</f>
        <v>0.48096332333340969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171300470.68999997</v>
      </c>
      <c r="C28" s="28"/>
      <c r="D28" s="59">
        <f>+D26+D20</f>
        <v>181364695.57999998</v>
      </c>
      <c r="E28" s="28"/>
      <c r="F28" s="59">
        <f>+F26+F20</f>
        <v>-10064224.890000004</v>
      </c>
      <c r="G28" s="35"/>
      <c r="H28" s="60">
        <f>IF(D28=0,"n/a",IF(AND(F28/D28&lt;1,F28/D28&gt;-1),F28/D28,"n/a"))</f>
        <v>-5.549164272470368E-2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6897616.7599999998</v>
      </c>
      <c r="C31" s="28"/>
      <c r="D31" s="28">
        <v>6838619.3600000003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-6228443.1500000004</v>
      </c>
      <c r="C32" s="35"/>
      <c r="D32" s="35">
        <v>-6361216.1629999997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5518278.6699999999</v>
      </c>
      <c r="C33" s="35"/>
      <c r="D33" s="35">
        <v>7626589.3200000003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-2642676.73</v>
      </c>
      <c r="C34" s="35"/>
      <c r="D34" s="35">
        <v>-2905351.9040000001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1472469.78</v>
      </c>
      <c r="C35" s="35"/>
      <c r="D35" s="35">
        <v>1374936.66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96282.72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-114341.7</v>
      </c>
      <c r="C37" s="35"/>
      <c r="D37" s="35">
        <v>-110809.59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4109356.61</v>
      </c>
      <c r="C38" s="35"/>
      <c r="D38" s="35">
        <v>4886879.08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-1630894.51</v>
      </c>
      <c r="C39" s="35"/>
      <c r="D39" s="35">
        <v>0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813051270.41999996</v>
      </c>
      <c r="C46" s="80"/>
      <c r="D46" s="80">
        <v>824970705.40999997</v>
      </c>
      <c r="E46" s="80"/>
      <c r="F46" s="80">
        <f>+B46-D46</f>
        <v>-11919434.99000001</v>
      </c>
      <c r="G46" s="46"/>
      <c r="H46" s="53">
        <f>IF(D46=0,"n/a",IF(AND(F46/D46&lt;1,F46/D46&gt;-1),F46/D46,"n/a"))</f>
        <v>-1.4448313027159191E-2</v>
      </c>
      <c r="I46" s="81"/>
      <c r="J46" s="23"/>
      <c r="K46" s="26"/>
    </row>
    <row r="47" spans="1:13" x14ac:dyDescent="0.2">
      <c r="A47" s="27" t="s">
        <v>10</v>
      </c>
      <c r="B47" s="80">
        <v>563334044.47000003</v>
      </c>
      <c r="C47" s="80"/>
      <c r="D47" s="80">
        <v>733888749.98699999</v>
      </c>
      <c r="E47" s="80"/>
      <c r="F47" s="80">
        <f>+B47-D47</f>
        <v>-170554705.51699996</v>
      </c>
      <c r="G47" s="46"/>
      <c r="H47" s="53">
        <f>IF(D47=0,"n/a",IF(AND(F47/D47&lt;1,F47/D47&gt;-1),F47/D47,"n/a"))</f>
        <v>-0.23239858291876139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81938503.909999996</v>
      </c>
      <c r="C48" s="80"/>
      <c r="D48" s="80">
        <v>88769738.123999998</v>
      </c>
      <c r="E48" s="80"/>
      <c r="F48" s="80">
        <f>+B48-D48</f>
        <v>-6831234.2140000015</v>
      </c>
      <c r="G48" s="46"/>
      <c r="H48" s="53">
        <f>IF(D48=0,"n/a",IF(AND(F48/D48&lt;1,F48/D48&gt;-1),F48/D48,"n/a"))</f>
        <v>-7.695453831865133E-2</v>
      </c>
      <c r="I48" s="81"/>
      <c r="J48" s="23"/>
      <c r="K48" s="26"/>
    </row>
    <row r="49" spans="1:11" x14ac:dyDescent="0.2">
      <c r="A49" s="27" t="s">
        <v>12</v>
      </c>
      <c r="B49" s="80">
        <v>6105863.5099999998</v>
      </c>
      <c r="C49" s="80"/>
      <c r="D49" s="80">
        <v>5957189.9759999998</v>
      </c>
      <c r="E49" s="80"/>
      <c r="F49" s="80">
        <f>+B49-D49</f>
        <v>148673.53399999999</v>
      </c>
      <c r="G49" s="46"/>
      <c r="H49" s="53">
        <f>IF(D49=0,"n/a",IF(AND(F49/D49&lt;1,F49/D49&gt;-1),F49/D49,"n/a"))</f>
        <v>2.4956990560812693E-2</v>
      </c>
      <c r="I49" s="81"/>
      <c r="J49" s="82"/>
      <c r="K49" s="26"/>
    </row>
    <row r="50" spans="1:11" x14ac:dyDescent="0.2">
      <c r="A50" s="27" t="s">
        <v>13</v>
      </c>
      <c r="B50" s="80">
        <v>538040</v>
      </c>
      <c r="C50" s="83"/>
      <c r="D50" s="80">
        <v>711860</v>
      </c>
      <c r="E50" s="83"/>
      <c r="F50" s="80">
        <f>+B50-D50</f>
        <v>-173820</v>
      </c>
      <c r="G50" s="84"/>
      <c r="H50" s="53">
        <f>IF(D50=0,"n/a",IF(AND(F50/D50&lt;1,F50/D50&gt;-1),F50/D50,"n/a"))</f>
        <v>-0.24417722585901722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1464967722.3099999</v>
      </c>
      <c r="C52" s="80"/>
      <c r="D52" s="89">
        <f>SUM(D46:D51)</f>
        <v>1654298243.497</v>
      </c>
      <c r="E52" s="80"/>
      <c r="F52" s="89">
        <f>SUM(F46:F51)</f>
        <v>-189330521.18699995</v>
      </c>
      <c r="G52" s="46"/>
      <c r="H52" s="47">
        <f>IF(D52=0,"n/a",IF(AND(F52/D52&lt;1,F52/D52&gt;-1),F52/D52,"n/a"))</f>
        <v>-0.11444763477882716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171809454.50999999</v>
      </c>
      <c r="C53" s="83"/>
      <c r="D53" s="80">
        <v>138692183.55199999</v>
      </c>
      <c r="E53" s="83"/>
      <c r="F53" s="80">
        <f>+B53-D53</f>
        <v>33117270.958000004</v>
      </c>
      <c r="G53" s="84"/>
      <c r="H53" s="53">
        <f>IF(D53=0,"n/a",IF(AND(F53/D53&lt;1,F53/D53&gt;-1),F53/D53,"n/a"))</f>
        <v>0.23878253344813274</v>
      </c>
      <c r="I53" s="81"/>
      <c r="J53" s="23"/>
      <c r="K53" s="26"/>
    </row>
    <row r="54" spans="1:11" x14ac:dyDescent="0.2">
      <c r="A54" s="27" t="s">
        <v>17</v>
      </c>
      <c r="B54" s="80">
        <v>319932149</v>
      </c>
      <c r="C54" s="83"/>
      <c r="D54" s="80">
        <v>115389694</v>
      </c>
      <c r="E54" s="83"/>
      <c r="F54" s="80">
        <f>+B54-D54</f>
        <v>204542455</v>
      </c>
      <c r="G54" s="84"/>
      <c r="H54" s="53" t="str">
        <f>IF(D54=0,"n/a",IF(AND(F54/D54&lt;1,F54/D54&gt;-1),F54/D54,"n/a"))</f>
        <v>n/a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1956709325.8199999</v>
      </c>
      <c r="C56" s="80"/>
      <c r="D56" s="92">
        <f>SUM(D52:D54)</f>
        <v>1908380121.049</v>
      </c>
      <c r="E56" s="80"/>
      <c r="F56" s="92">
        <f>SUM(F52:F54)</f>
        <v>48329204.771000057</v>
      </c>
      <c r="G56" s="46"/>
      <c r="H56" s="60">
        <f>IF(D56=0,"n/a",IF(AND(F56/D56&lt;1,F56/D56&gt;-1),F56/D56,"n/a"))</f>
        <v>2.5324726577236834E-2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>
      <pane xSplit="1" ySplit="9" topLeftCell="B28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77189240.049999997</v>
      </c>
      <c r="C10" s="28"/>
      <c r="D10" s="28">
        <v>72116777.040000007</v>
      </c>
      <c r="E10" s="28"/>
      <c r="F10" s="28">
        <f>B10-D10</f>
        <v>5072463.0099999905</v>
      </c>
      <c r="G10" s="30"/>
      <c r="H10" s="29">
        <f>IF(D10=0,"n/a",IF(AND(F10/D10&lt;1,F10/D10&gt;-1),F10/D10,"n/a"))</f>
        <v>7.0336795655559017E-2</v>
      </c>
      <c r="I10" s="31"/>
      <c r="J10" s="32">
        <f>IF(B46=0,"n/a",B10/B46)</f>
        <v>0.10754805493224352</v>
      </c>
      <c r="K10" s="33">
        <f>IF(D46=0,"n/a",D10/D46)</f>
        <v>0.10698940494803254</v>
      </c>
      <c r="M10" s="34"/>
    </row>
    <row r="11" spans="1:13" x14ac:dyDescent="0.2">
      <c r="A11" s="27" t="s">
        <v>10</v>
      </c>
      <c r="B11" s="35">
        <v>56883454.479999997</v>
      </c>
      <c r="C11" s="35"/>
      <c r="D11" s="35">
        <v>65516849.57</v>
      </c>
      <c r="E11" s="35"/>
      <c r="F11" s="35">
        <f>B11-D11</f>
        <v>-8633395.0900000036</v>
      </c>
      <c r="G11" s="35"/>
      <c r="H11" s="29">
        <f>IF(D11=0,"n/a",IF(AND(F11/D11&lt;1,F11/D11&gt;-1),F11/D11,"n/a"))</f>
        <v>-0.13177366046540206</v>
      </c>
      <c r="I11" s="31"/>
      <c r="J11" s="36">
        <f>IF(B47=0,"n/a",B11/B47)</f>
        <v>9.8589805807471245E-2</v>
      </c>
      <c r="K11" s="37">
        <f>IF(D47=0,"n/a",D11/D47)</f>
        <v>9.5733758225584553E-2</v>
      </c>
    </row>
    <row r="12" spans="1:13" x14ac:dyDescent="0.2">
      <c r="A12" s="27" t="s">
        <v>11</v>
      </c>
      <c r="B12" s="35">
        <v>7550769.5099999998</v>
      </c>
      <c r="C12" s="35"/>
      <c r="D12" s="35">
        <v>7808946.5800000001</v>
      </c>
      <c r="E12" s="35"/>
      <c r="F12" s="35">
        <f>B12-D12</f>
        <v>-258177.0700000003</v>
      </c>
      <c r="G12" s="35"/>
      <c r="H12" s="29">
        <f>IF(D12=0,"n/a",IF(AND(F12/D12&lt;1,F12/D12&gt;-1),F12/D12,"n/a"))</f>
        <v>-3.3061702670784607E-2</v>
      </c>
      <c r="I12" s="31"/>
      <c r="J12" s="36">
        <f>IF(B48=0,"n/a",B12/B48)</f>
        <v>8.9371958728009571E-2</v>
      </c>
      <c r="K12" s="37">
        <f>IF(D48=0,"n/a",D12/D48)</f>
        <v>8.9586033447156752E-2</v>
      </c>
    </row>
    <row r="13" spans="1:13" x14ac:dyDescent="0.2">
      <c r="A13" s="27" t="s">
        <v>12</v>
      </c>
      <c r="B13" s="35">
        <v>1448865.08</v>
      </c>
      <c r="C13" s="35"/>
      <c r="D13" s="35">
        <v>1867011.04</v>
      </c>
      <c r="E13" s="35"/>
      <c r="F13" s="35">
        <f>B13-D13</f>
        <v>-418145.95999999996</v>
      </c>
      <c r="G13" s="35"/>
      <c r="H13" s="29">
        <f>IF(D13=0,"n/a",IF(AND(F13/D13&lt;1,F13/D13&gt;-1),F13/D13,"n/a"))</f>
        <v>-0.22396544586045938</v>
      </c>
      <c r="I13" s="31"/>
      <c r="J13" s="36">
        <f>IF(B49=0,"n/a",B13/B49)</f>
        <v>0.23607669779563967</v>
      </c>
      <c r="K13" s="37">
        <f>IF(D49=0,"n/a",D13/D49)</f>
        <v>0.24748710233762641</v>
      </c>
      <c r="L13" s="38"/>
    </row>
    <row r="14" spans="1:13" x14ac:dyDescent="0.2">
      <c r="A14" s="27" t="s">
        <v>13</v>
      </c>
      <c r="B14" s="35">
        <v>27970.53</v>
      </c>
      <c r="C14" s="39"/>
      <c r="D14" s="35">
        <v>26279.55</v>
      </c>
      <c r="E14" s="35"/>
      <c r="F14" s="35">
        <f>B14-D14</f>
        <v>1690.9799999999996</v>
      </c>
      <c r="G14" s="39"/>
      <c r="H14" s="29">
        <f>IF(D14=0,"n/a",IF(AND(F14/D14&lt;1,F14/D14&gt;-1),F14/D14,"n/a"))</f>
        <v>6.4345850670958965E-2</v>
      </c>
      <c r="I14" s="40"/>
      <c r="J14" s="36">
        <f>IF(B50=0,"n/a",B14/B50)</f>
        <v>4.9412659435395537E-2</v>
      </c>
      <c r="K14" s="37">
        <f>IF(D50=0,"n/a",D14/D50)</f>
        <v>5.9764281815700898E-2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143100299.65000001</v>
      </c>
      <c r="C16" s="35"/>
      <c r="D16" s="45">
        <f>SUM(D10:D15)</f>
        <v>147335863.78000003</v>
      </c>
      <c r="E16" s="35"/>
      <c r="F16" s="45">
        <f>SUM(F10:F15)</f>
        <v>-4235564.1300000129</v>
      </c>
      <c r="G16" s="46"/>
      <c r="H16" s="47">
        <f>IF(D16=0,"n/a",IF(AND(F16/D16&lt;1,F16/D16&gt;-1),F16/D16,"n/a"))</f>
        <v>-2.8747679087316454E-2</v>
      </c>
      <c r="I16" s="31"/>
      <c r="J16" s="48">
        <f>IF(B52=0,"n/a",B16/B52)</f>
        <v>0.10325591716119027</v>
      </c>
      <c r="K16" s="48">
        <f>IF(D52=0,"n/a",D16/D52)</f>
        <v>0.10136130621389237</v>
      </c>
    </row>
    <row r="17" spans="1:13" x14ac:dyDescent="0.2">
      <c r="A17" s="27" t="s">
        <v>16</v>
      </c>
      <c r="B17" s="35">
        <v>1465472.16</v>
      </c>
      <c r="C17" s="35"/>
      <c r="D17" s="35">
        <v>1785363.13</v>
      </c>
      <c r="E17" s="35"/>
      <c r="F17" s="35">
        <f>B17-D17</f>
        <v>-319890.96999999997</v>
      </c>
      <c r="G17" s="35"/>
      <c r="H17" s="29">
        <f>IF(D17=0,"n/a",IF(AND(F17/D17&lt;1,F17/D17&gt;-1),F17/D17,"n/a"))</f>
        <v>-0.1791741773002784</v>
      </c>
      <c r="I17" s="40"/>
      <c r="J17" s="37">
        <f>IF(B53=0,"n/a",B17/B53)</f>
        <v>9.1791915696141889E-3</v>
      </c>
      <c r="K17" s="37">
        <f>IF(D53=0,"n/a",D17/D53)</f>
        <v>8.4429253520181581E-3</v>
      </c>
    </row>
    <row r="18" spans="1:13" ht="12.75" customHeight="1" x14ac:dyDescent="0.2">
      <c r="A18" s="27" t="s">
        <v>17</v>
      </c>
      <c r="B18" s="35">
        <v>2281622.92</v>
      </c>
      <c r="C18" s="39"/>
      <c r="D18" s="35">
        <v>1484508.12</v>
      </c>
      <c r="E18" s="35"/>
      <c r="F18" s="35">
        <f>B18-D18</f>
        <v>797114.79999999981</v>
      </c>
      <c r="G18" s="39"/>
      <c r="H18" s="29">
        <f>IF(D18=0,"n/a",IF(AND(F18/D18&lt;1,F18/D18&gt;-1),F18/D18,"n/a"))</f>
        <v>0.53695550011541848</v>
      </c>
      <c r="I18" s="31"/>
      <c r="J18" s="48">
        <f>IF(B54=0,"n/a",B18/B54)</f>
        <v>1.066006958765213E-2</v>
      </c>
      <c r="K18" s="48">
        <f>IF(D54=0,"n/a",D18/D54)</f>
        <v>1.2846789772249342E-2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146847394.72999999</v>
      </c>
      <c r="C20" s="35"/>
      <c r="D20" s="35">
        <f>SUM(D16:D18)</f>
        <v>150605735.03000003</v>
      </c>
      <c r="E20" s="35"/>
      <c r="F20" s="35">
        <f>SUM(F16:F18)</f>
        <v>-3758340.3000000129</v>
      </c>
      <c r="G20" s="35"/>
      <c r="H20" s="53">
        <f>IF(D20=0,"n/a",IF(AND(F20/D20&lt;1,F20/D20&gt;-1),F20/D20,"n/a"))</f>
        <v>-2.4954828574432222E-2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-303319.33</v>
      </c>
      <c r="C22" s="35"/>
      <c r="D22" s="35">
        <v>3234033.5</v>
      </c>
      <c r="E22" s="35"/>
      <c r="F22" s="35">
        <f>B22-D22</f>
        <v>-3537352.83</v>
      </c>
      <c r="G22" s="35"/>
      <c r="H22" s="29" t="str">
        <f>IF(D22=0,"n/a",IF(AND(F22/D22&lt;1,F22/D22&gt;-1),F22/D22,"n/a"))</f>
        <v>n/a</v>
      </c>
      <c r="I22" s="40"/>
      <c r="J22" s="56"/>
      <c r="K22" s="56"/>
    </row>
    <row r="23" spans="1:13" x14ac:dyDescent="0.2">
      <c r="A23" s="27" t="s">
        <v>20</v>
      </c>
      <c r="B23" s="35">
        <v>1448233.87</v>
      </c>
      <c r="C23" s="35"/>
      <c r="D23" s="35">
        <v>1553110.03</v>
      </c>
      <c r="E23" s="35"/>
      <c r="F23" s="35">
        <f>B23-D23</f>
        <v>-104876.15999999992</v>
      </c>
      <c r="G23" s="35"/>
      <c r="H23" s="29">
        <f>IF(D23=0,"n/a",IF(AND(F23/D23&lt;1,F23/D23&gt;-1),F23/D23,"n/a"))</f>
        <v>-6.7526548650258811E-2</v>
      </c>
      <c r="I23" s="40"/>
      <c r="J23" s="56"/>
      <c r="K23" s="56"/>
    </row>
    <row r="24" spans="1:13" x14ac:dyDescent="0.2">
      <c r="A24" s="27" t="s">
        <v>21</v>
      </c>
      <c r="B24" s="35">
        <v>4290134.72</v>
      </c>
      <c r="C24" s="35"/>
      <c r="D24" s="35">
        <v>1191683.3899999999</v>
      </c>
      <c r="E24" s="35"/>
      <c r="F24" s="35">
        <f>B24-D24</f>
        <v>3098451.33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48922.81</v>
      </c>
      <c r="C25" s="39"/>
      <c r="D25" s="45">
        <v>7448198.9699999997</v>
      </c>
      <c r="E25" s="35"/>
      <c r="F25" s="45">
        <f>B25-D25</f>
        <v>-7399276.1600000001</v>
      </c>
      <c r="G25" s="39"/>
      <c r="H25" s="47">
        <f>IF(D25=0,"n/a",IF(AND(F25/D25&lt;1,F25/D25&gt;-1),F25/D25,"n/a"))</f>
        <v>-0.99343159195974062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5483972.0699999994</v>
      </c>
      <c r="C26" s="35"/>
      <c r="D26" s="45">
        <f>SUM(D22:D25)</f>
        <v>13427025.890000001</v>
      </c>
      <c r="E26" s="35"/>
      <c r="F26" s="45">
        <f>SUM(F22:F25)</f>
        <v>-7943053.8200000003</v>
      </c>
      <c r="G26" s="35"/>
      <c r="H26" s="47">
        <f>IF(D26=0,"n/a",IF(AND(F26/D26&lt;1,F26/D26&gt;-1),F26/D26,"n/a"))</f>
        <v>-0.59157209385555154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152331366.79999998</v>
      </c>
      <c r="C28" s="28"/>
      <c r="D28" s="59">
        <f>+D26+D20</f>
        <v>164032760.92000002</v>
      </c>
      <c r="E28" s="28"/>
      <c r="F28" s="59">
        <f>+F26+F20</f>
        <v>-11701394.120000012</v>
      </c>
      <c r="G28" s="35"/>
      <c r="H28" s="60">
        <f>IF(D28=0,"n/a",IF(AND(F28/D28&lt;1,F28/D28&gt;-1),F28/D28,"n/a"))</f>
        <v>-7.133571400231975E-2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5828621.5199999996</v>
      </c>
      <c r="C31" s="28"/>
      <c r="D31" s="28">
        <v>6254091.6600000001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-5507226.75</v>
      </c>
      <c r="C32" s="35"/>
      <c r="D32" s="35">
        <v>-5232503.34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6507279.1500000004</v>
      </c>
      <c r="C33" s="35"/>
      <c r="D33" s="35">
        <v>5063884.07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-2496421.34</v>
      </c>
      <c r="C34" s="35"/>
      <c r="D34" s="35">
        <v>-2530090.2579999999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1389107.78</v>
      </c>
      <c r="C35" s="35"/>
      <c r="D35" s="35">
        <v>1200884.3600000001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271076.86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-108038.5</v>
      </c>
      <c r="C37" s="35"/>
      <c r="D37" s="35">
        <v>-96500.65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3951686.83</v>
      </c>
      <c r="C38" s="35"/>
      <c r="D38" s="35">
        <v>3998218.53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151738.06</v>
      </c>
      <c r="C39" s="35"/>
      <c r="D39" s="35">
        <v>-1796788.55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717718605.87</v>
      </c>
      <c r="C46" s="80"/>
      <c r="D46" s="80">
        <v>674055314.87</v>
      </c>
      <c r="E46" s="80"/>
      <c r="F46" s="80">
        <f>+B46-D46</f>
        <v>43663291</v>
      </c>
      <c r="G46" s="46"/>
      <c r="H46" s="53">
        <f>IF(D46=0,"n/a",IF(AND(F46/D46&lt;1,F46/D46&gt;-1),F46/D46,"n/a"))</f>
        <v>6.4777014640736139E-2</v>
      </c>
      <c r="I46" s="81"/>
      <c r="J46" s="23"/>
      <c r="K46" s="26"/>
    </row>
    <row r="47" spans="1:13" x14ac:dyDescent="0.2">
      <c r="A47" s="27" t="s">
        <v>10</v>
      </c>
      <c r="B47" s="80">
        <v>576970955.71000004</v>
      </c>
      <c r="C47" s="80"/>
      <c r="D47" s="80">
        <v>684365168.40400004</v>
      </c>
      <c r="E47" s="80"/>
      <c r="F47" s="80">
        <f>+B47-D47</f>
        <v>-107394212.69400001</v>
      </c>
      <c r="G47" s="46"/>
      <c r="H47" s="53">
        <f>IF(D47=0,"n/a",IF(AND(F47/D47&lt;1,F47/D47&gt;-1),F47/D47,"n/a"))</f>
        <v>-0.15692530486969813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84487009.319999993</v>
      </c>
      <c r="C48" s="80"/>
      <c r="D48" s="80">
        <v>87167008.958000004</v>
      </c>
      <c r="E48" s="80"/>
      <c r="F48" s="80">
        <f>+B48-D48</f>
        <v>-2679999.6380000114</v>
      </c>
      <c r="G48" s="46"/>
      <c r="H48" s="53">
        <f>IF(D48=0,"n/a",IF(AND(F48/D48&lt;1,F48/D48&gt;-1),F48/D48,"n/a"))</f>
        <v>-3.0745573010212218E-2</v>
      </c>
      <c r="I48" s="81"/>
      <c r="J48" s="23"/>
      <c r="K48" s="26"/>
    </row>
    <row r="49" spans="1:11" x14ac:dyDescent="0.2">
      <c r="A49" s="27" t="s">
        <v>12</v>
      </c>
      <c r="B49" s="80">
        <v>6137264.2599999998</v>
      </c>
      <c r="C49" s="80"/>
      <c r="D49" s="80">
        <v>7543872.074</v>
      </c>
      <c r="E49" s="80"/>
      <c r="F49" s="80">
        <f>+B49-D49</f>
        <v>-1406607.8140000002</v>
      </c>
      <c r="G49" s="46"/>
      <c r="H49" s="53">
        <f>IF(D49=0,"n/a",IF(AND(F49/D49&lt;1,F49/D49&gt;-1),F49/D49,"n/a"))</f>
        <v>-0.18645700778090901</v>
      </c>
      <c r="I49" s="81"/>
      <c r="J49" s="82"/>
      <c r="K49" s="26"/>
    </row>
    <row r="50" spans="1:11" x14ac:dyDescent="0.2">
      <c r="A50" s="27" t="s">
        <v>13</v>
      </c>
      <c r="B50" s="80">
        <v>566060</v>
      </c>
      <c r="C50" s="83"/>
      <c r="D50" s="80">
        <v>439720</v>
      </c>
      <c r="E50" s="83"/>
      <c r="F50" s="80">
        <f>+B50-D50</f>
        <v>126340</v>
      </c>
      <c r="G50" s="84"/>
      <c r="H50" s="53">
        <f>IF(D50=0,"n/a",IF(AND(F50/D50&lt;1,F50/D50&gt;-1),F50/D50,"n/a"))</f>
        <v>0.28731920312926407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1385879895.1599998</v>
      </c>
      <c r="C52" s="80"/>
      <c r="D52" s="89">
        <f>SUM(D46:D51)</f>
        <v>1453571084.306</v>
      </c>
      <c r="E52" s="80"/>
      <c r="F52" s="89">
        <f>SUM(F46:F51)</f>
        <v>-67691189.146000013</v>
      </c>
      <c r="G52" s="46"/>
      <c r="H52" s="47">
        <f>IF(D52=0,"n/a",IF(AND(F52/D52&lt;1,F52/D52&gt;-1),F52/D52,"n/a"))</f>
        <v>-4.6568888083185024E-2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159651549.80000001</v>
      </c>
      <c r="C53" s="83"/>
      <c r="D53" s="80">
        <v>211462621.729</v>
      </c>
      <c r="E53" s="83"/>
      <c r="F53" s="80">
        <f>+B53-D53</f>
        <v>-51811071.92899999</v>
      </c>
      <c r="G53" s="84"/>
      <c r="H53" s="53">
        <f>IF(D53=0,"n/a",IF(AND(F53/D53&lt;1,F53/D53&gt;-1),F53/D53,"n/a"))</f>
        <v>-0.24501290821693533</v>
      </c>
      <c r="I53" s="81"/>
      <c r="J53" s="23"/>
      <c r="K53" s="26"/>
    </row>
    <row r="54" spans="1:11" x14ac:dyDescent="0.2">
      <c r="A54" s="27" t="s">
        <v>17</v>
      </c>
      <c r="B54" s="80">
        <v>214034524</v>
      </c>
      <c r="C54" s="83"/>
      <c r="D54" s="80">
        <v>115554792</v>
      </c>
      <c r="E54" s="83"/>
      <c r="F54" s="80">
        <f>+B54-D54</f>
        <v>98479732</v>
      </c>
      <c r="G54" s="84"/>
      <c r="H54" s="53">
        <f>IF(D54=0,"n/a",IF(AND(F54/D54&lt;1,F54/D54&gt;-1),F54/D54,"n/a"))</f>
        <v>0.85223408130058331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1759565968.9599998</v>
      </c>
      <c r="C56" s="80"/>
      <c r="D56" s="92">
        <f>SUM(D52:D54)</f>
        <v>1780588498.0350001</v>
      </c>
      <c r="E56" s="80"/>
      <c r="F56" s="92">
        <f>SUM(F52:F54)</f>
        <v>-21022529.075000003</v>
      </c>
      <c r="G56" s="46"/>
      <c r="H56" s="60">
        <f>IF(D56=0,"n/a",IF(AND(F56/D56&lt;1,F56/D56&gt;-1),F56/D56,"n/a"))</f>
        <v>-1.1806506162541084E-2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>
      <pane xSplit="1" ySplit="9" topLeftCell="B10" activePane="bottomRight" state="frozen"/>
      <selection activeCell="A40" sqref="A40"/>
      <selection pane="topRight" activeCell="A40" sqref="A40"/>
      <selection pane="bottomLeft" activeCell="A40" sqref="A40"/>
      <selection pane="bottomRight" activeCell="H57" sqref="H5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73987989.420000002</v>
      </c>
      <c r="C10" s="28"/>
      <c r="D10" s="28">
        <v>70562542.5</v>
      </c>
      <c r="E10" s="28"/>
      <c r="F10" s="28">
        <f>B10-D10</f>
        <v>3425446.9200000018</v>
      </c>
      <c r="G10" s="30"/>
      <c r="H10" s="29">
        <f>IF(D10=0,"n/a",IF(AND(F10/D10&lt;1,F10/D10&gt;-1),F10/D10,"n/a"))</f>
        <v>4.8544834109400206E-2</v>
      </c>
      <c r="I10" s="31"/>
      <c r="J10" s="32">
        <f>IF(B46=0,"n/a",B10/B46)</f>
        <v>0.10882935053712373</v>
      </c>
      <c r="K10" s="33">
        <f>IF(D46=0,"n/a",D10/D46)</f>
        <v>0.10710590996906311</v>
      </c>
      <c r="M10" s="34"/>
    </row>
    <row r="11" spans="1:13" x14ac:dyDescent="0.2">
      <c r="A11" s="27" t="s">
        <v>10</v>
      </c>
      <c r="B11" s="35">
        <v>57594193</v>
      </c>
      <c r="C11" s="35"/>
      <c r="D11" s="35">
        <v>65465905.390000001</v>
      </c>
      <c r="E11" s="35"/>
      <c r="F11" s="35">
        <f>B11-D11</f>
        <v>-7871712.3900000006</v>
      </c>
      <c r="G11" s="35"/>
      <c r="H11" s="29">
        <f>IF(D11=0,"n/a",IF(AND(F11/D11&lt;1,F11/D11&gt;-1),F11/D11,"n/a"))</f>
        <v>-0.12024140417986817</v>
      </c>
      <c r="I11" s="31"/>
      <c r="J11" s="36">
        <f>IF(B47=0,"n/a",B11/B47)</f>
        <v>9.7024151276817142E-2</v>
      </c>
      <c r="K11" s="37">
        <f>IF(D47=0,"n/a",D11/D47)</f>
        <v>9.5625799637876388E-2</v>
      </c>
    </row>
    <row r="12" spans="1:13" x14ac:dyDescent="0.2">
      <c r="A12" s="27" t="s">
        <v>11</v>
      </c>
      <c r="B12" s="35">
        <v>7728163.4500000002</v>
      </c>
      <c r="C12" s="35"/>
      <c r="D12" s="35">
        <v>8829808.2400000002</v>
      </c>
      <c r="E12" s="35"/>
      <c r="F12" s="35">
        <f>B12-D12</f>
        <v>-1101644.79</v>
      </c>
      <c r="G12" s="35"/>
      <c r="H12" s="29">
        <f>IF(D12=0,"n/a",IF(AND(F12/D12&lt;1,F12/D12&gt;-1),F12/D12,"n/a"))</f>
        <v>-0.12476429386194689</v>
      </c>
      <c r="I12" s="31"/>
      <c r="J12" s="36">
        <f>IF(B48=0,"n/a",B12/B48)</f>
        <v>9.0904035644629719E-2</v>
      </c>
      <c r="K12" s="37">
        <f>IF(D48=0,"n/a",D12/D48)</f>
        <v>8.735308799025969E-2</v>
      </c>
    </row>
    <row r="13" spans="1:13" x14ac:dyDescent="0.2">
      <c r="A13" s="27" t="s">
        <v>12</v>
      </c>
      <c r="B13" s="35">
        <v>1484646.26</v>
      </c>
      <c r="C13" s="35"/>
      <c r="D13" s="35">
        <v>1229932.27</v>
      </c>
      <c r="E13" s="35"/>
      <c r="F13" s="35">
        <f>B13-D13</f>
        <v>254713.99</v>
      </c>
      <c r="G13" s="35"/>
      <c r="H13" s="29">
        <f>IF(D13=0,"n/a",IF(AND(F13/D13&lt;1,F13/D13&gt;-1),F13/D13,"n/a"))</f>
        <v>0.20709594846226775</v>
      </c>
      <c r="I13" s="31"/>
      <c r="J13" s="36">
        <f>IF(B49=0,"n/a",B13/B49)</f>
        <v>0.24866856586851538</v>
      </c>
      <c r="K13" s="37">
        <f>IF(D49=0,"n/a",D13/D49)</f>
        <v>0.2185763199659882</v>
      </c>
      <c r="L13" s="38"/>
    </row>
    <row r="14" spans="1:13" x14ac:dyDescent="0.2">
      <c r="A14" s="27" t="s">
        <v>13</v>
      </c>
      <c r="B14" s="35">
        <v>19020.62</v>
      </c>
      <c r="C14" s="39"/>
      <c r="D14" s="35">
        <v>15590.12</v>
      </c>
      <c r="E14" s="35"/>
      <c r="F14" s="35">
        <f>B14-D14</f>
        <v>3430.4999999999982</v>
      </c>
      <c r="G14" s="39"/>
      <c r="H14" s="29">
        <f>IF(D14=0,"n/a",IF(AND(F14/D14&lt;1,F14/D14&gt;-1),F14/D14,"n/a"))</f>
        <v>0.22004320685151865</v>
      </c>
      <c r="I14" s="40"/>
      <c r="J14" s="36">
        <f>IF(B50=0,"n/a",B14/B50)</f>
        <v>4.5177473754215949E-2</v>
      </c>
      <c r="K14" s="37">
        <f>IF(D50=0,"n/a",D14/D50)</f>
        <v>4.7455619140387192E-2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140814012.75</v>
      </c>
      <c r="C16" s="35"/>
      <c r="D16" s="45">
        <f>SUM(D10:D15)</f>
        <v>146103778.52000001</v>
      </c>
      <c r="E16" s="35"/>
      <c r="F16" s="45">
        <f>SUM(F10:F15)</f>
        <v>-5289765.7699999986</v>
      </c>
      <c r="G16" s="46"/>
      <c r="H16" s="47">
        <f>IF(D16=0,"n/a",IF(AND(F16/D16&lt;1,F16/D16&gt;-1),F16/D16,"n/a"))</f>
        <v>-3.6205537074976382E-2</v>
      </c>
      <c r="I16" s="31"/>
      <c r="J16" s="48">
        <f>IF(B52=0,"n/a",B16/B52)</f>
        <v>0.1031705798129002</v>
      </c>
      <c r="K16" s="48">
        <f>IF(D52=0,"n/a",D16/D52)</f>
        <v>0.10072973565847788</v>
      </c>
    </row>
    <row r="17" spans="1:13" x14ac:dyDescent="0.2">
      <c r="A17" s="27" t="s">
        <v>16</v>
      </c>
      <c r="B17" s="35">
        <v>1826706.74</v>
      </c>
      <c r="C17" s="35"/>
      <c r="D17" s="35">
        <v>1834218.03</v>
      </c>
      <c r="E17" s="35"/>
      <c r="F17" s="35">
        <f>B17-D17</f>
        <v>-7511.2900000000373</v>
      </c>
      <c r="G17" s="35"/>
      <c r="H17" s="29">
        <f>IF(D17=0,"n/a",IF(AND(F17/D17&lt;1,F17/D17&gt;-1),F17/D17,"n/a"))</f>
        <v>-4.0950911381020701E-3</v>
      </c>
      <c r="I17" s="40"/>
      <c r="J17" s="37">
        <f>IF(B53=0,"n/a",B17/B53)</f>
        <v>8.9623058255612429E-3</v>
      </c>
      <c r="K17" s="37">
        <f>IF(D53=0,"n/a",D17/D53)</f>
        <v>8.7380874184701911E-3</v>
      </c>
    </row>
    <row r="18" spans="1:13" ht="12.75" customHeight="1" x14ac:dyDescent="0.2">
      <c r="A18" s="27" t="s">
        <v>17</v>
      </c>
      <c r="B18" s="35">
        <v>1933966.29</v>
      </c>
      <c r="C18" s="39"/>
      <c r="D18" s="35">
        <v>4105751.82</v>
      </c>
      <c r="E18" s="35"/>
      <c r="F18" s="35">
        <f>B18-D18</f>
        <v>-2171785.5299999998</v>
      </c>
      <c r="G18" s="39"/>
      <c r="H18" s="29">
        <f>IF(D18=0,"n/a",IF(AND(F18/D18&lt;1,F18/D18&gt;-1),F18/D18,"n/a"))</f>
        <v>-0.52896171644393253</v>
      </c>
      <c r="I18" s="31"/>
      <c r="J18" s="48">
        <f>IF(B54=0,"n/a",B18/B54)</f>
        <v>7.9788011440166534E-3</v>
      </c>
      <c r="K18" s="48">
        <f>IF(D54=0,"n/a",D18/D54)</f>
        <v>1.9380153415695121E-2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144574685.78</v>
      </c>
      <c r="C20" s="35"/>
      <c r="D20" s="35">
        <f>SUM(D16:D18)</f>
        <v>152043748.37</v>
      </c>
      <c r="E20" s="35"/>
      <c r="F20" s="35">
        <f>SUM(F16:F18)</f>
        <v>-7469062.589999998</v>
      </c>
      <c r="G20" s="35"/>
      <c r="H20" s="53">
        <f>IF(D20=0,"n/a",IF(AND(F20/D20&lt;1,F20/D20&gt;-1),F20/D20,"n/a"))</f>
        <v>-4.9124430764650437E-2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-71290.66</v>
      </c>
      <c r="C22" s="35"/>
      <c r="D22" s="35">
        <v>-83641.039999999994</v>
      </c>
      <c r="E22" s="35"/>
      <c r="F22" s="35">
        <f>B22-D22</f>
        <v>12350.37999999999</v>
      </c>
      <c r="G22" s="35"/>
      <c r="H22" s="29">
        <f>IF(D22=0,"n/a",IF(AND(F22/D22&lt;1,F22/D22&gt;-1),F22/D22,"n/a"))</f>
        <v>-0.14765933087393451</v>
      </c>
      <c r="I22" s="40"/>
      <c r="J22" s="56"/>
      <c r="K22" s="56"/>
    </row>
    <row r="23" spans="1:13" x14ac:dyDescent="0.2">
      <c r="A23" s="27" t="s">
        <v>20</v>
      </c>
      <c r="B23" s="35">
        <v>1293494.22</v>
      </c>
      <c r="C23" s="35"/>
      <c r="D23" s="35">
        <v>1416286.06</v>
      </c>
      <c r="E23" s="35"/>
      <c r="F23" s="35">
        <f>B23-D23</f>
        <v>-122791.84000000008</v>
      </c>
      <c r="G23" s="35"/>
      <c r="H23" s="29">
        <f>IF(D23=0,"n/a",IF(AND(F23/D23&lt;1,F23/D23&gt;-1),F23/D23,"n/a"))</f>
        <v>-8.6699886038559243E-2</v>
      </c>
      <c r="I23" s="40"/>
      <c r="J23" s="56"/>
      <c r="K23" s="56"/>
    </row>
    <row r="24" spans="1:13" x14ac:dyDescent="0.2">
      <c r="A24" s="27" t="s">
        <v>21</v>
      </c>
      <c r="B24" s="35">
        <v>3740953.6</v>
      </c>
      <c r="C24" s="35"/>
      <c r="D24" s="35">
        <v>-349487.78</v>
      </c>
      <c r="E24" s="35"/>
      <c r="F24" s="35">
        <f>B24-D24</f>
        <v>4090441.38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-4802922.6100000003</v>
      </c>
      <c r="C25" s="39"/>
      <c r="D25" s="45">
        <v>12317210.76</v>
      </c>
      <c r="E25" s="35"/>
      <c r="F25" s="45">
        <f>B25-D25</f>
        <v>-17120133.370000001</v>
      </c>
      <c r="G25" s="39"/>
      <c r="H25" s="47" t="str">
        <f>IF(D25=0,"n/a",IF(AND(F25/D25&lt;1,F25/D25&gt;-1),F25/D25,"n/a"))</f>
        <v>n/a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160234.54999999981</v>
      </c>
      <c r="C26" s="35"/>
      <c r="D26" s="45">
        <f>SUM(D22:D25)</f>
        <v>13300368</v>
      </c>
      <c r="E26" s="35"/>
      <c r="F26" s="45">
        <f>SUM(F22:F25)</f>
        <v>-13140133.450000001</v>
      </c>
      <c r="G26" s="35"/>
      <c r="H26" s="47">
        <f>IF(D26=0,"n/a",IF(AND(F26/D26&lt;1,F26/D26&gt;-1),F26/D26,"n/a"))</f>
        <v>-0.98795262281464702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144734920.33000001</v>
      </c>
      <c r="C28" s="28"/>
      <c r="D28" s="59">
        <f>+D26+D20</f>
        <v>165344116.37</v>
      </c>
      <c r="E28" s="28"/>
      <c r="F28" s="59">
        <f>+F26+F20</f>
        <v>-20609196.039999999</v>
      </c>
      <c r="G28" s="35"/>
      <c r="H28" s="60">
        <f>IF(D28=0,"n/a",IF(AND(F28/D28&lt;1,F28/D28&gt;-1),F28/D28,"n/a"))</f>
        <v>-0.1246442661067033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6061407.25</v>
      </c>
      <c r="C31" s="28"/>
      <c r="D31" s="28">
        <v>5981903.8399999999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-5239967.07</v>
      </c>
      <c r="C32" s="35"/>
      <c r="D32" s="35">
        <v>-5141114.24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6245341.6500000004</v>
      </c>
      <c r="C33" s="35"/>
      <c r="D33" s="35">
        <v>5668932.3499999996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-2454518.98</v>
      </c>
      <c r="C34" s="35"/>
      <c r="D34" s="35">
        <v>-2519717.6889999998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1364549.72</v>
      </c>
      <c r="C35" s="35"/>
      <c r="D35" s="35">
        <v>1246050.27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-19.93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-106231.74</v>
      </c>
      <c r="C37" s="35"/>
      <c r="D37" s="35">
        <v>-96247.6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3726830.46</v>
      </c>
      <c r="C38" s="35"/>
      <c r="D38" s="35">
        <v>4215714.47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-43048.11</v>
      </c>
      <c r="C39" s="35"/>
      <c r="D39" s="35">
        <v>-1490514.6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679853266.19000006</v>
      </c>
      <c r="C46" s="80"/>
      <c r="D46" s="80">
        <v>658810914.546</v>
      </c>
      <c r="E46" s="80"/>
      <c r="F46" s="80">
        <f>+B46-D46</f>
        <v>21042351.644000053</v>
      </c>
      <c r="G46" s="46"/>
      <c r="H46" s="53">
        <f>IF(D46=0,"n/a",IF(AND(F46/D46&lt;1,F46/D46&gt;-1),F46/D46,"n/a"))</f>
        <v>3.1939895316550372E-2</v>
      </c>
      <c r="I46" s="81"/>
      <c r="J46" s="23"/>
      <c r="K46" s="26"/>
    </row>
    <row r="47" spans="1:13" x14ac:dyDescent="0.2">
      <c r="A47" s="27" t="s">
        <v>10</v>
      </c>
      <c r="B47" s="80">
        <v>593606769.47000003</v>
      </c>
      <c r="C47" s="80"/>
      <c r="D47" s="80">
        <v>684605050.49800003</v>
      </c>
      <c r="E47" s="80"/>
      <c r="F47" s="80">
        <f>+B47-D47</f>
        <v>-90998281.027999997</v>
      </c>
      <c r="G47" s="46"/>
      <c r="H47" s="53">
        <f>IF(D47=0,"n/a",IF(AND(F47/D47&lt;1,F47/D47&gt;-1),F47/D47,"n/a"))</f>
        <v>-0.13292084386728584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85014525.430000007</v>
      </c>
      <c r="C48" s="80"/>
      <c r="D48" s="80">
        <v>101081809.964</v>
      </c>
      <c r="E48" s="80"/>
      <c r="F48" s="80">
        <f>+B48-D48</f>
        <v>-16067284.533999994</v>
      </c>
      <c r="G48" s="46"/>
      <c r="H48" s="53">
        <f>IF(D48=0,"n/a",IF(AND(F48/D48&lt;1,F48/D48&gt;-1),F48/D48,"n/a"))</f>
        <v>-0.15895327299463979</v>
      </c>
      <c r="I48" s="81"/>
      <c r="J48" s="23"/>
      <c r="K48" s="26"/>
    </row>
    <row r="49" spans="1:11" x14ac:dyDescent="0.2">
      <c r="A49" s="27" t="s">
        <v>12</v>
      </c>
      <c r="B49" s="80">
        <v>5970381.7199999997</v>
      </c>
      <c r="C49" s="80"/>
      <c r="D49" s="80">
        <v>5627015.1780000003</v>
      </c>
      <c r="E49" s="80"/>
      <c r="F49" s="80">
        <f>+B49-D49</f>
        <v>343366.54199999943</v>
      </c>
      <c r="G49" s="46"/>
      <c r="H49" s="53">
        <f>IF(D49=0,"n/a",IF(AND(F49/D49&lt;1,F49/D49&gt;-1),F49/D49,"n/a"))</f>
        <v>6.1021079762226905E-2</v>
      </c>
      <c r="I49" s="81"/>
      <c r="J49" s="82"/>
      <c r="K49" s="26"/>
    </row>
    <row r="50" spans="1:11" x14ac:dyDescent="0.2">
      <c r="A50" s="27" t="s">
        <v>13</v>
      </c>
      <c r="B50" s="80">
        <v>421020</v>
      </c>
      <c r="C50" s="83"/>
      <c r="D50" s="80">
        <v>328520</v>
      </c>
      <c r="E50" s="83"/>
      <c r="F50" s="80">
        <f>+B50-D50</f>
        <v>92500</v>
      </c>
      <c r="G50" s="84"/>
      <c r="H50" s="53">
        <f>IF(D50=0,"n/a",IF(AND(F50/D50&lt;1,F50/D50&gt;-1),F50/D50,"n/a"))</f>
        <v>0.28156581030074274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1364865962.8100002</v>
      </c>
      <c r="C52" s="80"/>
      <c r="D52" s="89">
        <f>SUM(D46:D51)</f>
        <v>1450453310.1860001</v>
      </c>
      <c r="E52" s="80"/>
      <c r="F52" s="89">
        <f>SUM(F46:F51)</f>
        <v>-85587347.375999942</v>
      </c>
      <c r="G52" s="46"/>
      <c r="H52" s="47">
        <f>IF(D52=0,"n/a",IF(AND(F52/D52&lt;1,F52/D52&gt;-1),F52/D52,"n/a"))</f>
        <v>-5.9007309490730575E-2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203821067.43000001</v>
      </c>
      <c r="C53" s="83"/>
      <c r="D53" s="80">
        <v>209910698.09200001</v>
      </c>
      <c r="E53" s="83"/>
      <c r="F53" s="80">
        <f>+B53-D53</f>
        <v>-6089630.6620000005</v>
      </c>
      <c r="G53" s="84"/>
      <c r="H53" s="53">
        <f>IF(D53=0,"n/a",IF(AND(F53/D53&lt;1,F53/D53&gt;-1),F53/D53,"n/a"))</f>
        <v>-2.9010577914094816E-2</v>
      </c>
      <c r="I53" s="81"/>
      <c r="J53" s="23"/>
      <c r="K53" s="26"/>
    </row>
    <row r="54" spans="1:11" x14ac:dyDescent="0.2">
      <c r="A54" s="27" t="s">
        <v>17</v>
      </c>
      <c r="B54" s="80">
        <v>242388080</v>
      </c>
      <c r="C54" s="83"/>
      <c r="D54" s="80">
        <v>211853422</v>
      </c>
      <c r="E54" s="83"/>
      <c r="F54" s="80">
        <f>+B54-D54</f>
        <v>30534658</v>
      </c>
      <c r="G54" s="84"/>
      <c r="H54" s="53">
        <f>IF(D54=0,"n/a",IF(AND(F54/D54&lt;1,F54/D54&gt;-1),F54/D54,"n/a"))</f>
        <v>0.14413105869019194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1811075110.2400002</v>
      </c>
      <c r="C56" s="80"/>
      <c r="D56" s="92">
        <f>SUM(D52:D54)</f>
        <v>1872217430.2780001</v>
      </c>
      <c r="E56" s="80"/>
      <c r="F56" s="92">
        <f>SUM(F52:F54)</f>
        <v>-61142320.037999943</v>
      </c>
      <c r="G56" s="46"/>
      <c r="H56" s="60">
        <f>IF(D56=0,"n/a",IF(AND(F56/D56&lt;1,F56/D56&gt;-1),F56/D56,"n/a"))</f>
        <v>-3.2657702598635194E-2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ySplit="9" topLeftCell="A13" activePane="bottomLeft" state="frozen"/>
      <selection activeCell="A40" sqref="A40"/>
      <selection pane="bottomLeft" activeCell="M27" sqref="M27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0" width="7.7109375" style="2" customWidth="1"/>
    <col min="11" max="11" width="9.140625" style="2" hidden="1" customWidth="1"/>
    <col min="12" max="12" width="7.85546875" style="2" customWidth="1"/>
    <col min="13" max="16384" width="9.140625" style="2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  <c r="L6" s="14"/>
    </row>
    <row r="7" spans="1:12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17"/>
      <c r="L7" s="8"/>
    </row>
    <row r="8" spans="1:12" ht="13.15" hidden="1" customHeight="1" x14ac:dyDescent="0.2">
      <c r="A8" s="15"/>
      <c r="B8" s="15"/>
      <c r="C8" s="10"/>
      <c r="D8" s="15"/>
      <c r="E8" s="96"/>
      <c r="F8" s="95"/>
      <c r="G8" s="12"/>
      <c r="H8" s="96"/>
      <c r="I8" s="12"/>
      <c r="J8" s="95"/>
      <c r="K8" s="97"/>
      <c r="L8" s="96"/>
    </row>
    <row r="9" spans="1:12" ht="12.75" customHeight="1" x14ac:dyDescent="0.2">
      <c r="A9" s="18" t="s">
        <v>6</v>
      </c>
      <c r="B9" s="19">
        <v>2020</v>
      </c>
      <c r="C9" s="10"/>
      <c r="D9" s="19">
        <v>2019</v>
      </c>
      <c r="E9" s="8"/>
      <c r="F9" s="20" t="s">
        <v>7</v>
      </c>
      <c r="G9" s="10"/>
      <c r="H9" s="21" t="s">
        <v>8</v>
      </c>
      <c r="I9" s="22"/>
      <c r="J9" s="19">
        <v>2020</v>
      </c>
      <c r="K9" s="20" t="s">
        <v>39</v>
      </c>
      <c r="L9" s="19">
        <v>2019</v>
      </c>
    </row>
    <row r="10" spans="1:12" ht="6.6" customHeight="1" x14ac:dyDescent="0.2">
      <c r="A10" s="23"/>
      <c r="B10" s="24"/>
      <c r="C10" s="23"/>
      <c r="D10" s="24"/>
      <c r="E10" s="26"/>
      <c r="F10" s="24"/>
      <c r="G10" s="23"/>
      <c r="H10" s="25"/>
      <c r="I10" s="24"/>
      <c r="J10" s="24"/>
      <c r="K10" s="24"/>
      <c r="L10" s="24"/>
    </row>
    <row r="11" spans="1:12" x14ac:dyDescent="0.2">
      <c r="A11" s="27" t="s">
        <v>9</v>
      </c>
      <c r="B11" s="28">
        <v>1133725218.8099999</v>
      </c>
      <c r="C11" s="28"/>
      <c r="D11" s="28">
        <v>1133265507.9100001</v>
      </c>
      <c r="E11" s="28"/>
      <c r="F11" s="28">
        <f>B11-D11</f>
        <v>459710.89999985695</v>
      </c>
      <c r="G11" s="30"/>
      <c r="H11" s="29">
        <f>IF(D11=0,"n/a",IF(AND(F11/D11&lt;1,F11/D11&gt;-1),F11/D11,"n/a"))</f>
        <v>4.0565154131238726E-4</v>
      </c>
      <c r="I11" s="31"/>
      <c r="J11" s="32">
        <f>IF(B49=0,"n/a",B11/B49)</f>
        <v>0.10544509615095533</v>
      </c>
      <c r="K11" s="33" t="e">
        <f>IF(#REF!=0,"n/a",#REF!/#REF!)</f>
        <v>#REF!</v>
      </c>
      <c r="L11" s="33">
        <f>IF(D49=0,"n/a",D11/D49)</f>
        <v>0.10638409382231039</v>
      </c>
    </row>
    <row r="12" spans="1:12" x14ac:dyDescent="0.2">
      <c r="A12" s="27" t="s">
        <v>10</v>
      </c>
      <c r="B12" s="35">
        <v>800871265.95000005</v>
      </c>
      <c r="C12" s="35"/>
      <c r="D12" s="35">
        <v>876008137.13</v>
      </c>
      <c r="E12" s="35"/>
      <c r="F12" s="35">
        <f>B12-D12</f>
        <v>-75136871.179999948</v>
      </c>
      <c r="G12" s="35"/>
      <c r="H12" s="29">
        <f>IF(D12=0,"n/a",IF(AND(F12/D12&lt;1,F12/D12&gt;-1),F12/D12,"n/a"))</f>
        <v>-8.5771887263701982E-2</v>
      </c>
      <c r="I12" s="31"/>
      <c r="J12" s="36">
        <f>IF(B50=0,"n/a",B12/B50)</f>
        <v>9.6648747852228253E-2</v>
      </c>
      <c r="K12" s="37" t="e">
        <f>IF(#REF!=0,"n/a",#REF!/#REF!)</f>
        <v>#REF!</v>
      </c>
      <c r="L12" s="37">
        <f>IF(D50=0,"n/a",D12/D50)</f>
        <v>9.824762992438206E-2</v>
      </c>
    </row>
    <row r="13" spans="1:12" x14ac:dyDescent="0.2">
      <c r="A13" s="27" t="s">
        <v>11</v>
      </c>
      <c r="B13" s="35">
        <v>100678869.62</v>
      </c>
      <c r="C13" s="35"/>
      <c r="D13" s="35">
        <v>108342365.54000001</v>
      </c>
      <c r="E13" s="35"/>
      <c r="F13" s="35">
        <f>B13-D13</f>
        <v>-7663495.9200000018</v>
      </c>
      <c r="G13" s="35"/>
      <c r="H13" s="29">
        <f>IF(D13=0,"n/a",IF(AND(F13/D13&lt;1,F13/D13&gt;-1),F13/D13,"n/a"))</f>
        <v>-7.073406494129611E-2</v>
      </c>
      <c r="I13" s="31"/>
      <c r="J13" s="36">
        <f>IF(B51=0,"n/a",B13/B51)</f>
        <v>9.0127792034281368E-2</v>
      </c>
      <c r="K13" s="37" t="e">
        <f>IF(#REF!=0,"n/a",#REF!/#REF!)</f>
        <v>#REF!</v>
      </c>
      <c r="L13" s="37">
        <f>IF(D51=0,"n/a",D13/D51)</f>
        <v>9.2087051970223224E-2</v>
      </c>
    </row>
    <row r="14" spans="1:12" x14ac:dyDescent="0.2">
      <c r="A14" s="27" t="s">
        <v>12</v>
      </c>
      <c r="B14" s="35">
        <v>17676485.870000001</v>
      </c>
      <c r="C14" s="35"/>
      <c r="D14" s="35">
        <v>17963908.100000001</v>
      </c>
      <c r="E14" s="35"/>
      <c r="F14" s="35">
        <f>B14-D14</f>
        <v>-287422.23000000045</v>
      </c>
      <c r="G14" s="35"/>
      <c r="H14" s="29">
        <f>IF(D14=0,"n/a",IF(AND(F14/D14&lt;1,F14/D14&gt;-1),F14/D14,"n/a"))</f>
        <v>-1.599998332211466E-2</v>
      </c>
      <c r="I14" s="31"/>
      <c r="J14" s="36">
        <f>IF(B52=0,"n/a",B14/B52)</f>
        <v>0.23586305851657571</v>
      </c>
      <c r="K14" s="37" t="e">
        <f>IF(#REF!=0,"n/a",#REF!/#REF!)</f>
        <v>#REF!</v>
      </c>
      <c r="L14" s="37">
        <f>IF(D52=0,"n/a",D14/D52)</f>
        <v>0.23208500433928722</v>
      </c>
    </row>
    <row r="15" spans="1:12" x14ac:dyDescent="0.2">
      <c r="A15" s="27" t="s">
        <v>13</v>
      </c>
      <c r="B15" s="35">
        <v>351214.45</v>
      </c>
      <c r="C15" s="39"/>
      <c r="D15" s="35">
        <v>344969.89</v>
      </c>
      <c r="E15" s="35"/>
      <c r="F15" s="35">
        <f>B15-D15</f>
        <v>6244.5599999999977</v>
      </c>
      <c r="G15" s="39"/>
      <c r="H15" s="29">
        <f>IF(D15=0,"n/a",IF(AND(F15/D15&lt;1,F15/D15&gt;-1),F15/D15,"n/a"))</f>
        <v>1.8101753750160623E-2</v>
      </c>
      <c r="I15" s="40"/>
      <c r="J15" s="36">
        <f>IF(B53=0,"n/a",B15/B53)</f>
        <v>4.8169768130810101E-2</v>
      </c>
      <c r="K15" s="37" t="e">
        <f>IF(#REF!=0,"n/a",#REF!/#REF!)</f>
        <v>#REF!</v>
      </c>
      <c r="L15" s="37">
        <f>IF(D53=0,"n/a",D15/D53)</f>
        <v>4.804915788242111E-2</v>
      </c>
    </row>
    <row r="16" spans="1:12" ht="8.4499999999999993" customHeight="1" x14ac:dyDescent="0.2">
      <c r="A16" s="23"/>
      <c r="B16" s="41"/>
      <c r="C16" s="35"/>
      <c r="D16" s="41"/>
      <c r="E16" s="35"/>
      <c r="F16" s="41"/>
      <c r="G16" s="35"/>
      <c r="H16" s="42" t="s">
        <v>3</v>
      </c>
      <c r="I16" s="31"/>
      <c r="J16" s="43"/>
      <c r="K16" s="43" t="s">
        <v>14</v>
      </c>
      <c r="L16" s="43" t="s">
        <v>14</v>
      </c>
    </row>
    <row r="17" spans="1:12" x14ac:dyDescent="0.2">
      <c r="A17" s="44" t="s">
        <v>15</v>
      </c>
      <c r="B17" s="45">
        <f>SUM(B11:B16)</f>
        <v>2053303054.7</v>
      </c>
      <c r="C17" s="35"/>
      <c r="D17" s="45">
        <f>SUM(D11:D16)</f>
        <v>2135924888.5699999</v>
      </c>
      <c r="E17" s="35"/>
      <c r="F17" s="45">
        <f>SUM(F11:F16)</f>
        <v>-82621833.870000094</v>
      </c>
      <c r="G17" s="35"/>
      <c r="H17" s="47">
        <f>IF(D17=0,"n/a",IF(AND(F17/D17&lt;1,F17/D17&gt;-1),F17/D17,"n/a"))</f>
        <v>-3.8681994068300474E-2</v>
      </c>
      <c r="I17" s="31"/>
      <c r="J17" s="48">
        <f>IF(B55=0,"n/a",B17/B55)</f>
        <v>0.10146021023642859</v>
      </c>
      <c r="K17" s="37" t="e">
        <f>IF(#REF!=0,"n/a",#REF!/#REF!)</f>
        <v>#REF!</v>
      </c>
      <c r="L17" s="48">
        <f>IF(D55=0,"n/a",D17/D55)</f>
        <v>0.10254072478129377</v>
      </c>
    </row>
    <row r="18" spans="1:12" x14ac:dyDescent="0.2">
      <c r="A18" s="27" t="s">
        <v>16</v>
      </c>
      <c r="B18" s="35">
        <v>20634825.920000002</v>
      </c>
      <c r="C18" s="35"/>
      <c r="D18" s="35">
        <v>15856982.77</v>
      </c>
      <c r="E18" s="35"/>
      <c r="F18" s="35">
        <f>B18-D18</f>
        <v>4777843.1500000022</v>
      </c>
      <c r="G18" s="35"/>
      <c r="H18" s="53">
        <f>IF(D18=0,"n/a",IF(AND(F18/D18&lt;1,F18/D18&gt;-1),F18/D18,"n/a"))</f>
        <v>0.30130846575927778</v>
      </c>
      <c r="I18" s="40"/>
      <c r="J18" s="37">
        <f>IF(B56=0,"n/a",B18/B56)</f>
        <v>8.9781557645349768E-3</v>
      </c>
      <c r="K18" s="37" t="e">
        <f>IF(#REF!=0,"n/a",#REF!/#REF!)</f>
        <v>#REF!</v>
      </c>
      <c r="L18" s="37">
        <f>IF(D56=0,"n/a",D18/D56)</f>
        <v>7.4314379221722083E-3</v>
      </c>
    </row>
    <row r="19" spans="1:12" x14ac:dyDescent="0.2">
      <c r="A19" s="27" t="s">
        <v>17</v>
      </c>
      <c r="B19" s="35">
        <v>101260808.86</v>
      </c>
      <c r="C19" s="35"/>
      <c r="D19" s="35">
        <v>105798213.29000001</v>
      </c>
      <c r="E19" s="35"/>
      <c r="F19" s="35">
        <f>B19-D19</f>
        <v>-4537404.4300000072</v>
      </c>
      <c r="G19" s="35"/>
      <c r="H19" s="53">
        <f>IF(D19=0,"n/a",IF(AND(F19/D19&lt;1,F19/D19&gt;-1),F19/D19,"n/a"))</f>
        <v>-4.2887344586459861E-2</v>
      </c>
      <c r="I19" s="31"/>
      <c r="J19" s="48">
        <f>IF(B57=0,"n/a",B19/B57)</f>
        <v>2.3910730815179554E-2</v>
      </c>
      <c r="K19" s="48" t="e">
        <f>IF(#REF!=0,"n/a",#REF!/#REF!)</f>
        <v>#REF!</v>
      </c>
      <c r="L19" s="48">
        <f>IF(D57=0,"n/a",D19/D57)</f>
        <v>3.4729819165093448E-2</v>
      </c>
    </row>
    <row r="20" spans="1:12" ht="6" customHeight="1" x14ac:dyDescent="0.2">
      <c r="A20" s="26"/>
      <c r="B20" s="49"/>
      <c r="C20" s="50"/>
      <c r="D20" s="49"/>
      <c r="E20" s="50"/>
      <c r="F20" s="49"/>
      <c r="G20" s="50"/>
      <c r="H20" s="49" t="s">
        <v>3</v>
      </c>
      <c r="I20" s="51"/>
      <c r="J20" s="51"/>
      <c r="K20" s="51"/>
      <c r="L20" s="51"/>
    </row>
    <row r="21" spans="1:12" x14ac:dyDescent="0.2">
      <c r="A21" s="52" t="s">
        <v>18</v>
      </c>
      <c r="B21" s="35">
        <f>SUM(B17:B19)</f>
        <v>2175198689.48</v>
      </c>
      <c r="C21" s="35"/>
      <c r="D21" s="35">
        <f>SUM(D17:D19)</f>
        <v>2257580084.6300001</v>
      </c>
      <c r="E21" s="35"/>
      <c r="F21" s="35">
        <f>SUM(F17:F19)</f>
        <v>-82381395.150000095</v>
      </c>
      <c r="G21" s="35"/>
      <c r="H21" s="53">
        <f>IF(D21=0,"n/a",IF(AND(F21/D21&lt;1,F21/D21&gt;-1),F21/D21,"n/a"))</f>
        <v>-3.6491017842896045E-2</v>
      </c>
      <c r="I21" s="31"/>
      <c r="J21" s="30"/>
      <c r="K21" s="54"/>
      <c r="L21" s="54"/>
    </row>
    <row r="22" spans="1:12" ht="6.6" customHeight="1" x14ac:dyDescent="0.2">
      <c r="A22" s="55"/>
      <c r="B22" s="39"/>
      <c r="C22" s="39"/>
      <c r="D22" s="39"/>
      <c r="E22" s="39"/>
      <c r="F22" s="39"/>
      <c r="G22" s="39"/>
      <c r="H22" s="56" t="s">
        <v>3</v>
      </c>
      <c r="I22" s="40"/>
      <c r="J22" s="56"/>
      <c r="K22" s="56"/>
      <c r="L22" s="56"/>
    </row>
    <row r="23" spans="1:12" x14ac:dyDescent="0.2">
      <c r="A23" s="27" t="s">
        <v>19</v>
      </c>
      <c r="B23" s="35">
        <v>9520817.3900000006</v>
      </c>
      <c r="C23" s="39"/>
      <c r="D23" s="35">
        <v>156170062.27000001</v>
      </c>
      <c r="E23" s="39"/>
      <c r="F23" s="35">
        <f>B23-D23</f>
        <v>-146649244.88</v>
      </c>
      <c r="G23" s="39"/>
      <c r="H23" s="53">
        <f>IF(D23=0,"n/a",IF(AND(F23/D23&lt;1,F23/D23&gt;-1),F23/D23,"n/a"))</f>
        <v>-0.93903557921658753</v>
      </c>
      <c r="I23" s="40"/>
      <c r="J23" s="56"/>
      <c r="K23" s="56"/>
      <c r="L23" s="56"/>
    </row>
    <row r="24" spans="1:12" x14ac:dyDescent="0.2">
      <c r="A24" s="27" t="s">
        <v>20</v>
      </c>
      <c r="B24" s="35">
        <v>17853663.350000001</v>
      </c>
      <c r="C24" s="39"/>
      <c r="D24" s="35">
        <v>19100983.449999999</v>
      </c>
      <c r="E24" s="39"/>
      <c r="F24" s="35">
        <f>B24-D24</f>
        <v>-1247320.0999999978</v>
      </c>
      <c r="G24" s="39"/>
      <c r="H24" s="53">
        <f>IF(D24=0,"n/a",IF(AND(F24/D24&lt;1,F24/D24&gt;-1),F24/D24,"n/a"))</f>
        <v>-6.5301354941491127E-2</v>
      </c>
      <c r="I24" s="40"/>
      <c r="J24" s="56"/>
      <c r="K24" s="56"/>
      <c r="L24" s="56"/>
    </row>
    <row r="25" spans="1:12" x14ac:dyDescent="0.2">
      <c r="A25" s="27" t="s">
        <v>21</v>
      </c>
      <c r="B25" s="35">
        <v>27077820.5</v>
      </c>
      <c r="C25" s="39"/>
      <c r="D25" s="35">
        <v>18334560.059999999</v>
      </c>
      <c r="E25" s="39"/>
      <c r="F25" s="35">
        <f>B25-D25</f>
        <v>8743260.4400000013</v>
      </c>
      <c r="G25" s="39"/>
      <c r="H25" s="53">
        <f>IF(D25=0,"n/a",IF(AND(F25/D25&lt;1,F25/D25&gt;-1),F25/D25,"n/a"))</f>
        <v>0.47687320619570961</v>
      </c>
      <c r="I25" s="40"/>
      <c r="J25" s="56"/>
      <c r="K25" s="56"/>
      <c r="L25" s="56"/>
    </row>
    <row r="26" spans="1:12" x14ac:dyDescent="0.2">
      <c r="A26" s="27" t="s">
        <v>22</v>
      </c>
      <c r="B26" s="45">
        <v>95176305.219999999</v>
      </c>
      <c r="C26" s="39"/>
      <c r="D26" s="45">
        <v>113206966.13</v>
      </c>
      <c r="E26" s="39"/>
      <c r="F26" s="45">
        <f>B26-D26</f>
        <v>-18030660.909999996</v>
      </c>
      <c r="G26" s="39"/>
      <c r="H26" s="47">
        <f>IF(D26=0,"n/a",IF(AND(F26/D26&lt;1,F26/D26&gt;-1),F26/D26,"n/a"))</f>
        <v>-0.15927165550302516</v>
      </c>
      <c r="I26" s="40"/>
      <c r="J26" s="56"/>
      <c r="K26" s="56"/>
      <c r="L26" s="56"/>
    </row>
    <row r="27" spans="1:12" x14ac:dyDescent="0.2">
      <c r="A27" s="27" t="s">
        <v>23</v>
      </c>
      <c r="B27" s="45">
        <f>SUM(B23:B26)</f>
        <v>149628606.46000001</v>
      </c>
      <c r="C27" s="35"/>
      <c r="D27" s="45">
        <f>SUM(D23:D26)</f>
        <v>306812571.90999997</v>
      </c>
      <c r="E27" s="35"/>
      <c r="F27" s="45">
        <f>SUM(F23:F26)</f>
        <v>-157183965.44999999</v>
      </c>
      <c r="G27" s="35"/>
      <c r="H27" s="47">
        <f>IF(D27=0,"n/a",IF(AND(F27/D27&lt;1,F27/D27&gt;-1),F27/D27,"n/a"))</f>
        <v>-0.5123126619990922</v>
      </c>
      <c r="I27" s="31"/>
      <c r="J27" s="54"/>
      <c r="K27" s="54"/>
      <c r="L27" s="54"/>
    </row>
    <row r="28" spans="1:12" ht="6.6" customHeight="1" x14ac:dyDescent="0.2">
      <c r="A28" s="55"/>
      <c r="B28" s="57"/>
      <c r="C28" s="57"/>
      <c r="D28" s="57"/>
      <c r="E28" s="57"/>
      <c r="F28" s="57"/>
      <c r="G28" s="39"/>
      <c r="H28" s="56" t="s">
        <v>3</v>
      </c>
      <c r="I28" s="40"/>
      <c r="J28" s="56"/>
      <c r="K28" s="56"/>
      <c r="L28" s="56"/>
    </row>
    <row r="29" spans="1:12" ht="13.5" thickBot="1" x14ac:dyDescent="0.25">
      <c r="A29" s="58" t="s">
        <v>24</v>
      </c>
      <c r="B29" s="59">
        <f>+B27+B21</f>
        <v>2324827295.9400001</v>
      </c>
      <c r="C29" s="28"/>
      <c r="D29" s="59">
        <f>+D27+D21</f>
        <v>2564392656.54</v>
      </c>
      <c r="E29" s="28"/>
      <c r="F29" s="59">
        <f>+F27+F21</f>
        <v>-239565360.60000008</v>
      </c>
      <c r="G29" s="35"/>
      <c r="H29" s="60">
        <f>IF(D29=0,"n/a",IF(AND(F29/D29&lt;1,F29/D29&gt;-1),F29/D29,"n/a"))</f>
        <v>-9.341992147303721E-2</v>
      </c>
      <c r="I29" s="31"/>
      <c r="J29" s="54"/>
      <c r="K29" s="54"/>
      <c r="L29" s="54"/>
    </row>
    <row r="30" spans="1:12" ht="4.1500000000000004" customHeight="1" thickTop="1" x14ac:dyDescent="0.2">
      <c r="A30" s="61"/>
      <c r="B30" s="57"/>
      <c r="C30" s="28"/>
      <c r="D30" s="57"/>
      <c r="E30" s="28"/>
      <c r="F30" s="57"/>
      <c r="G30" s="35"/>
      <c r="H30" s="62"/>
      <c r="I30" s="31"/>
      <c r="J30" s="54"/>
      <c r="K30" s="54"/>
      <c r="L30" s="54"/>
    </row>
    <row r="31" spans="1:12" ht="13.15" customHeight="1" x14ac:dyDescent="0.2">
      <c r="A31" s="26"/>
      <c r="B31" s="63"/>
      <c r="C31" s="63"/>
      <c r="D31" s="63"/>
      <c r="E31" s="63"/>
      <c r="F31" s="63"/>
      <c r="G31" s="64"/>
      <c r="H31" s="35"/>
      <c r="I31" s="65"/>
      <c r="J31" s="51"/>
      <c r="K31" s="51"/>
      <c r="L31" s="51"/>
    </row>
    <row r="32" spans="1:12" x14ac:dyDescent="0.2">
      <c r="A32" s="27" t="s">
        <v>35</v>
      </c>
      <c r="B32" s="28">
        <v>81233572.120000005</v>
      </c>
      <c r="C32" s="28"/>
      <c r="D32" s="28">
        <v>83851043.590000004</v>
      </c>
      <c r="E32" s="28"/>
      <c r="F32" s="28"/>
      <c r="G32" s="35"/>
      <c r="H32" s="35"/>
      <c r="I32" s="54"/>
      <c r="J32" s="30"/>
      <c r="K32" s="54"/>
      <c r="L32" s="54"/>
    </row>
    <row r="33" spans="1:12" x14ac:dyDescent="0.2">
      <c r="A33" s="27" t="s">
        <v>25</v>
      </c>
      <c r="B33" s="35">
        <v>-82770756.120000005</v>
      </c>
      <c r="C33" s="35"/>
      <c r="D33" s="35">
        <v>-82308473.619000003</v>
      </c>
      <c r="E33" s="28"/>
      <c r="F33" s="28"/>
      <c r="G33" s="35"/>
      <c r="H33" s="35"/>
      <c r="I33" s="31"/>
      <c r="J33" s="30"/>
      <c r="K33" s="54"/>
      <c r="L33" s="54"/>
    </row>
    <row r="34" spans="1:12" ht="12" customHeight="1" x14ac:dyDescent="0.2">
      <c r="A34" s="27" t="s">
        <v>26</v>
      </c>
      <c r="B34" s="35">
        <v>78337132.239999995</v>
      </c>
      <c r="C34" s="67"/>
      <c r="D34" s="35">
        <v>93526943.769999996</v>
      </c>
      <c r="E34" s="68"/>
      <c r="F34" s="68"/>
      <c r="G34" s="67"/>
      <c r="H34" s="67"/>
      <c r="I34" s="26"/>
      <c r="J34" s="23"/>
      <c r="K34" s="26"/>
      <c r="L34" s="26"/>
    </row>
    <row r="35" spans="1:12" x14ac:dyDescent="0.2">
      <c r="A35" s="27" t="s">
        <v>36</v>
      </c>
      <c r="B35" s="35">
        <v>-36052790.317000002</v>
      </c>
      <c r="C35" s="35"/>
      <c r="D35" s="35">
        <v>-37905718.487000003</v>
      </c>
      <c r="E35" s="28"/>
      <c r="F35" s="28"/>
      <c r="G35" s="35"/>
      <c r="H35" s="35"/>
      <c r="I35" s="54"/>
      <c r="J35" s="30"/>
      <c r="K35" s="54"/>
      <c r="L35" s="54"/>
    </row>
    <row r="36" spans="1:12" x14ac:dyDescent="0.2">
      <c r="A36" s="27" t="s">
        <v>27</v>
      </c>
      <c r="B36" s="35">
        <v>19593808.370000001</v>
      </c>
      <c r="C36" s="35"/>
      <c r="D36" s="35">
        <v>17741314.098000001</v>
      </c>
      <c r="E36" s="28"/>
      <c r="F36" s="28"/>
      <c r="G36" s="35"/>
      <c r="H36" s="35"/>
      <c r="I36" s="54"/>
      <c r="J36" s="30"/>
      <c r="K36" s="54"/>
      <c r="L36" s="54"/>
    </row>
    <row r="37" spans="1:12" x14ac:dyDescent="0.2">
      <c r="A37" s="27" t="s">
        <v>28</v>
      </c>
      <c r="B37" s="35">
        <v>-1323.9</v>
      </c>
      <c r="C37" s="35"/>
      <c r="D37" s="35">
        <v>-2927544.1120000002</v>
      </c>
      <c r="E37" s="28"/>
      <c r="F37" s="28"/>
      <c r="G37" s="35"/>
      <c r="H37" s="35"/>
      <c r="I37" s="54"/>
      <c r="J37" s="30"/>
      <c r="K37" s="54"/>
      <c r="L37" s="54"/>
    </row>
    <row r="38" spans="1:12" x14ac:dyDescent="0.2">
      <c r="A38" s="27" t="s">
        <v>29</v>
      </c>
      <c r="B38" s="35">
        <v>-12.52</v>
      </c>
      <c r="C38" s="35"/>
      <c r="D38" s="35">
        <v>-763.46</v>
      </c>
      <c r="E38" s="28"/>
      <c r="F38" s="28"/>
      <c r="G38" s="35"/>
      <c r="H38" s="35"/>
      <c r="I38" s="54"/>
      <c r="J38" s="30"/>
      <c r="K38" s="54"/>
      <c r="L38" s="54"/>
    </row>
    <row r="39" spans="1:12" x14ac:dyDescent="0.2">
      <c r="A39" s="27" t="s">
        <v>37</v>
      </c>
      <c r="B39" s="35">
        <v>-1471743.63</v>
      </c>
      <c r="C39" s="35"/>
      <c r="D39" s="35">
        <v>-1038783.799</v>
      </c>
      <c r="E39" s="28"/>
      <c r="F39" s="28"/>
      <c r="G39" s="35"/>
      <c r="H39" s="35"/>
      <c r="I39" s="54"/>
      <c r="J39" s="30"/>
      <c r="K39" s="54"/>
      <c r="L39" s="54"/>
    </row>
    <row r="40" spans="1:12" x14ac:dyDescent="0.2">
      <c r="A40" s="27" t="s">
        <v>30</v>
      </c>
      <c r="B40" s="35">
        <v>58190982.350000001</v>
      </c>
      <c r="C40" s="35"/>
      <c r="D40" s="35">
        <v>61583535.969999999</v>
      </c>
      <c r="E40" s="28"/>
      <c r="F40" s="28"/>
      <c r="G40" s="35"/>
      <c r="H40" s="35"/>
      <c r="I40" s="54"/>
      <c r="J40" s="30"/>
      <c r="K40" s="54"/>
      <c r="L40" s="54"/>
    </row>
    <row r="41" spans="1:12" x14ac:dyDescent="0.2">
      <c r="A41" s="27" t="s">
        <v>31</v>
      </c>
      <c r="B41" s="35">
        <v>57.03</v>
      </c>
      <c r="C41" s="35"/>
      <c r="D41" s="35">
        <v>2525.96</v>
      </c>
      <c r="E41" s="28"/>
      <c r="F41" s="28"/>
      <c r="G41" s="35"/>
      <c r="H41" s="35"/>
      <c r="I41" s="54"/>
      <c r="J41" s="30"/>
      <c r="K41" s="54"/>
      <c r="L41" s="54"/>
    </row>
    <row r="42" spans="1:12" x14ac:dyDescent="0.2">
      <c r="A42" s="27" t="s">
        <v>38</v>
      </c>
      <c r="B42" s="35">
        <v>-19615477.620000001</v>
      </c>
      <c r="C42" s="35"/>
      <c r="D42" s="35">
        <v>-3287303.15</v>
      </c>
      <c r="E42" s="28"/>
      <c r="F42" s="28"/>
      <c r="G42" s="35"/>
      <c r="H42" s="35"/>
      <c r="I42" s="54"/>
      <c r="J42" s="30"/>
      <c r="K42" s="54"/>
      <c r="L42" s="54"/>
    </row>
    <row r="43" spans="1:12" ht="12.75" customHeight="1" x14ac:dyDescent="0.2">
      <c r="A43" s="70"/>
      <c r="B43" s="35"/>
      <c r="C43" s="71"/>
      <c r="D43" s="35"/>
      <c r="E43" s="72"/>
      <c r="F43" s="72"/>
      <c r="G43" s="73"/>
      <c r="H43" s="73"/>
      <c r="I43" s="8"/>
      <c r="J43" s="8"/>
      <c r="K43" s="8"/>
      <c r="L43" s="8"/>
    </row>
    <row r="44" spans="1:12" ht="12.75" customHeight="1" x14ac:dyDescent="0.2">
      <c r="A44" s="70"/>
      <c r="B44" s="35"/>
      <c r="C44" s="71"/>
      <c r="D44" s="35"/>
      <c r="E44" s="72"/>
      <c r="F44" s="72"/>
      <c r="G44" s="73"/>
      <c r="H44" s="73"/>
      <c r="I44" s="8"/>
      <c r="J44" s="8"/>
      <c r="K44" s="8"/>
      <c r="L44" s="8"/>
    </row>
    <row r="45" spans="1:12" ht="13.15" customHeight="1" x14ac:dyDescent="0.2">
      <c r="A45" s="15"/>
      <c r="B45" s="72"/>
      <c r="C45" s="72"/>
      <c r="D45" s="72"/>
      <c r="E45" s="72"/>
      <c r="F45" s="74" t="s">
        <v>40</v>
      </c>
      <c r="G45" s="11"/>
      <c r="H45" s="11"/>
      <c r="I45" s="10"/>
      <c r="J45" s="10"/>
      <c r="K45" s="8"/>
      <c r="L45" s="8"/>
    </row>
    <row r="46" spans="1:12" x14ac:dyDescent="0.2">
      <c r="A46" s="10"/>
      <c r="B46" s="75" t="s">
        <v>5</v>
      </c>
      <c r="C46" s="72"/>
      <c r="D46" s="75" t="s">
        <v>5</v>
      </c>
      <c r="E46" s="72"/>
      <c r="F46" s="72"/>
      <c r="G46" s="8"/>
      <c r="H46" s="8"/>
      <c r="I46" s="76"/>
      <c r="J46" s="10"/>
      <c r="K46" s="8"/>
      <c r="L46" s="8"/>
    </row>
    <row r="47" spans="1:12" ht="13.15" customHeight="1" x14ac:dyDescent="0.2">
      <c r="A47" s="18" t="s">
        <v>32</v>
      </c>
      <c r="B47" s="19">
        <v>2020</v>
      </c>
      <c r="C47" s="72"/>
      <c r="D47" s="19">
        <v>2019</v>
      </c>
      <c r="E47" s="72"/>
      <c r="F47" s="98" t="s">
        <v>7</v>
      </c>
      <c r="G47" s="10"/>
      <c r="H47" s="21" t="s">
        <v>8</v>
      </c>
      <c r="I47" s="16"/>
      <c r="J47" s="10"/>
      <c r="K47" s="8"/>
      <c r="L47" s="8"/>
    </row>
    <row r="48" spans="1:12" ht="6" customHeight="1" x14ac:dyDescent="0.2">
      <c r="A48" s="23"/>
      <c r="B48" s="78"/>
      <c r="C48" s="68"/>
      <c r="D48" s="78"/>
      <c r="E48" s="68"/>
      <c r="F48" s="78"/>
      <c r="G48" s="67"/>
      <c r="H48" s="79"/>
      <c r="I48" s="24"/>
      <c r="J48" s="23"/>
      <c r="K48" s="26"/>
      <c r="L48" s="26"/>
    </row>
    <row r="49" spans="1:12" x14ac:dyDescent="0.2">
      <c r="A49" s="27" t="s">
        <v>9</v>
      </c>
      <c r="B49" s="80">
        <v>10751806012.742001</v>
      </c>
      <c r="C49" s="80"/>
      <c r="D49" s="80">
        <v>10652584114.716</v>
      </c>
      <c r="E49" s="80"/>
      <c r="F49" s="80">
        <f>+B49-D49</f>
        <v>99221898.026000977</v>
      </c>
      <c r="G49" s="46"/>
      <c r="H49" s="53">
        <f>IF(D49=0,"n/a",IF(AND(F49/D49&lt;1,F49/D49&gt;-1),F49/D49,"n/a"))</f>
        <v>9.3143501104986353E-3</v>
      </c>
      <c r="I49" s="81"/>
      <c r="J49" s="23"/>
      <c r="K49" s="26"/>
      <c r="L49" s="26"/>
    </row>
    <row r="50" spans="1:12" ht="12.75" customHeight="1" x14ac:dyDescent="0.2">
      <c r="A50" s="27" t="s">
        <v>10</v>
      </c>
      <c r="B50" s="80">
        <v>8286411192.5640001</v>
      </c>
      <c r="C50" s="80"/>
      <c r="D50" s="80">
        <v>8916328442.7749996</v>
      </c>
      <c r="E50" s="80"/>
      <c r="F50" s="80">
        <f>+B50-D50</f>
        <v>-629917250.21099949</v>
      </c>
      <c r="G50" s="46"/>
      <c r="H50" s="53">
        <f>IF(D50=0,"n/a",IF(AND(F50/D50&lt;1,F50/D50&gt;-1),F50/D50,"n/a"))</f>
        <v>-7.0647605037635022E-2</v>
      </c>
      <c r="I50" s="81"/>
      <c r="J50" s="23"/>
      <c r="K50" s="26"/>
      <c r="L50" s="26"/>
    </row>
    <row r="51" spans="1:12" x14ac:dyDescent="0.2">
      <c r="A51" s="27" t="s">
        <v>11</v>
      </c>
      <c r="B51" s="80">
        <v>1117067969.2420001</v>
      </c>
      <c r="C51" s="80"/>
      <c r="D51" s="80">
        <v>1176521163.638</v>
      </c>
      <c r="E51" s="80"/>
      <c r="F51" s="80">
        <f>+B51-D51</f>
        <v>-59453194.395999908</v>
      </c>
      <c r="G51" s="46"/>
      <c r="H51" s="53">
        <f>IF(D51=0,"n/a",IF(AND(F51/D51&lt;1,F51/D51&gt;-1),F51/D51,"n/a"))</f>
        <v>-5.0533042866955917E-2</v>
      </c>
      <c r="I51" s="81"/>
      <c r="J51" s="23"/>
      <c r="K51" s="26"/>
      <c r="L51" s="26"/>
    </row>
    <row r="52" spans="1:12" x14ac:dyDescent="0.2">
      <c r="A52" s="27" t="s">
        <v>12</v>
      </c>
      <c r="B52" s="80">
        <v>74943850.813999996</v>
      </c>
      <c r="C52" s="80"/>
      <c r="D52" s="80">
        <v>77402278.320999995</v>
      </c>
      <c r="E52" s="80"/>
      <c r="F52" s="80">
        <f>+B52-D52</f>
        <v>-2458427.5069999993</v>
      </c>
      <c r="G52" s="46"/>
      <c r="H52" s="53">
        <f>IF(D52=0,"n/a",IF(AND(F52/D52&lt;1,F52/D52&gt;-1),F52/D52,"n/a"))</f>
        <v>-3.1761694362593511E-2</v>
      </c>
      <c r="I52" s="81"/>
      <c r="J52" s="82"/>
      <c r="K52" s="26"/>
      <c r="L52" s="26"/>
    </row>
    <row r="53" spans="1:12" ht="12.75" customHeight="1" x14ac:dyDescent="0.2">
      <c r="A53" s="27" t="s">
        <v>13</v>
      </c>
      <c r="B53" s="80">
        <v>7291180</v>
      </c>
      <c r="C53" s="83"/>
      <c r="D53" s="80">
        <v>7179520</v>
      </c>
      <c r="E53" s="83"/>
      <c r="F53" s="80">
        <f>+B53-D53</f>
        <v>111660</v>
      </c>
      <c r="G53" s="84"/>
      <c r="H53" s="53">
        <f>IF(D53=0,"n/a",IF(AND(F53/D53&lt;1,F53/D53&gt;-1),F53/D53,"n/a"))</f>
        <v>1.5552571759671955E-2</v>
      </c>
      <c r="I53" s="81"/>
      <c r="J53" s="23"/>
      <c r="K53" s="26"/>
      <c r="L53" s="26"/>
    </row>
    <row r="54" spans="1:12" ht="6" customHeight="1" x14ac:dyDescent="0.2">
      <c r="A54" s="23"/>
      <c r="B54" s="85"/>
      <c r="C54" s="86"/>
      <c r="D54" s="85"/>
      <c r="E54" s="86"/>
      <c r="F54" s="85"/>
      <c r="G54" s="87"/>
      <c r="H54" s="88"/>
      <c r="I54" s="8"/>
      <c r="J54" s="8"/>
      <c r="K54" s="8"/>
      <c r="L54" s="8"/>
    </row>
    <row r="55" spans="1:12" ht="12.75" customHeight="1" x14ac:dyDescent="0.2">
      <c r="A55" s="44" t="s">
        <v>15</v>
      </c>
      <c r="B55" s="89">
        <f>SUM(B49:B54)</f>
        <v>20237520205.362</v>
      </c>
      <c r="C55" s="80"/>
      <c r="D55" s="89">
        <f>SUM(D49:D54)</f>
        <v>20830015519.449997</v>
      </c>
      <c r="E55" s="80"/>
      <c r="F55" s="89">
        <f>SUM(F49:F54)</f>
        <v>-592495314.08799839</v>
      </c>
      <c r="G55" s="46"/>
      <c r="H55" s="47">
        <f>IF(D55=0,"n/a",IF(AND(F55/D55&lt;1,F55/D55&gt;-1),F55/D55,"n/a"))</f>
        <v>-2.8444304975901565E-2</v>
      </c>
      <c r="I55" s="81"/>
      <c r="J55" s="26"/>
      <c r="K55" s="26"/>
      <c r="L55" s="26"/>
    </row>
    <row r="56" spans="1:12" x14ac:dyDescent="0.2">
      <c r="A56" s="27" t="s">
        <v>16</v>
      </c>
      <c r="B56" s="80">
        <v>2298336814.506</v>
      </c>
      <c r="C56" s="80"/>
      <c r="D56" s="80">
        <v>2133770467.582</v>
      </c>
      <c r="E56" s="83"/>
      <c r="F56" s="80">
        <f>+B56-D56</f>
        <v>164566346.92400002</v>
      </c>
      <c r="G56" s="84"/>
      <c r="H56" s="53">
        <f>IF(D56=0,"n/a",IF(AND(F56/D56&lt;1,F56/D56&gt;-1),F56/D56,"n/a"))</f>
        <v>7.7124671760260832E-2</v>
      </c>
      <c r="I56" s="81"/>
      <c r="J56" s="23"/>
      <c r="K56" s="26"/>
      <c r="L56" s="26"/>
    </row>
    <row r="57" spans="1:12" x14ac:dyDescent="0.2">
      <c r="A57" s="27" t="s">
        <v>17</v>
      </c>
      <c r="B57" s="80">
        <v>4234952484</v>
      </c>
      <c r="C57" s="83"/>
      <c r="D57" s="80">
        <v>3046322032</v>
      </c>
      <c r="E57" s="83"/>
      <c r="F57" s="80">
        <f>+B57-D57</f>
        <v>1188630452</v>
      </c>
      <c r="G57" s="84"/>
      <c r="H57" s="53">
        <f>IF(D57=0,"n/a",IF(AND(F57/D57&lt;1,F57/D57&gt;-1),F57/D57,"n/a"))</f>
        <v>0.39018542344311152</v>
      </c>
      <c r="I57" s="81"/>
      <c r="J57" s="23"/>
      <c r="K57" s="26"/>
      <c r="L57" s="26"/>
    </row>
    <row r="58" spans="1:12" ht="6" customHeight="1" x14ac:dyDescent="0.2">
      <c r="A58" s="8"/>
      <c r="B58" s="90"/>
      <c r="C58" s="80"/>
      <c r="D58" s="90"/>
      <c r="E58" s="80"/>
      <c r="F58" s="90"/>
      <c r="G58" s="46"/>
      <c r="H58" s="91"/>
      <c r="I58" s="8"/>
      <c r="J58" s="8"/>
      <c r="K58" s="8"/>
      <c r="L58" s="8"/>
    </row>
    <row r="59" spans="1:12" ht="13.5" thickBot="1" x14ac:dyDescent="0.25">
      <c r="A59" s="44" t="s">
        <v>33</v>
      </c>
      <c r="B59" s="92">
        <f>SUM(B55:B57)</f>
        <v>26770809503.868</v>
      </c>
      <c r="C59" s="80"/>
      <c r="D59" s="92">
        <f>SUM(D55:D57)</f>
        <v>26010108019.031998</v>
      </c>
      <c r="E59" s="80"/>
      <c r="F59" s="92">
        <f>SUM(F55:F57)</f>
        <v>760701484.83600163</v>
      </c>
      <c r="G59" s="46"/>
      <c r="H59" s="60">
        <f>IF(D59=0,"n/a",IF(AND(F59/D59&lt;1,F59/D59&gt;-1),F59/D59,"n/a"))</f>
        <v>2.9246379302976543E-2</v>
      </c>
      <c r="I59" s="81"/>
      <c r="J59" s="26"/>
      <c r="K59" s="26"/>
      <c r="L59" s="26"/>
    </row>
    <row r="60" spans="1:12" ht="13.5" thickTop="1" x14ac:dyDescent="0.2">
      <c r="A60" s="10"/>
      <c r="B60" s="99"/>
      <c r="C60" s="73"/>
      <c r="D60" s="99"/>
      <c r="E60" s="73"/>
      <c r="F60" s="99"/>
      <c r="G60" s="94"/>
      <c r="H60" s="93"/>
      <c r="I60" s="76"/>
      <c r="J60" s="8"/>
      <c r="K60" s="8"/>
      <c r="L60" s="8"/>
    </row>
    <row r="61" spans="1:12" x14ac:dyDescent="0.2">
      <c r="B61" s="69"/>
      <c r="C61" s="69"/>
      <c r="D61" s="69"/>
      <c r="E61" s="69"/>
      <c r="F61" s="69"/>
    </row>
    <row r="62" spans="1:12" x14ac:dyDescent="0.2">
      <c r="A62" s="101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5A3709-B2BD-46D6-BA59-821989BABC40}"/>
</file>

<file path=customXml/itemProps2.xml><?xml version="1.0" encoding="utf-8"?>
<ds:datastoreItem xmlns:ds="http://schemas.openxmlformats.org/officeDocument/2006/customXml" ds:itemID="{AB878B14-1306-42F2-BFA0-BC669771D86F}"/>
</file>

<file path=customXml/itemProps3.xml><?xml version="1.0" encoding="utf-8"?>
<ds:datastoreItem xmlns:ds="http://schemas.openxmlformats.org/officeDocument/2006/customXml" ds:itemID="{B29E3CDE-0507-4323-9DD4-4A5296A78CEB}"/>
</file>

<file path=customXml/itemProps4.xml><?xml version="1.0" encoding="utf-8"?>
<ds:datastoreItem xmlns:ds="http://schemas.openxmlformats.org/officeDocument/2006/customXml" ds:itemID="{2DB0CD57-5FDB-45F5-A315-7A3E91BF9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04-2020 SOE</vt:lpstr>
      <vt:lpstr>05-2020 SOE</vt:lpstr>
      <vt:lpstr>06-2020 SOE</vt:lpstr>
      <vt:lpstr>12ME 06-2020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2020-02-04T00:22:18Z</cp:lastPrinted>
  <dcterms:created xsi:type="dcterms:W3CDTF">2019-04-22T17:29:29Z</dcterms:created>
  <dcterms:modified xsi:type="dcterms:W3CDTF">2020-07-28T17:04:04Z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0x0101006E56B4D1795A2E4DB2F0B01679ED314A009722749FC207FB4D8AF54D42E09D32EA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