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360" yWindow="36" windowWidth="21072" windowHeight="8892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Month'!$A$2:$A$210</definedName>
  </definedNames>
  <calcPr calcId="162913"/>
</workbook>
</file>

<file path=xl/calcChain.xml><?xml version="1.0" encoding="utf-8"?>
<calcChain xmlns="http://schemas.openxmlformats.org/spreadsheetml/2006/main">
  <c r="B180" i="3" l="1"/>
  <c r="B181" i="3"/>
  <c r="B177" i="3"/>
  <c r="B178" i="3"/>
  <c r="B179" i="3"/>
  <c r="B183" i="3"/>
  <c r="B184" i="3"/>
  <c r="B186" i="3"/>
  <c r="B187" i="3"/>
  <c r="P146" i="7"/>
  <c r="B182" i="3"/>
  <c r="B185" i="3" l="1"/>
  <c r="P141" i="7"/>
  <c r="Q178" i="7"/>
  <c r="C180" i="3" s="1"/>
  <c r="P186" i="7"/>
  <c r="P188" i="7" s="1"/>
  <c r="P169" i="7"/>
  <c r="P202" i="7"/>
  <c r="P204" i="7" s="1"/>
  <c r="P206" i="7" s="1"/>
  <c r="P208" i="7" l="1"/>
  <c r="H76" i="7" l="1"/>
  <c r="H100" i="7"/>
  <c r="H48" i="7" l="1"/>
  <c r="H50" i="7" s="1"/>
  <c r="H58" i="7"/>
  <c r="H72" i="7"/>
  <c r="H86" i="7"/>
  <c r="H91" i="7" l="1"/>
  <c r="H121" i="7" l="1"/>
  <c r="H97" i="7"/>
  <c r="H102" i="7" s="1"/>
  <c r="E100" i="7" l="1"/>
  <c r="F100" i="7"/>
  <c r="G100" i="7"/>
  <c r="I100" i="7"/>
  <c r="J100" i="7"/>
  <c r="K100" i="7"/>
  <c r="L100" i="7"/>
  <c r="M100" i="7"/>
  <c r="N100" i="7"/>
  <c r="O100" i="7"/>
  <c r="D100" i="7"/>
  <c r="Q197" i="7"/>
  <c r="Q193" i="7"/>
  <c r="Q189" i="7"/>
  <c r="B101" i="3" l="1"/>
  <c r="B102" i="3" s="1"/>
  <c r="Q99" i="7" l="1"/>
  <c r="C101" i="3" s="1"/>
  <c r="C102" i="3" s="1"/>
  <c r="P100" i="7"/>
  <c r="Q100" i="7" s="1"/>
  <c r="B62" i="3"/>
  <c r="B63" i="3" s="1"/>
  <c r="D63" i="3" s="1"/>
  <c r="B6" i="3" l="1"/>
  <c r="B117" i="3" l="1"/>
  <c r="B116" i="3"/>
  <c r="B91" i="3"/>
  <c r="B111" i="3"/>
  <c r="Q96" i="7" l="1"/>
  <c r="Q145" i="7"/>
  <c r="Q115" i="7"/>
  <c r="Q114" i="7"/>
  <c r="Q89" i="7"/>
  <c r="Q109" i="7"/>
  <c r="D102" i="3"/>
  <c r="B120" i="3"/>
  <c r="B98" i="3"/>
  <c r="B153" i="3"/>
  <c r="B147" i="3"/>
  <c r="B148" i="3" s="1"/>
  <c r="Q151" i="7" l="1"/>
  <c r="Q118" i="7"/>
  <c r="D148" i="3"/>
  <c r="E146" i="7"/>
  <c r="F146" i="7"/>
  <c r="G146" i="7"/>
  <c r="H146" i="7"/>
  <c r="I146" i="7"/>
  <c r="J146" i="7"/>
  <c r="K146" i="7"/>
  <c r="L146" i="7"/>
  <c r="M146" i="7"/>
  <c r="N146" i="7"/>
  <c r="O146" i="7"/>
  <c r="D146" i="7"/>
  <c r="Q146" i="7" l="1"/>
  <c r="D186" i="7"/>
  <c r="D76" i="7"/>
  <c r="D86" i="7"/>
  <c r="D202" i="7"/>
  <c r="D97" i="7"/>
  <c r="D48" i="7"/>
  <c r="D58" i="7"/>
  <c r="D72" i="7"/>
  <c r="D91" i="7"/>
  <c r="D121" i="7"/>
  <c r="D141" i="7"/>
  <c r="D152" i="7"/>
  <c r="D204" i="7" l="1"/>
  <c r="D102" i="7"/>
  <c r="D169" i="7"/>
  <c r="D50" i="7"/>
  <c r="D188" i="7"/>
  <c r="D154" i="7"/>
  <c r="C62" i="3"/>
  <c r="C63" i="3" s="1"/>
  <c r="C6" i="3"/>
  <c r="D206" i="7" l="1"/>
  <c r="P152" i="7"/>
  <c r="P154" i="7" s="1"/>
  <c r="P210" i="7" s="1"/>
  <c r="I76" i="7"/>
  <c r="G76" i="7"/>
  <c r="F76" i="7"/>
  <c r="E76" i="7"/>
  <c r="J76" i="7"/>
  <c r="K76" i="7"/>
  <c r="N76" i="7"/>
  <c r="M76" i="7"/>
  <c r="L76" i="7"/>
  <c r="C37" i="7"/>
  <c r="C36" i="7"/>
  <c r="C35" i="7"/>
  <c r="C31" i="7"/>
  <c r="C30" i="7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D38" i="7" l="1"/>
  <c r="B47" i="3"/>
  <c r="Q45" i="7"/>
  <c r="C47" i="3" s="1"/>
  <c r="B49" i="3"/>
  <c r="Q47" i="7"/>
  <c r="C49" i="3" s="1"/>
  <c r="B57" i="3"/>
  <c r="Q55" i="7"/>
  <c r="C57" i="3" s="1"/>
  <c r="B59" i="3"/>
  <c r="Q57" i="7"/>
  <c r="C59" i="3" s="1"/>
  <c r="B67" i="3"/>
  <c r="Q65" i="7"/>
  <c r="C67" i="3" s="1"/>
  <c r="B69" i="3"/>
  <c r="Q67" i="7"/>
  <c r="C69" i="3" s="1"/>
  <c r="B71" i="3"/>
  <c r="Q69" i="7"/>
  <c r="B73" i="3"/>
  <c r="Q71" i="7"/>
  <c r="C73" i="3" s="1"/>
  <c r="B81" i="3"/>
  <c r="Q79" i="7"/>
  <c r="C81" i="3" s="1"/>
  <c r="B83" i="3"/>
  <c r="Q81" i="7"/>
  <c r="C83" i="3" s="1"/>
  <c r="B85" i="3"/>
  <c r="Q83" i="7"/>
  <c r="C85" i="3" s="1"/>
  <c r="B87" i="3"/>
  <c r="Q85" i="7"/>
  <c r="C87" i="3" s="1"/>
  <c r="B97" i="3"/>
  <c r="Q95" i="7"/>
  <c r="C97" i="3" s="1"/>
  <c r="B108" i="3"/>
  <c r="Q106" i="7"/>
  <c r="B110" i="3"/>
  <c r="Q108" i="7"/>
  <c r="C110" i="3" s="1"/>
  <c r="B113" i="3"/>
  <c r="Q111" i="7"/>
  <c r="C113" i="3" s="1"/>
  <c r="B115" i="3"/>
  <c r="Q113" i="7"/>
  <c r="C115" i="3" s="1"/>
  <c r="B119" i="3"/>
  <c r="Q117" i="7"/>
  <c r="C119" i="3" s="1"/>
  <c r="B122" i="3"/>
  <c r="Q120" i="7"/>
  <c r="B130" i="3"/>
  <c r="Q128" i="7"/>
  <c r="C130" i="3" s="1"/>
  <c r="B132" i="3"/>
  <c r="Q130" i="7"/>
  <c r="C132" i="3" s="1"/>
  <c r="B134" i="3"/>
  <c r="Q132" i="7"/>
  <c r="C134" i="3" s="1"/>
  <c r="B136" i="3"/>
  <c r="Q134" i="7"/>
  <c r="C136" i="3" s="1"/>
  <c r="B138" i="3"/>
  <c r="Q136" i="7"/>
  <c r="C138" i="3" s="1"/>
  <c r="B140" i="3"/>
  <c r="Q138" i="7"/>
  <c r="C140" i="3" s="1"/>
  <c r="B142" i="3"/>
  <c r="Q140" i="7"/>
  <c r="C142" i="3" s="1"/>
  <c r="B152" i="3"/>
  <c r="Q150" i="7"/>
  <c r="C152" i="3" s="1"/>
  <c r="B160" i="3"/>
  <c r="Q158" i="7"/>
  <c r="C160" i="3" s="1"/>
  <c r="B162" i="3"/>
  <c r="Q160" i="7"/>
  <c r="C162" i="3" s="1"/>
  <c r="B164" i="3"/>
  <c r="Q162" i="7"/>
  <c r="C164" i="3" s="1"/>
  <c r="B168" i="3"/>
  <c r="Q166" i="7"/>
  <c r="B170" i="3"/>
  <c r="Q168" i="7"/>
  <c r="C170" i="3" s="1"/>
  <c r="Q175" i="7"/>
  <c r="C177" i="3" s="1"/>
  <c r="Q177" i="7"/>
  <c r="C179" i="3" s="1"/>
  <c r="Q180" i="7"/>
  <c r="C182" i="3" s="1"/>
  <c r="Q182" i="7"/>
  <c r="C184" i="3" s="1"/>
  <c r="Q184" i="7"/>
  <c r="C186" i="3" s="1"/>
  <c r="Q190" i="7"/>
  <c r="Q192" i="7"/>
  <c r="B197" i="3"/>
  <c r="B198" i="3" s="1"/>
  <c r="D198" i="3" s="1"/>
  <c r="Q195" i="7"/>
  <c r="C197" i="3" s="1"/>
  <c r="C198" i="3" s="1"/>
  <c r="Q198" i="7"/>
  <c r="B203" i="3"/>
  <c r="Q201" i="7"/>
  <c r="C203" i="3" s="1"/>
  <c r="B46" i="3"/>
  <c r="Q44" i="7"/>
  <c r="C46" i="3" s="1"/>
  <c r="B48" i="3"/>
  <c r="Q46" i="7"/>
  <c r="C48" i="3" s="1"/>
  <c r="B56" i="3"/>
  <c r="Q54" i="7"/>
  <c r="B58" i="3"/>
  <c r="Q56" i="7"/>
  <c r="C58" i="3" s="1"/>
  <c r="B66" i="3"/>
  <c r="Q64" i="7"/>
  <c r="C66" i="3" s="1"/>
  <c r="B68" i="3"/>
  <c r="Q66" i="7"/>
  <c r="C68" i="3" s="1"/>
  <c r="B70" i="3"/>
  <c r="Q68" i="7"/>
  <c r="C70" i="3" s="1"/>
  <c r="B72" i="3"/>
  <c r="Q70" i="7"/>
  <c r="C72" i="3" s="1"/>
  <c r="B77" i="3"/>
  <c r="Q75" i="7"/>
  <c r="C77" i="3" s="1"/>
  <c r="B82" i="3"/>
  <c r="Q80" i="7"/>
  <c r="C82" i="3" s="1"/>
  <c r="B84" i="3"/>
  <c r="Q82" i="7"/>
  <c r="C84" i="3" s="1"/>
  <c r="B86" i="3"/>
  <c r="Q84" i="7"/>
  <c r="C86" i="3" s="1"/>
  <c r="B92" i="3"/>
  <c r="B93" i="3" s="1"/>
  <c r="Q90" i="7"/>
  <c r="C92" i="3" s="1"/>
  <c r="B107" i="3"/>
  <c r="Q105" i="7"/>
  <c r="C107" i="3" s="1"/>
  <c r="B109" i="3"/>
  <c r="Q107" i="7"/>
  <c r="C109" i="3" s="1"/>
  <c r="B112" i="3"/>
  <c r="Q110" i="7"/>
  <c r="C112" i="3" s="1"/>
  <c r="B114" i="3"/>
  <c r="Q112" i="7"/>
  <c r="C114" i="3" s="1"/>
  <c r="B118" i="3"/>
  <c r="Q116" i="7"/>
  <c r="C118" i="3" s="1"/>
  <c r="B121" i="3"/>
  <c r="Q119" i="7"/>
  <c r="C121" i="3" s="1"/>
  <c r="B129" i="3"/>
  <c r="Q127" i="7"/>
  <c r="B131" i="3"/>
  <c r="Q129" i="7"/>
  <c r="C131" i="3" s="1"/>
  <c r="B133" i="3"/>
  <c r="Q131" i="7"/>
  <c r="C133" i="3" s="1"/>
  <c r="B135" i="3"/>
  <c r="Q133" i="7"/>
  <c r="C135" i="3" s="1"/>
  <c r="B137" i="3"/>
  <c r="Q135" i="7"/>
  <c r="C137" i="3" s="1"/>
  <c r="B139" i="3"/>
  <c r="Q137" i="7"/>
  <c r="C139" i="3" s="1"/>
  <c r="B141" i="3"/>
  <c r="Q139" i="7"/>
  <c r="C141" i="3" s="1"/>
  <c r="B151" i="3"/>
  <c r="Q149" i="7"/>
  <c r="C151" i="3" s="1"/>
  <c r="B159" i="3"/>
  <c r="Q157" i="7"/>
  <c r="C159" i="3" s="1"/>
  <c r="B161" i="3"/>
  <c r="Q159" i="7"/>
  <c r="B163" i="3"/>
  <c r="Q161" i="7"/>
  <c r="C163" i="3" s="1"/>
  <c r="B166" i="3"/>
  <c r="Q164" i="7"/>
  <c r="C166" i="3" s="1"/>
  <c r="B169" i="3"/>
  <c r="Q167" i="7"/>
  <c r="C169" i="3" s="1"/>
  <c r="B176" i="3"/>
  <c r="Q174" i="7"/>
  <c r="C176" i="3" s="1"/>
  <c r="Q176" i="7"/>
  <c r="C178" i="3" s="1"/>
  <c r="Q179" i="7"/>
  <c r="C181" i="3" s="1"/>
  <c r="Q181" i="7"/>
  <c r="C183" i="3" s="1"/>
  <c r="Q183" i="7"/>
  <c r="C185" i="3" s="1"/>
  <c r="Q185" i="7"/>
  <c r="C187" i="3" s="1"/>
  <c r="B193" i="3"/>
  <c r="B194" i="3" s="1"/>
  <c r="D194" i="3" s="1"/>
  <c r="Q191" i="7"/>
  <c r="Q194" i="7"/>
  <c r="Q196" i="7"/>
  <c r="B201" i="3"/>
  <c r="Q199" i="7"/>
  <c r="C201" i="3" s="1"/>
  <c r="C122" i="3"/>
  <c r="D15" i="7"/>
  <c r="O202" i="7"/>
  <c r="J202" i="7"/>
  <c r="J204" i="7" s="1"/>
  <c r="J206" i="7" s="1"/>
  <c r="F202" i="7"/>
  <c r="F204" i="7" s="1"/>
  <c r="F206" i="7" s="1"/>
  <c r="L202" i="7"/>
  <c r="L204" i="7" s="1"/>
  <c r="L206" i="7" s="1"/>
  <c r="G202" i="7"/>
  <c r="G204" i="7" s="1"/>
  <c r="G206" i="7" s="1"/>
  <c r="M202" i="7"/>
  <c r="M204" i="7" s="1"/>
  <c r="M206" i="7" s="1"/>
  <c r="K202" i="7"/>
  <c r="K204" i="7" s="1"/>
  <c r="K206" i="7" s="1"/>
  <c r="H202" i="7"/>
  <c r="H204" i="7" s="1"/>
  <c r="H206" i="7" s="1"/>
  <c r="D208" i="7"/>
  <c r="O97" i="7"/>
  <c r="N202" i="7"/>
  <c r="N204" i="7" s="1"/>
  <c r="N206" i="7" s="1"/>
  <c r="E202" i="7"/>
  <c r="E204" i="7" s="1"/>
  <c r="E206" i="7" s="1"/>
  <c r="I202" i="7"/>
  <c r="I204" i="7" s="1"/>
  <c r="I206" i="7" s="1"/>
  <c r="C120" i="3"/>
  <c r="O76" i="7"/>
  <c r="C56" i="3"/>
  <c r="C91" i="3"/>
  <c r="C116" i="3"/>
  <c r="C161" i="3"/>
  <c r="C71" i="3"/>
  <c r="P76" i="7"/>
  <c r="C111" i="3"/>
  <c r="C117" i="3"/>
  <c r="C147" i="3"/>
  <c r="C148" i="3" s="1"/>
  <c r="C153" i="3"/>
  <c r="C168" i="3"/>
  <c r="C193" i="3"/>
  <c r="C194" i="3" s="1"/>
  <c r="E48" i="7"/>
  <c r="E50" i="7" s="1"/>
  <c r="I48" i="7"/>
  <c r="I50" i="7" s="1"/>
  <c r="E58" i="7"/>
  <c r="I58" i="7"/>
  <c r="E72" i="7"/>
  <c r="I72" i="7"/>
  <c r="G86" i="7"/>
  <c r="E169" i="7"/>
  <c r="I169" i="7"/>
  <c r="E186" i="7"/>
  <c r="E188" i="7" s="1"/>
  <c r="I186" i="7"/>
  <c r="I188" i="7" s="1"/>
  <c r="G186" i="7"/>
  <c r="G188" i="7" s="1"/>
  <c r="F86" i="7"/>
  <c r="P86" i="7"/>
  <c r="P91" i="7"/>
  <c r="F97" i="7"/>
  <c r="F121" i="7"/>
  <c r="H141" i="7"/>
  <c r="H169" i="7"/>
  <c r="H186" i="7"/>
  <c r="H188" i="7" s="1"/>
  <c r="F186" i="7"/>
  <c r="F188" i="7" s="1"/>
  <c r="F48" i="7"/>
  <c r="F50" i="7" s="1"/>
  <c r="F58" i="7"/>
  <c r="F72" i="7"/>
  <c r="G91" i="7"/>
  <c r="G141" i="7"/>
  <c r="E121" i="7"/>
  <c r="I121" i="7"/>
  <c r="G48" i="7"/>
  <c r="G50" i="7" s="1"/>
  <c r="E97" i="7"/>
  <c r="G97" i="7"/>
  <c r="E141" i="7"/>
  <c r="I141" i="7"/>
  <c r="G58" i="7"/>
  <c r="G72" i="7"/>
  <c r="E86" i="7"/>
  <c r="I86" i="7"/>
  <c r="E91" i="7"/>
  <c r="I91" i="7"/>
  <c r="I97" i="7"/>
  <c r="G121" i="7"/>
  <c r="F91" i="7"/>
  <c r="F141" i="7"/>
  <c r="H152" i="7"/>
  <c r="F152" i="7"/>
  <c r="F169" i="7"/>
  <c r="E152" i="7"/>
  <c r="I152" i="7"/>
  <c r="G152" i="7"/>
  <c r="G169" i="7"/>
  <c r="P48" i="7"/>
  <c r="P58" i="7"/>
  <c r="P72" i="7"/>
  <c r="P121" i="7"/>
  <c r="J91" i="7"/>
  <c r="J152" i="7"/>
  <c r="J97" i="7"/>
  <c r="J169" i="7"/>
  <c r="J186" i="7"/>
  <c r="J188" i="7" s="1"/>
  <c r="J48" i="7"/>
  <c r="J50" i="7" s="1"/>
  <c r="J121" i="7"/>
  <c r="J58" i="7"/>
  <c r="J72" i="7"/>
  <c r="J86" i="7"/>
  <c r="J141" i="7"/>
  <c r="K97" i="7"/>
  <c r="K141" i="7"/>
  <c r="K186" i="7"/>
  <c r="K188" i="7" s="1"/>
  <c r="K169" i="7"/>
  <c r="K91" i="7"/>
  <c r="K121" i="7"/>
  <c r="K48" i="7"/>
  <c r="K50" i="7" s="1"/>
  <c r="K58" i="7"/>
  <c r="K72" i="7"/>
  <c r="K86" i="7"/>
  <c r="K152" i="7"/>
  <c r="M91" i="7"/>
  <c r="N72" i="7"/>
  <c r="L72" i="7"/>
  <c r="L91" i="7"/>
  <c r="L97" i="7"/>
  <c r="L152" i="7"/>
  <c r="M186" i="7"/>
  <c r="M188" i="7" s="1"/>
  <c r="L169" i="7"/>
  <c r="N186" i="7"/>
  <c r="N188" i="7" s="1"/>
  <c r="M169" i="7"/>
  <c r="O186" i="7"/>
  <c r="L86" i="7"/>
  <c r="O91" i="7"/>
  <c r="N97" i="7"/>
  <c r="N141" i="7"/>
  <c r="N152" i="7"/>
  <c r="N169" i="7"/>
  <c r="L186" i="7"/>
  <c r="L188" i="7" s="1"/>
  <c r="O48" i="7"/>
  <c r="O58" i="7"/>
  <c r="N121" i="7"/>
  <c r="M121" i="7"/>
  <c r="O141" i="7"/>
  <c r="O152" i="7"/>
  <c r="M48" i="7"/>
  <c r="M50" i="7" s="1"/>
  <c r="L48" i="7"/>
  <c r="L50" i="7" s="1"/>
  <c r="M58" i="7"/>
  <c r="L58" i="7"/>
  <c r="M86" i="7"/>
  <c r="O121" i="7"/>
  <c r="L141" i="7"/>
  <c r="N48" i="7"/>
  <c r="N50" i="7" s="1"/>
  <c r="N58" i="7"/>
  <c r="M72" i="7"/>
  <c r="O72" i="7"/>
  <c r="O86" i="7"/>
  <c r="N86" i="7"/>
  <c r="N91" i="7"/>
  <c r="M97" i="7"/>
  <c r="L121" i="7"/>
  <c r="M141" i="7"/>
  <c r="M152" i="7"/>
  <c r="M154" i="7" s="1"/>
  <c r="D24" i="7" l="1"/>
  <c r="D32" i="7"/>
  <c r="H32" i="7"/>
  <c r="H15" i="7"/>
  <c r="H38" i="7"/>
  <c r="H24" i="7"/>
  <c r="Q76" i="7"/>
  <c r="B154" i="3"/>
  <c r="B156" i="3" s="1"/>
  <c r="C50" i="3"/>
  <c r="C154" i="3"/>
  <c r="C156" i="3" s="1"/>
  <c r="C93" i="3"/>
  <c r="B60" i="3"/>
  <c r="D60" i="3" s="1"/>
  <c r="B50" i="3"/>
  <c r="D50" i="3" s="1"/>
  <c r="Q72" i="7"/>
  <c r="Q186" i="7"/>
  <c r="Q91" i="7"/>
  <c r="C60" i="3"/>
  <c r="B202" i="3"/>
  <c r="B204" i="3" s="1"/>
  <c r="Q200" i="7"/>
  <c r="C202" i="3" s="1"/>
  <c r="C204" i="3" s="1"/>
  <c r="B167" i="3"/>
  <c r="Q165" i="7"/>
  <c r="C167" i="3" s="1"/>
  <c r="Q58" i="7"/>
  <c r="C88" i="3"/>
  <c r="B96" i="3"/>
  <c r="B99" i="3" s="1"/>
  <c r="Q94" i="7"/>
  <c r="C96" i="3" s="1"/>
  <c r="B188" i="3"/>
  <c r="D93" i="3"/>
  <c r="B74" i="3"/>
  <c r="D74" i="3" s="1"/>
  <c r="Q48" i="7"/>
  <c r="Q86" i="7"/>
  <c r="C188" i="3"/>
  <c r="B165" i="3"/>
  <c r="Q163" i="7"/>
  <c r="C165" i="3" s="1"/>
  <c r="Q121" i="7"/>
  <c r="Q152" i="7"/>
  <c r="Q141" i="7"/>
  <c r="C74" i="3"/>
  <c r="B143" i="3"/>
  <c r="D143" i="3" s="1"/>
  <c r="B123" i="3"/>
  <c r="B88" i="3"/>
  <c r="D88" i="3" s="1"/>
  <c r="P97" i="7"/>
  <c r="Q97" i="7" s="1"/>
  <c r="O169" i="7"/>
  <c r="Q202" i="7"/>
  <c r="G208" i="7"/>
  <c r="D210" i="7"/>
  <c r="D40" i="7"/>
  <c r="L154" i="7"/>
  <c r="K154" i="7"/>
  <c r="I154" i="7"/>
  <c r="E154" i="7"/>
  <c r="F154" i="7"/>
  <c r="J154" i="7"/>
  <c r="H154" i="7"/>
  <c r="G154" i="7"/>
  <c r="C129" i="3"/>
  <c r="C143" i="3" s="1"/>
  <c r="C98" i="3"/>
  <c r="C108" i="3"/>
  <c r="C123" i="3" s="1"/>
  <c r="N208" i="7"/>
  <c r="O188" i="7"/>
  <c r="O50" i="7"/>
  <c r="O204" i="7"/>
  <c r="P50" i="7"/>
  <c r="Q188" i="7"/>
  <c r="H208" i="7"/>
  <c r="E208" i="7"/>
  <c r="F208" i="7"/>
  <c r="I208" i="7"/>
  <c r="F102" i="7"/>
  <c r="I102" i="7"/>
  <c r="G102" i="7"/>
  <c r="E102" i="7"/>
  <c r="J208" i="7"/>
  <c r="K208" i="7"/>
  <c r="J102" i="7"/>
  <c r="M102" i="7"/>
  <c r="K102" i="7"/>
  <c r="L208" i="7"/>
  <c r="O102" i="7"/>
  <c r="M208" i="7"/>
  <c r="M210" i="7" s="1"/>
  <c r="N102" i="7"/>
  <c r="L102" i="7"/>
  <c r="N154" i="7"/>
  <c r="O154" i="7"/>
  <c r="H40" i="7" l="1"/>
  <c r="Q169" i="7"/>
  <c r="D154" i="3"/>
  <c r="B171" i="3"/>
  <c r="D171" i="3" s="1"/>
  <c r="C171" i="3"/>
  <c r="Q50" i="7"/>
  <c r="P102" i="7"/>
  <c r="Q102" i="7" s="1"/>
  <c r="C206" i="3"/>
  <c r="C99" i="3"/>
  <c r="D156" i="3"/>
  <c r="D99" i="3"/>
  <c r="D123" i="3"/>
  <c r="D188" i="3"/>
  <c r="B190" i="3"/>
  <c r="D190" i="3" s="1"/>
  <c r="Q154" i="7"/>
  <c r="C190" i="3"/>
  <c r="D204" i="3"/>
  <c r="B206" i="3"/>
  <c r="Q204" i="7"/>
  <c r="G210" i="7"/>
  <c r="N210" i="7"/>
  <c r="E210" i="7"/>
  <c r="K210" i="7"/>
  <c r="D123" i="7"/>
  <c r="D214" i="7" s="1"/>
  <c r="L210" i="7"/>
  <c r="I210" i="7"/>
  <c r="H210" i="7"/>
  <c r="J210" i="7"/>
  <c r="F210" i="7"/>
  <c r="O206" i="7"/>
  <c r="Q206" i="7" l="1"/>
  <c r="C208" i="3"/>
  <c r="B208" i="3"/>
  <c r="D206" i="3"/>
  <c r="O208" i="7"/>
  <c r="Q208" i="7" l="1"/>
  <c r="D208" i="3"/>
  <c r="B210" i="3"/>
  <c r="C210" i="3"/>
  <c r="O210" i="7"/>
  <c r="B11" i="3"/>
  <c r="N32" i="7"/>
  <c r="K38" i="7"/>
  <c r="B16" i="3" l="1"/>
  <c r="Q14" i="7"/>
  <c r="C16" i="3" s="1"/>
  <c r="B22" i="3"/>
  <c r="Q20" i="7"/>
  <c r="C22" i="3" s="1"/>
  <c r="B14" i="3"/>
  <c r="Q12" i="7"/>
  <c r="C14" i="3" s="1"/>
  <c r="B20" i="3"/>
  <c r="Q18" i="7"/>
  <c r="C20" i="3" s="1"/>
  <c r="C212" i="3"/>
  <c r="B37" i="3"/>
  <c r="Q35" i="7"/>
  <c r="C37" i="3" s="1"/>
  <c r="B12" i="3"/>
  <c r="Q10" i="7"/>
  <c r="C12" i="3" s="1"/>
  <c r="B15" i="3"/>
  <c r="Q13" i="7"/>
  <c r="C15" i="3" s="1"/>
  <c r="B38" i="3"/>
  <c r="Q36" i="7"/>
  <c r="C38" i="3" s="1"/>
  <c r="B13" i="3"/>
  <c r="Q11" i="7"/>
  <c r="C13" i="3" s="1"/>
  <c r="B33" i="3"/>
  <c r="Q31" i="7"/>
  <c r="C33" i="3" s="1"/>
  <c r="B39" i="3"/>
  <c r="Q37" i="7"/>
  <c r="C39" i="3" s="1"/>
  <c r="B30" i="3"/>
  <c r="Q28" i="7"/>
  <c r="C30" i="3" s="1"/>
  <c r="B31" i="3"/>
  <c r="Q29" i="7"/>
  <c r="C31" i="3" s="1"/>
  <c r="Q210" i="7"/>
  <c r="B212" i="3"/>
  <c r="D210" i="3"/>
  <c r="B25" i="3"/>
  <c r="Q23" i="7"/>
  <c r="C25" i="3" s="1"/>
  <c r="B23" i="3"/>
  <c r="Q21" i="7"/>
  <c r="C23" i="3" s="1"/>
  <c r="B29" i="3"/>
  <c r="Q27" i="7"/>
  <c r="C29" i="3" s="1"/>
  <c r="B21" i="3"/>
  <c r="Q19" i="7"/>
  <c r="C21" i="3" s="1"/>
  <c r="B24" i="3"/>
  <c r="Q22" i="7"/>
  <c r="C24" i="3" s="1"/>
  <c r="B32" i="3"/>
  <c r="Q30" i="7"/>
  <c r="C32" i="3" s="1"/>
  <c r="L38" i="7"/>
  <c r="Q9" i="7"/>
  <c r="C11" i="3" s="1"/>
  <c r="F38" i="7"/>
  <c r="P38" i="7"/>
  <c r="I15" i="7"/>
  <c r="I38" i="7"/>
  <c r="G15" i="7"/>
  <c r="P32" i="7"/>
  <c r="P15" i="7"/>
  <c r="E32" i="7"/>
  <c r="E24" i="7"/>
  <c r="G38" i="7"/>
  <c r="E15" i="7"/>
  <c r="G32" i="7"/>
  <c r="F15" i="7"/>
  <c r="E38" i="7"/>
  <c r="G24" i="7"/>
  <c r="P24" i="7"/>
  <c r="F32" i="7"/>
  <c r="I32" i="7"/>
  <c r="F24" i="7"/>
  <c r="I24" i="7"/>
  <c r="M15" i="7"/>
  <c r="J38" i="7"/>
  <c r="O32" i="7"/>
  <c r="O38" i="7"/>
  <c r="O15" i="7"/>
  <c r="L24" i="7"/>
  <c r="N38" i="7"/>
  <c r="K24" i="7"/>
  <c r="M38" i="7"/>
  <c r="K15" i="7"/>
  <c r="M24" i="7"/>
  <c r="L32" i="7"/>
  <c r="M32" i="7"/>
  <c r="L15" i="7"/>
  <c r="O24" i="7"/>
  <c r="J32" i="7"/>
  <c r="J24" i="7"/>
  <c r="N24" i="7"/>
  <c r="J15" i="7"/>
  <c r="N15" i="7"/>
  <c r="K32" i="7"/>
  <c r="D212" i="3" l="1"/>
  <c r="B34" i="3"/>
  <c r="D34" i="3" s="1"/>
  <c r="C34" i="3"/>
  <c r="Q24" i="7"/>
  <c r="Q38" i="7"/>
  <c r="Q15" i="7"/>
  <c r="Q32" i="7"/>
  <c r="B17" i="3"/>
  <c r="D17" i="3" s="1"/>
  <c r="B26" i="3"/>
  <c r="D26" i="3" s="1"/>
  <c r="C17" i="3"/>
  <c r="C40" i="3"/>
  <c r="P40" i="7"/>
  <c r="E40" i="7"/>
  <c r="E123" i="7" s="1"/>
  <c r="F40" i="7"/>
  <c r="F123" i="7" s="1"/>
  <c r="G40" i="7"/>
  <c r="G123" i="7" s="1"/>
  <c r="H123" i="7"/>
  <c r="I40" i="7"/>
  <c r="I123" i="7" s="1"/>
  <c r="L40" i="7"/>
  <c r="L123" i="7" s="1"/>
  <c r="M40" i="7"/>
  <c r="M123" i="7" s="1"/>
  <c r="M214" i="7" s="1"/>
  <c r="K40" i="7"/>
  <c r="K123" i="7" s="1"/>
  <c r="O40" i="7"/>
  <c r="J40" i="7"/>
  <c r="J123" i="7" s="1"/>
  <c r="N40" i="7"/>
  <c r="N123" i="7" l="1"/>
  <c r="N214" i="7" s="1"/>
  <c r="G214" i="7"/>
  <c r="L214" i="7"/>
  <c r="F214" i="7"/>
  <c r="I214" i="7"/>
  <c r="E214" i="7"/>
  <c r="J214" i="7"/>
  <c r="K214" i="7"/>
  <c r="H214" i="7"/>
  <c r="Q40" i="7"/>
  <c r="O123" i="7"/>
  <c r="P123" i="7"/>
  <c r="P214" i="7" s="1"/>
  <c r="C26" i="3"/>
  <c r="C42" i="3" l="1"/>
  <c r="O214" i="7"/>
  <c r="Q123" i="7"/>
  <c r="B52" i="3"/>
  <c r="D52" i="3" s="1"/>
  <c r="B78" i="3"/>
  <c r="D78" i="3" l="1"/>
  <c r="B104" i="3"/>
  <c r="Q214" i="7"/>
  <c r="B40" i="3"/>
  <c r="D104" i="3" l="1"/>
  <c r="B42" i="3"/>
  <c r="D42" i="3" s="1"/>
  <c r="D40" i="3"/>
  <c r="C78" i="3"/>
  <c r="C52" i="3"/>
  <c r="C104" i="3" l="1"/>
  <c r="B125" i="3"/>
  <c r="D125" i="3" l="1"/>
  <c r="B213" i="3"/>
  <c r="C125" i="3"/>
  <c r="C213" i="3" s="1"/>
</calcChain>
</file>

<file path=xl/comments1.xml><?xml version="1.0" encoding="utf-8"?>
<comments xmlns="http://schemas.openxmlformats.org/spreadsheetml/2006/main">
  <authors>
    <author>James DiMasso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James DiMasso:</t>
        </r>
        <r>
          <rPr>
            <sz val="9"/>
            <color indexed="81"/>
            <rFont val="Tahoma"/>
            <family val="2"/>
          </rPr>
          <t xml:space="preserve">
Add ROU ASSET - LT 18609893</t>
        </r>
      </text>
    </comment>
  </commentList>
</comments>
</file>

<file path=xl/sharedStrings.xml><?xml version="1.0" encoding="utf-8"?>
<sst xmlns="http://schemas.openxmlformats.org/spreadsheetml/2006/main" count="467" uniqueCount="286">
  <si>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</si>
  <si>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</si>
  <si>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</si>
  <si>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</si>
  <si>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</si>
  <si>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</si>
  <si>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</si>
  <si>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</si>
  <si>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</si>
  <si>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</si>
  <si>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</si>
  <si>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</si>
  <si>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</si>
  <si>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</si>
  <si>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</si>
  <si>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</si>
  <si>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</si>
  <si>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</si>
  <si>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</si>
  <si>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</si>
  <si>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</si>
  <si>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</si>
  <si>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</si>
  <si>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</si>
  <si>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</si>
  <si>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</si>
  <si>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</si>
  <si>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</si>
  <si>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</si>
  <si>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</si>
  <si>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</si>
  <si>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</si>
  <si>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</si>
  <si>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</si>
  <si>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</si>
  <si>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</si>
  <si>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</si>
  <si>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</si>
  <si>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</si>
  <si>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</si>
  <si>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</si>
  <si>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</si>
  <si>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</si>
  <si>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</si>
  <si>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</si>
  <si>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</si>
  <si>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</si>
  <si>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</si>
  <si>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</si>
  <si>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</si>
  <si>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</si>
  <si>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</si>
  <si>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</si>
  <si>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</si>
  <si>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</si>
  <si>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</si>
  <si>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</si>
  <si>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</si>
  <si>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</si>
  <si>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</si>
  <si>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</si>
  <si>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</si>
  <si>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</si>
  <si>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</si>
  <si>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</si>
  <si>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</si>
  <si>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</si>
  <si>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</si>
  <si>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</si>
  <si>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</si>
  <si>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</si>
  <si>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</si>
  <si>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</si>
  <si>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</si>
  <si>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</si>
  <si>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</si>
  <si>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</si>
  <si>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</si>
  <si>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</si>
  <si>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</si>
  <si>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</si>
  <si>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</si>
  <si>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</si>
  <si>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</si>
  <si>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</si>
  <si>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</si>
  <si>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</si>
  <si>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</si>
  <si>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</si>
  <si>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</si>
  <si>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</si>
  <si>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</si>
  <si>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</si>
  <si>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</si>
  <si>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</si>
  <si>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</si>
  <si>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</si>
  <si>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</si>
  <si>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</si>
  <si>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</si>
  <si>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</si>
  <si>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</si>
  <si>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</si>
  <si>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</si>
  <si>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</si>
  <si>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</si>
  <si>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</si>
  <si>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</si>
  <si>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</si>
  <si>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</si>
  <si>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</si>
  <si>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</si>
  <si>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</si>
  <si>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</si>
  <si>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</si>
  <si>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</si>
  <si>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</si>
  <si>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</si>
  <si>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</si>
  <si>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</si>
  <si>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</si>
  <si>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</si>
  <si>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</si>
  <si>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</si>
  <si>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</si>
  <si>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</si>
  <si>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</si>
  <si>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</si>
  <si>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</si>
  <si>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</si>
  <si>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</si>
  <si>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</si>
  <si>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</si>
  <si>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</si>
  <si>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</si>
  <si>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</si>
  <si>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</si>
  <si>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</si>
  <si>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</si>
  <si>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</si>
  <si>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</si>
  <si>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</si>
  <si>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</si>
  <si>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</si>
  <si>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</si>
  <si>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</si>
  <si>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</si>
  <si>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</si>
  <si>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</si>
  <si>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</si>
  <si>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</si>
  <si>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</si>
  <si>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</si>
  <si>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</si>
  <si>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</si>
  <si>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</si>
  <si>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</si>
  <si>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</si>
  <si>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</si>
  <si>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</si>
  <si>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</si>
  <si>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</si>
  <si>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</si>
  <si>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</si>
  <si>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</si>
  <si>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</si>
  <si>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</si>
  <si>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</si>
  <si>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</si>
  <si>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</si>
  <si>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</si>
  <si>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</si>
  <si>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</si>
  <si>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</si>
  <si>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</si>
  <si>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</si>
  <si>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</si>
  <si>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</si>
  <si>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</si>
  <si>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</si>
  <si>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</si>
  <si>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</si>
  <si>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</si>
  <si>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</si>
  <si>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</si>
  <si>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</si>
  <si>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</si>
  <si>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</si>
  <si>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</si>
  <si>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</si>
  <si>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</si>
  <si>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</si>
  <si>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</si>
  <si>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</si>
  <si>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</si>
  <si>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</si>
  <si>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</si>
  <si>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</si>
  <si>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</si>
  <si>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</si>
  <si>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</si>
  <si>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</si>
  <si>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</si>
  <si>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</si>
  <si>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</si>
  <si>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</si>
  <si>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</si>
  <si>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</si>
  <si>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</si>
  <si>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</si>
  <si>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</si>
  <si>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</si>
  <si>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</si>
  <si>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</si>
  <si>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</si>
  <si>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</si>
  <si>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</si>
  <si>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</si>
  <si>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</si>
  <si>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</si>
  <si>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</si>
  <si>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</si>
  <si>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</si>
  <si>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</si>
  <si>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</si>
  <si>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</si>
  <si>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</si>
  <si>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</si>
  <si>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</si>
  <si>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</si>
  <si>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</si>
  <si>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</si>
  <si>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</si>
  <si>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</si>
  <si>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</si>
  <si>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</si>
  <si>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</si>
  <si>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</si>
  <si>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</si>
  <si>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</si>
  <si>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</si>
  <si>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</si>
  <si>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</si>
  <si>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</si>
  <si>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</si>
  <si>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</si>
  <si>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</si>
  <si>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</si>
  <si>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</si>
  <si>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</si>
  <si>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</si>
  <si>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</si>
  <si>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</si>
  <si>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</si>
  <si>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</si>
  <si>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December 2018</t>
  </si>
  <si>
    <t>JAN</t>
  </si>
  <si>
    <t>FEB</t>
  </si>
  <si>
    <t>MAR</t>
  </si>
  <si>
    <t>APR</t>
  </si>
  <si>
    <t>MAY</t>
  </si>
  <si>
    <t>check</t>
  </si>
  <si>
    <t>January 2019</t>
  </si>
  <si>
    <t>February 2019</t>
  </si>
  <si>
    <t>March 2019</t>
  </si>
  <si>
    <t>Assets = Liabilities</t>
  </si>
  <si>
    <t>April 2019</t>
  </si>
  <si>
    <t>May 2019</t>
  </si>
  <si>
    <t>JUNE</t>
  </si>
  <si>
    <t>June 2019</t>
  </si>
  <si>
    <t>JULY</t>
  </si>
  <si>
    <t>July 2019</t>
  </si>
  <si>
    <t>AUGUST</t>
  </si>
  <si>
    <t>August 2019</t>
  </si>
  <si>
    <t>SEPTEMBER</t>
  </si>
  <si>
    <t>September 2019</t>
  </si>
  <si>
    <t>OCTOBER</t>
  </si>
  <si>
    <t>October 2019</t>
  </si>
  <si>
    <t>NOVEMBER</t>
  </si>
  <si>
    <t>November 2019</t>
  </si>
  <si>
    <t>F215-1           215.1 Approp Retained Earnings Amort Res</t>
  </si>
  <si>
    <t>DECEMBER</t>
  </si>
  <si>
    <t>December 2019</t>
  </si>
  <si>
    <t>December 2019 AMA</t>
  </si>
  <si>
    <t>215.1 Appropriated Retained Earnings Amort Reserve</t>
  </si>
  <si>
    <t>As of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</si>
</sst>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49" fontId="2" fillId="0" borderId="2" xfId="0" applyNumberFormat="1" applyFont="1" applyFill="1" applyBorder="1" applyAlignment="1">
      <alignment horizontal="center"/>
    </xf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5" fontId="5" fillId="0" borderId="0" xfId="0" applyNumberFormat="1" applyFont="1"/>
    <xf numFmtId="166" fontId="1" fillId="0" borderId="4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49" fontId="6" fillId="0" borderId="0" xfId="0" applyNumberFormat="1" applyFont="1" applyFill="1" applyAlignment="1">
      <alignment horizontal="left" wrapText="1"/>
    </xf>
    <xf numFmtId="43" fontId="6" fillId="0" borderId="0" xfId="0" applyNumberFormat="1" applyFont="1" applyFill="1" applyAlignment="1">
      <alignment horizontal="right" wrapText="1"/>
    </xf>
    <xf numFmtId="49" fontId="6" fillId="0" borderId="0" xfId="0" applyNumberFormat="1" applyFont="1" applyFill="1" applyAlignment="1">
      <alignment horizontal="right" wrapText="1"/>
    </xf>
    <xf numFmtId="49" fontId="6" fillId="0" borderId="0" xfId="0" applyNumberFormat="1" applyFon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left" wrapText="1"/>
    </xf>
    <xf numFmtId="165" fontId="6" fillId="0" borderId="0" xfId="0" applyNumberFormat="1" applyFont="1" applyFill="1" applyAlignment="1">
      <alignment horizontal="right" wrapText="1"/>
    </xf>
    <xf numFmtId="49" fontId="1" fillId="0" borderId="0" xfId="0" applyNumberFormat="1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left"/>
    </xf>
    <xf numFmtId="165" fontId="7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5" fontId="8" fillId="0" borderId="3" xfId="0" applyNumberFormat="1" applyFont="1" applyFill="1" applyBorder="1" applyAlignment="1">
      <alignment horizontal="right"/>
    </xf>
    <xf numFmtId="164" fontId="6" fillId="0" borderId="0" xfId="0" quotePrefix="1" applyNumberFormat="1" applyFont="1" applyFill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right"/>
    </xf>
    <xf numFmtId="49" fontId="7" fillId="0" borderId="5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0" fontId="0" fillId="0" borderId="0" xfId="0"/>
    <xf numFmtId="164" fontId="6" fillId="0" borderId="0" xfId="0" applyNumberFormat="1" applyFont="1" applyFill="1" applyAlignment="1">
      <alignment horizontal="left"/>
    </xf>
    <xf numFmtId="165" fontId="7" fillId="0" borderId="0" xfId="0" applyNumberFormat="1" applyFont="1" applyFill="1"/>
    <xf numFmtId="168" fontId="6" fillId="0" borderId="0" xfId="0" applyNumberFormat="1" applyFont="1" applyFill="1" applyAlignment="1">
      <alignment horizontal="right"/>
    </xf>
    <xf numFmtId="167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00FF00"/>
      <color rgb="FF82F0B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202" activePane="bottomLeft" state="frozen"/>
      <selection pane="bottomLeft" activeCell="F211" sqref="F211"/>
    </sheetView>
  </sheetViews>
  <sheetFormatPr defaultRowHeight="14.4" x14ac:dyDescent="0.3"/>
  <cols>
    <col min="1" max="1" width="53" style="5" customWidth="1"/>
    <col min="2" max="2" width="21.6640625" style="8" customWidth="1"/>
    <col min="3" max="3" width="21.33203125" style="8" customWidth="1"/>
    <col min="4" max="4" width="13.5546875" bestFit="1" customWidth="1"/>
    <col min="5" max="5" width="12.33203125" bestFit="1" customWidth="1"/>
  </cols>
  <sheetData>
    <row r="1" spans="1:4" ht="15.75" customHeight="1" x14ac:dyDescent="0.3"/>
    <row r="2" spans="1:4" ht="23.25" customHeight="1" x14ac:dyDescent="0.3">
      <c r="A2" s="1" t="s">
        <v>172</v>
      </c>
      <c r="B2" s="1"/>
      <c r="C2" s="1"/>
    </row>
    <row r="3" spans="1:4" ht="15.75" customHeight="1" x14ac:dyDescent="0.3">
      <c r="A3" s="53" t="s">
        <v>173</v>
      </c>
      <c r="B3" s="53"/>
      <c r="C3" s="53"/>
    </row>
    <row r="4" spans="1:4" ht="20.25" customHeight="1" x14ac:dyDescent="0.3">
      <c r="A4" s="53" t="s">
        <v>285</v>
      </c>
      <c r="B4" s="53"/>
      <c r="C4" s="53"/>
    </row>
    <row r="5" spans="1:4" ht="4.5" customHeight="1" x14ac:dyDescent="0.3"/>
    <row r="6" spans="1:4" x14ac:dyDescent="0.3">
      <c r="A6" s="2" t="s">
        <v>170</v>
      </c>
      <c r="B6" s="7" t="str">
        <f>'BS - Summary by Month'!P2</f>
        <v>December 2019</v>
      </c>
      <c r="C6" s="3" t="str">
        <f>+'BS - Summary by Month'!Q2</f>
        <v>December 2019 AMA</v>
      </c>
      <c r="D6" t="s">
        <v>261</v>
      </c>
    </row>
    <row r="8" spans="1:4" x14ac:dyDescent="0.3">
      <c r="A8" s="4" t="s">
        <v>169</v>
      </c>
    </row>
    <row r="9" spans="1:4" x14ac:dyDescent="0.3">
      <c r="A9" s="4" t="s">
        <v>168</v>
      </c>
    </row>
    <row r="10" spans="1:4" x14ac:dyDescent="0.3">
      <c r="A10" s="4" t="s">
        <v>167</v>
      </c>
    </row>
    <row r="11" spans="1:4" x14ac:dyDescent="0.3">
      <c r="A11" s="4" t="s">
        <v>166</v>
      </c>
      <c r="B11" s="17">
        <f>+'BS - Summary by Month'!P9</f>
        <v>10033932433.83</v>
      </c>
      <c r="C11" s="17">
        <f>+'BS - Summary by Month'!Q9</f>
        <v>10248006862.874166</v>
      </c>
      <c r="D11" s="6"/>
    </row>
    <row r="12" spans="1:4" x14ac:dyDescent="0.3">
      <c r="A12" s="4" t="s">
        <v>165</v>
      </c>
      <c r="B12" s="9">
        <f>+'BS - Summary by Month'!P10</f>
        <v>0</v>
      </c>
      <c r="C12" s="9">
        <f>+'BS - Summary by Month'!Q10</f>
        <v>0</v>
      </c>
    </row>
    <row r="13" spans="1:4" x14ac:dyDescent="0.3">
      <c r="A13" s="4" t="s">
        <v>164</v>
      </c>
      <c r="B13" s="9">
        <f>+'BS - Summary by Month'!P11</f>
        <v>39011262.369999997</v>
      </c>
      <c r="C13" s="9">
        <f>+'BS - Summary by Month'!Q11</f>
        <v>38974089.681249999</v>
      </c>
    </row>
    <row r="14" spans="1:4" x14ac:dyDescent="0.3">
      <c r="A14" s="4" t="s">
        <v>163</v>
      </c>
      <c r="B14" s="9">
        <f>+'BS - Summary by Month'!P12</f>
        <v>198014565.21000001</v>
      </c>
      <c r="C14" s="9">
        <f>+'BS - Summary by Month'!Q12</f>
        <v>146305476.79208335</v>
      </c>
    </row>
    <row r="15" spans="1:4" x14ac:dyDescent="0.3">
      <c r="A15" s="4" t="s">
        <v>162</v>
      </c>
      <c r="B15" s="9">
        <f>+'BS - Summary by Month'!P13</f>
        <v>300627395.56</v>
      </c>
      <c r="C15" s="9">
        <f>+'BS - Summary by Month'!Q13</f>
        <v>307377233.29208332</v>
      </c>
    </row>
    <row r="16" spans="1:4" x14ac:dyDescent="0.3">
      <c r="A16" s="4" t="s">
        <v>161</v>
      </c>
      <c r="B16" s="10">
        <f>+'BS - Summary by Month'!P14</f>
        <v>282791674.87</v>
      </c>
      <c r="C16" s="10">
        <f>+'BS - Summary by Month'!Q14</f>
        <v>282791674.86999995</v>
      </c>
    </row>
    <row r="17" spans="1:4" x14ac:dyDescent="0.3">
      <c r="A17" s="4" t="s">
        <v>160</v>
      </c>
      <c r="B17" s="9">
        <f>SUM(B11:B16)</f>
        <v>10854377331.84</v>
      </c>
      <c r="C17" s="9">
        <f>SUM(C11:C16)</f>
        <v>11023455337.509584</v>
      </c>
      <c r="D17" s="6">
        <f>+B17-'BS - Summary by Month'!P15</f>
        <v>0</v>
      </c>
    </row>
    <row r="18" spans="1:4" x14ac:dyDescent="0.3">
      <c r="A18" s="4"/>
      <c r="B18" s="11"/>
      <c r="C18" s="11"/>
    </row>
    <row r="19" spans="1:4" x14ac:dyDescent="0.3">
      <c r="A19" s="25" t="s">
        <v>159</v>
      </c>
      <c r="B19" s="12"/>
      <c r="C19" s="12"/>
    </row>
    <row r="20" spans="1:4" x14ac:dyDescent="0.3">
      <c r="A20" s="25" t="s">
        <v>158</v>
      </c>
      <c r="B20" s="9">
        <f>+'BS - Summary by Month'!P18</f>
        <v>4136788562.8800001</v>
      </c>
      <c r="C20" s="9">
        <f>+'BS - Summary by Month'!Q18</f>
        <v>4011665671.2754169</v>
      </c>
    </row>
    <row r="21" spans="1:4" x14ac:dyDescent="0.3">
      <c r="A21" s="25" t="s">
        <v>157</v>
      </c>
      <c r="B21" s="9">
        <f>+'BS - Summary by Month'!P19</f>
        <v>7374233.6200000001</v>
      </c>
      <c r="C21" s="9">
        <f>+'BS - Summary by Month'!Q19</f>
        <v>5965292.0616666665</v>
      </c>
    </row>
    <row r="22" spans="1:4" x14ac:dyDescent="0.3">
      <c r="A22" s="25" t="s">
        <v>156</v>
      </c>
      <c r="B22" s="9">
        <f>+'BS - Summary by Month'!P20</f>
        <v>95366539.930000007</v>
      </c>
      <c r="C22" s="9">
        <f>+'BS - Summary by Month'!Q20</f>
        <v>75272861.305416659</v>
      </c>
    </row>
    <row r="23" spans="1:4" x14ac:dyDescent="0.3">
      <c r="A23" s="25" t="s">
        <v>155</v>
      </c>
      <c r="B23" s="9">
        <f>+'BS - Summary by Month'!P21</f>
        <v>229862918.21000001</v>
      </c>
      <c r="C23" s="9">
        <f>+'BS - Summary by Month'!Q21</f>
        <v>210611401.32958332</v>
      </c>
    </row>
    <row r="24" spans="1:4" x14ac:dyDescent="0.3">
      <c r="A24" s="25" t="s">
        <v>174</v>
      </c>
      <c r="B24" s="9">
        <f>+'BS - Summary by Month'!P22</f>
        <v>8654564.4700000007</v>
      </c>
      <c r="C24" s="9">
        <f>+'BS - Summary by Month'!Q22</f>
        <v>8654564.4700000007</v>
      </c>
    </row>
    <row r="25" spans="1:4" ht="15" thickBot="1" x14ac:dyDescent="0.35">
      <c r="A25" s="30" t="s">
        <v>154</v>
      </c>
      <c r="B25" s="10">
        <f>+'BS - Summary by Month'!P23</f>
        <v>0</v>
      </c>
      <c r="C25" s="10">
        <f>+'BS - Summary by Month'!Q23</f>
        <v>0</v>
      </c>
    </row>
    <row r="26" spans="1:4" x14ac:dyDescent="0.3">
      <c r="A26" s="4" t="s">
        <v>153</v>
      </c>
      <c r="B26" s="9">
        <f>SUM(B20:B25)</f>
        <v>4478046819.1099997</v>
      </c>
      <c r="C26" s="9">
        <f>SUM(C20:C25)</f>
        <v>4312169790.4420834</v>
      </c>
      <c r="D26" s="6">
        <f>+B26-'BS - Summary by Month'!P24</f>
        <v>0</v>
      </c>
    </row>
    <row r="27" spans="1:4" x14ac:dyDescent="0.3">
      <c r="A27" s="4"/>
      <c r="B27" s="11"/>
      <c r="C27" s="11"/>
    </row>
    <row r="28" spans="1:4" x14ac:dyDescent="0.3">
      <c r="A28" s="4" t="s">
        <v>152</v>
      </c>
      <c r="B28" s="12"/>
      <c r="C28" s="12"/>
    </row>
    <row r="29" spans="1:4" x14ac:dyDescent="0.3">
      <c r="A29" s="4" t="s">
        <v>151</v>
      </c>
      <c r="B29" s="9">
        <f>+'BS - Summary by Month'!P27</f>
        <v>1035830198.6799999</v>
      </c>
      <c r="C29" s="9">
        <f>+'BS - Summary by Month'!Q27</f>
        <v>970706403.00499976</v>
      </c>
    </row>
    <row r="30" spans="1:4" x14ac:dyDescent="0.3">
      <c r="A30" s="4" t="s">
        <v>150</v>
      </c>
      <c r="B30" s="9">
        <f>+'BS - Summary by Month'!P28</f>
        <v>1488364.67</v>
      </c>
      <c r="C30" s="9">
        <f>+'BS - Summary by Month'!Q28</f>
        <v>1388926.4783333335</v>
      </c>
    </row>
    <row r="31" spans="1:4" x14ac:dyDescent="0.3">
      <c r="A31" s="4" t="s">
        <v>149</v>
      </c>
      <c r="B31" s="9">
        <f>+'BS - Summary by Month'!P29</f>
        <v>0</v>
      </c>
      <c r="C31" s="9">
        <f>+'BS - Summary by Month'!Q29</f>
        <v>14671.510833333334</v>
      </c>
    </row>
    <row r="32" spans="1:4" x14ac:dyDescent="0.3">
      <c r="A32" s="4" t="s">
        <v>148</v>
      </c>
      <c r="B32" s="9">
        <f>+'BS - Summary by Month'!P30</f>
        <v>23542321.710000001</v>
      </c>
      <c r="C32" s="9">
        <f>+'BS - Summary by Month'!Q30</f>
        <v>25096482.620833334</v>
      </c>
    </row>
    <row r="33" spans="1:4" x14ac:dyDescent="0.3">
      <c r="A33" s="4" t="s">
        <v>147</v>
      </c>
      <c r="B33" s="10">
        <f>+'BS - Summary by Month'!P31</f>
        <v>60708247.960000008</v>
      </c>
      <c r="C33" s="10">
        <f>+'BS - Summary by Month'!Q31</f>
        <v>86536508.650000006</v>
      </c>
    </row>
    <row r="34" spans="1:4" x14ac:dyDescent="0.3">
      <c r="A34" s="4" t="s">
        <v>146</v>
      </c>
      <c r="B34" s="9">
        <f>SUM(B29:B33)</f>
        <v>1121569133.02</v>
      </c>
      <c r="C34" s="9">
        <f>SUM(C29:C33)</f>
        <v>1083742992.2649999</v>
      </c>
      <c r="D34" s="6">
        <f>+B34-'BS - Summary by Month'!P32</f>
        <v>0</v>
      </c>
    </row>
    <row r="35" spans="1:4" x14ac:dyDescent="0.3">
      <c r="A35" s="4"/>
      <c r="B35" s="11"/>
      <c r="C35" s="11"/>
    </row>
    <row r="36" spans="1:4" x14ac:dyDescent="0.3">
      <c r="A36" s="4" t="s">
        <v>145</v>
      </c>
      <c r="B36" s="12"/>
      <c r="C36" s="12"/>
    </row>
    <row r="37" spans="1:4" x14ac:dyDescent="0.3">
      <c r="A37" s="4" t="s">
        <v>144</v>
      </c>
      <c r="B37" s="9">
        <f>+'BS - Summary by Month'!P35</f>
        <v>-5728042323.25</v>
      </c>
      <c r="C37" s="9">
        <f>+'BS - Summary by Month'!Q35</f>
        <v>-5815129901.5862503</v>
      </c>
    </row>
    <row r="38" spans="1:4" x14ac:dyDescent="0.3">
      <c r="A38" s="4" t="s">
        <v>143</v>
      </c>
      <c r="B38" s="9">
        <f>+'BS - Summary by Month'!P36</f>
        <v>-318097387.86000001</v>
      </c>
      <c r="C38" s="9">
        <f>+'BS - Summary by Month'!Q36</f>
        <v>-280087739.32958335</v>
      </c>
    </row>
    <row r="39" spans="1:4" x14ac:dyDescent="0.3">
      <c r="A39" s="4" t="s">
        <v>142</v>
      </c>
      <c r="B39" s="10">
        <f>+'BS - Summary by Month'!P37</f>
        <v>-146495294.83000001</v>
      </c>
      <c r="C39" s="10">
        <f>+'BS - Summary by Month'!Q37</f>
        <v>-142288307.28125</v>
      </c>
    </row>
    <row r="40" spans="1:4" x14ac:dyDescent="0.3">
      <c r="A40" s="4" t="s">
        <v>141</v>
      </c>
      <c r="B40" s="9">
        <f>SUM(B37:B39)</f>
        <v>-6192635005.9399996</v>
      </c>
      <c r="C40" s="9">
        <f>SUM(C37:C39)</f>
        <v>-6237505948.1970835</v>
      </c>
      <c r="D40" s="6">
        <f>+B40-'BS - Summary by Month'!P38</f>
        <v>0</v>
      </c>
    </row>
    <row r="41" spans="1:4" x14ac:dyDescent="0.3">
      <c r="A41" s="4"/>
      <c r="B41" s="11"/>
      <c r="C41" s="11"/>
    </row>
    <row r="42" spans="1:4" x14ac:dyDescent="0.3">
      <c r="A42" s="4" t="s">
        <v>140</v>
      </c>
      <c r="B42" s="9">
        <f>SUM(B40,B34,B26,B17)</f>
        <v>10261358278.029999</v>
      </c>
      <c r="C42" s="9">
        <f>SUM(C40,C34,C26,C17)</f>
        <v>10181862172.019585</v>
      </c>
      <c r="D42" s="6">
        <f>+B42-'BS - Summary by Month'!P40</f>
        <v>0</v>
      </c>
    </row>
    <row r="43" spans="1:4" x14ac:dyDescent="0.3">
      <c r="A43" s="4"/>
      <c r="B43" s="11"/>
      <c r="C43" s="11"/>
    </row>
    <row r="44" spans="1:4" x14ac:dyDescent="0.3">
      <c r="A44" s="4" t="s">
        <v>139</v>
      </c>
      <c r="B44" s="12"/>
      <c r="C44" s="12"/>
    </row>
    <row r="45" spans="1:4" x14ac:dyDescent="0.3">
      <c r="A45" s="4" t="s">
        <v>138</v>
      </c>
      <c r="B45" s="12"/>
      <c r="C45" s="12"/>
    </row>
    <row r="46" spans="1:4" x14ac:dyDescent="0.3">
      <c r="A46" s="4" t="s">
        <v>137</v>
      </c>
      <c r="B46" s="9">
        <f>+'BS - Summary by Month'!P44</f>
        <v>2983184.95</v>
      </c>
      <c r="C46" s="9">
        <f>+'BS - Summary by Month'!Q44</f>
        <v>3267423.7979166661</v>
      </c>
    </row>
    <row r="47" spans="1:4" x14ac:dyDescent="0.3">
      <c r="A47" s="4" t="s">
        <v>136</v>
      </c>
      <c r="B47" s="9">
        <f>+'BS - Summary by Month'!P45</f>
        <v>-20712.88</v>
      </c>
      <c r="C47" s="9">
        <f>+'BS - Summary by Month'!Q45</f>
        <v>-20712.88</v>
      </c>
    </row>
    <row r="48" spans="1:4" x14ac:dyDescent="0.3">
      <c r="A48" s="4" t="s">
        <v>135</v>
      </c>
      <c r="B48" s="9">
        <f>+'BS - Summary by Month'!P46</f>
        <v>26955155</v>
      </c>
      <c r="C48" s="9">
        <f>+'BS - Summary by Month'!Q46</f>
        <v>26363139.041666668</v>
      </c>
    </row>
    <row r="49" spans="1:4" x14ac:dyDescent="0.3">
      <c r="A49" s="4" t="s">
        <v>134</v>
      </c>
      <c r="B49" s="10">
        <f>+'BS - Summary by Month'!P47</f>
        <v>51453007.090000004</v>
      </c>
      <c r="C49" s="10">
        <f>+'BS - Summary by Month'!Q47</f>
        <v>50233718.252916664</v>
      </c>
    </row>
    <row r="50" spans="1:4" x14ac:dyDescent="0.3">
      <c r="A50" s="4" t="s">
        <v>133</v>
      </c>
      <c r="B50" s="9">
        <f>SUM(B46:B49)</f>
        <v>81370634.159999996</v>
      </c>
      <c r="C50" s="9">
        <f>SUM(C46:C49)</f>
        <v>79843568.212500006</v>
      </c>
      <c r="D50" s="6">
        <f>+B50-'BS - Summary by Month'!P48</f>
        <v>0</v>
      </c>
    </row>
    <row r="51" spans="1:4" x14ac:dyDescent="0.3">
      <c r="A51" s="4"/>
      <c r="B51" s="11"/>
      <c r="C51" s="11"/>
    </row>
    <row r="52" spans="1:4" x14ac:dyDescent="0.3">
      <c r="A52" s="4" t="s">
        <v>132</v>
      </c>
      <c r="B52" s="9">
        <f>B50</f>
        <v>81370634.159999996</v>
      </c>
      <c r="C52" s="9">
        <f>C50</f>
        <v>79843568.212500006</v>
      </c>
      <c r="D52" s="6">
        <f>+B52-'BS - Summary by Month'!P50</f>
        <v>0</v>
      </c>
    </row>
    <row r="53" spans="1:4" x14ac:dyDescent="0.3">
      <c r="A53" s="4"/>
      <c r="B53" s="11"/>
      <c r="C53" s="11"/>
    </row>
    <row r="54" spans="1:4" x14ac:dyDescent="0.3">
      <c r="A54" s="4" t="s">
        <v>131</v>
      </c>
      <c r="B54" s="12"/>
      <c r="C54" s="12"/>
    </row>
    <row r="55" spans="1:4" x14ac:dyDescent="0.3">
      <c r="A55" s="4" t="s">
        <v>130</v>
      </c>
      <c r="B55" s="12"/>
      <c r="C55" s="12"/>
    </row>
    <row r="56" spans="1:4" x14ac:dyDescent="0.3">
      <c r="A56" s="4" t="s">
        <v>129</v>
      </c>
      <c r="B56" s="9">
        <f>+'BS - Summary by Month'!P54</f>
        <v>43543103.939999998</v>
      </c>
      <c r="C56" s="9">
        <f>+'BS - Summary by Month'!Q54</f>
        <v>12276152.595833331</v>
      </c>
    </row>
    <row r="57" spans="1:4" x14ac:dyDescent="0.3">
      <c r="A57" s="4" t="s">
        <v>128</v>
      </c>
      <c r="B57" s="9">
        <f>+'BS - Summary by Month'!P55</f>
        <v>17175665.210000001</v>
      </c>
      <c r="C57" s="9">
        <f>+'BS - Summary by Month'!Q55</f>
        <v>24427224.498750001</v>
      </c>
    </row>
    <row r="58" spans="1:4" x14ac:dyDescent="0.3">
      <c r="A58" s="4" t="s">
        <v>127</v>
      </c>
      <c r="B58" s="9">
        <f>+'BS - Summary by Month'!P56</f>
        <v>3712153.71</v>
      </c>
      <c r="C58" s="9">
        <f>+'BS - Summary by Month'!Q56</f>
        <v>3249969.5595833338</v>
      </c>
    </row>
    <row r="59" spans="1:4" x14ac:dyDescent="0.3">
      <c r="A59" s="4" t="s">
        <v>126</v>
      </c>
      <c r="B59" s="10">
        <f>+'BS - Summary by Month'!P57</f>
        <v>0</v>
      </c>
      <c r="C59" s="10">
        <f>+'BS - Summary by Month'!Q57</f>
        <v>0</v>
      </c>
    </row>
    <row r="60" spans="1:4" x14ac:dyDescent="0.3">
      <c r="A60" s="4" t="s">
        <v>125</v>
      </c>
      <c r="B60" s="9">
        <f>SUM(B56:B59)</f>
        <v>64430922.859999999</v>
      </c>
      <c r="C60" s="9">
        <f>SUM(C56:C59)</f>
        <v>39953346.654166669</v>
      </c>
      <c r="D60" s="6">
        <f>+B60-'BS - Summary by Month'!P58</f>
        <v>0</v>
      </c>
    </row>
    <row r="61" spans="1:4" x14ac:dyDescent="0.3">
      <c r="A61" s="4"/>
      <c r="B61" s="11"/>
      <c r="C61" s="11"/>
    </row>
    <row r="62" spans="1:4" x14ac:dyDescent="0.3">
      <c r="A62" s="4" t="s">
        <v>124</v>
      </c>
      <c r="B62" s="13">
        <f>+'BS - Summary by Month'!P60</f>
        <v>0</v>
      </c>
      <c r="C62" s="13">
        <f>+'BS - Summary by Month'!Q60</f>
        <v>0</v>
      </c>
    </row>
    <row r="63" spans="1:4" x14ac:dyDescent="0.3">
      <c r="A63" s="4" t="s">
        <v>123</v>
      </c>
      <c r="B63" s="12">
        <f>SUM(B62)</f>
        <v>0</v>
      </c>
      <c r="C63" s="12">
        <f>SUM(C62)</f>
        <v>0</v>
      </c>
      <c r="D63" s="6">
        <f>+B63-'BS - Summary by Month'!P61</f>
        <v>0</v>
      </c>
    </row>
    <row r="64" spans="1:4" x14ac:dyDescent="0.3">
      <c r="A64" s="4"/>
      <c r="B64" s="12"/>
      <c r="C64" s="12"/>
    </row>
    <row r="65" spans="1:4" x14ac:dyDescent="0.3">
      <c r="A65" s="4" t="s">
        <v>122</v>
      </c>
      <c r="B65" s="12"/>
      <c r="C65" s="12"/>
    </row>
    <row r="66" spans="1:4" x14ac:dyDescent="0.3">
      <c r="A66" s="4" t="s">
        <v>121</v>
      </c>
      <c r="B66" s="9">
        <f>+'BS - Summary by Month'!P64</f>
        <v>91409.97</v>
      </c>
      <c r="C66" s="9">
        <f>+'BS - Summary by Month'!Q64</f>
        <v>197554.69874999995</v>
      </c>
    </row>
    <row r="67" spans="1:4" x14ac:dyDescent="0.3">
      <c r="A67" s="4" t="s">
        <v>120</v>
      </c>
      <c r="B67" s="9">
        <f>+'BS - Summary by Month'!P65</f>
        <v>220795792.36000001</v>
      </c>
      <c r="C67" s="9">
        <f>+'BS - Summary by Month'!Q65</f>
        <v>166897597.85458335</v>
      </c>
    </row>
    <row r="68" spans="1:4" x14ac:dyDescent="0.3">
      <c r="A68" s="4" t="s">
        <v>119</v>
      </c>
      <c r="B68" s="9">
        <f>+'BS - Summary by Month'!P66</f>
        <v>90809155.540000007</v>
      </c>
      <c r="C68" s="9">
        <f>+'BS - Summary by Month'!Q66</f>
        <v>100566185.83083332</v>
      </c>
    </row>
    <row r="69" spans="1:4" x14ac:dyDescent="0.3">
      <c r="A69" s="4" t="s">
        <v>118</v>
      </c>
      <c r="B69" s="9">
        <f>+'BS - Summary by Month'!P67</f>
        <v>3805083.68</v>
      </c>
      <c r="C69" s="9">
        <f>+'BS - Summary by Month'!Q67</f>
        <v>4835200.3708333327</v>
      </c>
    </row>
    <row r="70" spans="1:4" x14ac:dyDescent="0.3">
      <c r="A70" s="4" t="s">
        <v>117</v>
      </c>
      <c r="B70" s="9">
        <f>+'BS - Summary by Month'!P68</f>
        <v>0</v>
      </c>
      <c r="C70" s="9">
        <f>+'BS - Summary by Month'!Q68</f>
        <v>0</v>
      </c>
    </row>
    <row r="71" spans="1:4" x14ac:dyDescent="0.3">
      <c r="A71" s="4" t="s">
        <v>116</v>
      </c>
      <c r="B71" s="9">
        <f>+'BS - Summary by Month'!P69</f>
        <v>224656494.31999999</v>
      </c>
      <c r="C71" s="9">
        <f>+'BS - Summary by Month'!Q69</f>
        <v>172865326.71666667</v>
      </c>
    </row>
    <row r="72" spans="1:4" x14ac:dyDescent="0.3">
      <c r="A72" s="4" t="s">
        <v>115</v>
      </c>
      <c r="B72" s="9">
        <f>+'BS - Summary by Month'!P70</f>
        <v>70200.78</v>
      </c>
      <c r="C72" s="9">
        <f>+'BS - Summary by Month'!Q70</f>
        <v>66187.38208333333</v>
      </c>
    </row>
    <row r="73" spans="1:4" x14ac:dyDescent="0.3">
      <c r="A73" s="4" t="s">
        <v>114</v>
      </c>
      <c r="B73" s="10">
        <f>+'BS - Summary by Month'!P71</f>
        <v>132766288.31999999</v>
      </c>
      <c r="C73" s="10">
        <f>+'BS - Summary by Month'!Q71</f>
        <v>123976141.05791666</v>
      </c>
    </row>
    <row r="74" spans="1:4" x14ac:dyDescent="0.3">
      <c r="A74" s="4" t="s">
        <v>113</v>
      </c>
      <c r="B74" s="9">
        <f>SUM(B66:B73)</f>
        <v>672994424.97000003</v>
      </c>
      <c r="C74" s="9">
        <f>SUM(C66:C73)</f>
        <v>569404193.91166675</v>
      </c>
      <c r="D74" s="6">
        <f>+B74-'BS - Summary by Month'!P72</f>
        <v>0</v>
      </c>
    </row>
    <row r="75" spans="1:4" x14ac:dyDescent="0.3">
      <c r="A75" s="4"/>
      <c r="B75" s="11"/>
      <c r="C75" s="11"/>
    </row>
    <row r="76" spans="1:4" x14ac:dyDescent="0.3">
      <c r="A76" s="4" t="s">
        <v>112</v>
      </c>
      <c r="B76" s="12"/>
      <c r="C76" s="12"/>
    </row>
    <row r="77" spans="1:4" x14ac:dyDescent="0.3">
      <c r="A77" s="4" t="s">
        <v>111</v>
      </c>
      <c r="B77" s="10">
        <f>+'BS - Summary by Month'!P75</f>
        <v>-8293320.4299999997</v>
      </c>
      <c r="C77" s="10">
        <f>+'BS - Summary by Month'!Q75</f>
        <v>-7621150.1408333341</v>
      </c>
    </row>
    <row r="78" spans="1:4" x14ac:dyDescent="0.3">
      <c r="A78" s="4" t="s">
        <v>110</v>
      </c>
      <c r="B78" s="9">
        <f>SUM(B77)</f>
        <v>-8293320.4299999997</v>
      </c>
      <c r="C78" s="9">
        <f>SUM(C77)</f>
        <v>-7621150.1408333341</v>
      </c>
      <c r="D78" s="6">
        <f>+B78-'BS - Summary by Month'!P76</f>
        <v>0</v>
      </c>
    </row>
    <row r="79" spans="1:4" x14ac:dyDescent="0.3">
      <c r="A79" s="4"/>
      <c r="B79" s="11"/>
      <c r="C79" s="11"/>
    </row>
    <row r="80" spans="1:4" x14ac:dyDescent="0.3">
      <c r="A80" s="4" t="s">
        <v>109</v>
      </c>
      <c r="B80" s="12"/>
      <c r="C80" s="12"/>
    </row>
    <row r="81" spans="1:4" x14ac:dyDescent="0.3">
      <c r="A81" s="4" t="s">
        <v>108</v>
      </c>
      <c r="B81" s="9">
        <f>+'BS - Summary by Month'!P79</f>
        <v>15762778.960000001</v>
      </c>
      <c r="C81" s="9">
        <f>+'BS - Summary by Month'!Q79</f>
        <v>19171420.389166664</v>
      </c>
    </row>
    <row r="82" spans="1:4" x14ac:dyDescent="0.3">
      <c r="A82" s="4" t="s">
        <v>107</v>
      </c>
      <c r="B82" s="9">
        <f>+'BS - Summary by Month'!P80</f>
        <v>115555117.64</v>
      </c>
      <c r="C82" s="9">
        <f>+'BS - Summary by Month'!Q80</f>
        <v>119731385.51916665</v>
      </c>
    </row>
    <row r="83" spans="1:4" x14ac:dyDescent="0.3">
      <c r="A83" s="4" t="s">
        <v>106</v>
      </c>
      <c r="B83" s="9">
        <f>+'BS - Summary by Month'!P81</f>
        <v>32795.49</v>
      </c>
      <c r="C83" s="9">
        <f>+'BS - Summary by Month'!Q81</f>
        <v>234494.31041666667</v>
      </c>
    </row>
    <row r="84" spans="1:4" x14ac:dyDescent="0.3">
      <c r="A84" s="4" t="s">
        <v>105</v>
      </c>
      <c r="B84" s="9">
        <f>+'BS - Summary by Month'!P82</f>
        <v>335927.7</v>
      </c>
      <c r="C84" s="9">
        <f>+'BS - Summary by Month'!Q82</f>
        <v>208827.83874999997</v>
      </c>
    </row>
    <row r="85" spans="1:4" x14ac:dyDescent="0.3">
      <c r="A85" s="4" t="s">
        <v>104</v>
      </c>
      <c r="B85" s="9">
        <f>+'BS - Summary by Month'!P83</f>
        <v>-208478.94</v>
      </c>
      <c r="C85" s="9">
        <f>+'BS - Summary by Month'!Q83</f>
        <v>-16233.623333333328</v>
      </c>
    </row>
    <row r="86" spans="1:4" x14ac:dyDescent="0.3">
      <c r="A86" s="4" t="s">
        <v>103</v>
      </c>
      <c r="B86" s="9">
        <f>+'BS - Summary by Month'!P84</f>
        <v>34945592.280000001</v>
      </c>
      <c r="C86" s="9">
        <f>+'BS - Summary by Month'!Q84</f>
        <v>31544319.460416663</v>
      </c>
    </row>
    <row r="87" spans="1:4" x14ac:dyDescent="0.3">
      <c r="A87" s="4" t="s">
        <v>102</v>
      </c>
      <c r="B87" s="10">
        <f>+'BS - Summary by Month'!P85</f>
        <v>76243.23</v>
      </c>
      <c r="C87" s="10">
        <f>+'BS - Summary by Month'!Q85</f>
        <v>66987.436249999984</v>
      </c>
    </row>
    <row r="88" spans="1:4" x14ac:dyDescent="0.3">
      <c r="A88" s="4" t="s">
        <v>101</v>
      </c>
      <c r="B88" s="9">
        <f>SUM(B81:B87)</f>
        <v>166499976.35999998</v>
      </c>
      <c r="C88" s="9">
        <f>SUM(C81:C87)</f>
        <v>170941201.33083332</v>
      </c>
      <c r="D88" s="6">
        <f>+B88-'BS - Summary by Month'!P86</f>
        <v>0</v>
      </c>
    </row>
    <row r="89" spans="1:4" x14ac:dyDescent="0.3">
      <c r="A89" s="4"/>
      <c r="B89" s="11"/>
      <c r="C89" s="11"/>
    </row>
    <row r="90" spans="1:4" x14ac:dyDescent="0.3">
      <c r="A90" s="4" t="s">
        <v>100</v>
      </c>
      <c r="B90" s="12"/>
      <c r="C90" s="12"/>
    </row>
    <row r="91" spans="1:4" x14ac:dyDescent="0.3">
      <c r="A91" s="4" t="s">
        <v>99</v>
      </c>
      <c r="B91" s="9">
        <f>+'BS - Summary by Month'!P89</f>
        <v>23626025.030000001</v>
      </c>
      <c r="C91" s="9">
        <f>+'BS - Summary by Month'!Q89</f>
        <v>35809691.096666656</v>
      </c>
    </row>
    <row r="92" spans="1:4" x14ac:dyDescent="0.3">
      <c r="A92" s="4" t="s">
        <v>98</v>
      </c>
      <c r="B92" s="10">
        <f>+'BS - Summary by Month'!P90</f>
        <v>0</v>
      </c>
      <c r="C92" s="10">
        <f>+'BS - Summary by Month'!Q90</f>
        <v>0</v>
      </c>
    </row>
    <row r="93" spans="1:4" x14ac:dyDescent="0.3">
      <c r="A93" s="4" t="s">
        <v>97</v>
      </c>
      <c r="B93" s="9">
        <f>SUM(B91:B92)</f>
        <v>23626025.030000001</v>
      </c>
      <c r="C93" s="9">
        <f>SUM(C91:C92)</f>
        <v>35809691.096666656</v>
      </c>
      <c r="D93" s="6">
        <f>+B93-'BS - Summary by Month'!P91</f>
        <v>0</v>
      </c>
    </row>
    <row r="94" spans="1:4" x14ac:dyDescent="0.3">
      <c r="A94" s="4"/>
      <c r="B94" s="11"/>
      <c r="C94" s="11"/>
    </row>
    <row r="95" spans="1:4" x14ac:dyDescent="0.3">
      <c r="A95" s="4" t="s">
        <v>96</v>
      </c>
      <c r="B95" s="12"/>
      <c r="C95" s="12"/>
    </row>
    <row r="96" spans="1:4" x14ac:dyDescent="0.3">
      <c r="A96" s="4" t="s">
        <v>95</v>
      </c>
      <c r="B96" s="9">
        <f>+'BS - Summary by Month'!P94</f>
        <v>28970768.299999997</v>
      </c>
      <c r="C96" s="9">
        <f>+'BS - Summary by Month'!Q94</f>
        <v>28235909.004583333</v>
      </c>
    </row>
    <row r="97" spans="1:4" x14ac:dyDescent="0.3">
      <c r="A97" s="4" t="s">
        <v>94</v>
      </c>
      <c r="B97" s="9">
        <f>+'BS - Summary by Month'!P95</f>
        <v>1306155.83</v>
      </c>
      <c r="C97" s="9">
        <f>+'BS - Summary by Month'!Q95</f>
        <v>1704571.2237499999</v>
      </c>
    </row>
    <row r="98" spans="1:4" x14ac:dyDescent="0.3">
      <c r="A98" s="4" t="s">
        <v>75</v>
      </c>
      <c r="B98" s="10">
        <f>+'BS - Summary by Month'!P96</f>
        <v>0</v>
      </c>
      <c r="C98" s="10">
        <f>+'BS - Summary by Month'!Q96</f>
        <v>0</v>
      </c>
    </row>
    <row r="99" spans="1:4" x14ac:dyDescent="0.3">
      <c r="A99" s="4" t="s">
        <v>93</v>
      </c>
      <c r="B99" s="9">
        <f>SUM(B96:B98)</f>
        <v>30276924.129999995</v>
      </c>
      <c r="C99" s="9">
        <f>SUM(C96:C98)</f>
        <v>29940480.228333332</v>
      </c>
      <c r="D99" s="6">
        <f>+B99-'BS - Summary by Month'!P97</f>
        <v>0</v>
      </c>
    </row>
    <row r="100" spans="1:4" x14ac:dyDescent="0.3">
      <c r="A100" s="4"/>
      <c r="B100" s="11"/>
      <c r="C100" s="11"/>
    </row>
    <row r="101" spans="1:4" x14ac:dyDescent="0.3">
      <c r="A101" s="4" t="s">
        <v>92</v>
      </c>
      <c r="B101" s="10">
        <f>+'BS - Summary by Month'!P99</f>
        <v>1196021908.8099999</v>
      </c>
      <c r="C101" s="10">
        <f>+'BS - Summary by Month'!Q99</f>
        <v>1233428858.3295834</v>
      </c>
      <c r="D101" s="6"/>
    </row>
    <row r="102" spans="1:4" x14ac:dyDescent="0.3">
      <c r="A102" s="4" t="s">
        <v>91</v>
      </c>
      <c r="B102" s="9">
        <f>SUM(B101)</f>
        <v>1196021908.8099999</v>
      </c>
      <c r="C102" s="9">
        <f>SUM(C101)</f>
        <v>1233428858.3295834</v>
      </c>
      <c r="D102" s="6">
        <f>+B102-'BS - Summary by Month'!P100</f>
        <v>0</v>
      </c>
    </row>
    <row r="103" spans="1:4" x14ac:dyDescent="0.3">
      <c r="A103" s="4"/>
      <c r="B103" s="14"/>
      <c r="C103" s="14"/>
    </row>
    <row r="104" spans="1:4" x14ac:dyDescent="0.3">
      <c r="A104" s="4" t="s">
        <v>90</v>
      </c>
      <c r="B104" s="9">
        <f>SUM(B102,B99,B93,B88,B78,B74,B63,B60)</f>
        <v>2145556861.7299998</v>
      </c>
      <c r="C104" s="9">
        <f>SUM(C102,C99,C93,C88,C78,C74,C63,C60)</f>
        <v>2071856621.4104166</v>
      </c>
      <c r="D104" s="6">
        <f>+B104-'BS - Summary by Month'!P102</f>
        <v>0</v>
      </c>
    </row>
    <row r="105" spans="1:4" x14ac:dyDescent="0.3">
      <c r="A105" s="4"/>
      <c r="B105" s="11"/>
      <c r="C105" s="11"/>
    </row>
    <row r="106" spans="1:4" x14ac:dyDescent="0.3">
      <c r="A106" s="4" t="s">
        <v>89</v>
      </c>
      <c r="B106" s="12"/>
      <c r="C106" s="12"/>
    </row>
    <row r="107" spans="1:4" x14ac:dyDescent="0.3">
      <c r="A107" s="4" t="s">
        <v>88</v>
      </c>
      <c r="B107" s="9">
        <f>+'BS - Summary by Month'!P105</f>
        <v>20188091.210000001</v>
      </c>
      <c r="C107" s="9">
        <f>+'BS - Summary by Month'!Q105</f>
        <v>20182205.224583331</v>
      </c>
    </row>
    <row r="108" spans="1:4" x14ac:dyDescent="0.3">
      <c r="A108" s="4" t="s">
        <v>87</v>
      </c>
      <c r="B108" s="9">
        <f>+'BS - Summary by Month'!P106</f>
        <v>11237053.68</v>
      </c>
      <c r="C108" s="9">
        <f>+'BS - Summary by Month'!Q106</f>
        <v>10994526.879166668</v>
      </c>
    </row>
    <row r="109" spans="1:4" x14ac:dyDescent="0.3">
      <c r="A109" s="4" t="s">
        <v>86</v>
      </c>
      <c r="B109" s="9">
        <f>+'BS - Summary by Month'!P107</f>
        <v>0</v>
      </c>
      <c r="C109" s="9">
        <f>+'BS - Summary by Month'!Q107</f>
        <v>0</v>
      </c>
    </row>
    <row r="110" spans="1:4" x14ac:dyDescent="0.3">
      <c r="A110" s="4" t="s">
        <v>85</v>
      </c>
      <c r="B110" s="9">
        <f>+'BS - Summary by Month'!P108</f>
        <v>0</v>
      </c>
      <c r="C110" s="9">
        <f>+'BS - Summary by Month'!Q108</f>
        <v>0</v>
      </c>
    </row>
    <row r="111" spans="1:4" x14ac:dyDescent="0.3">
      <c r="A111" s="4" t="s">
        <v>84</v>
      </c>
      <c r="B111" s="9">
        <f>+'BS - Summary by Month'!P109</f>
        <v>7681161.0199999996</v>
      </c>
      <c r="C111" s="9">
        <f>+'BS - Summary by Month'!Q109</f>
        <v>4104804.0020833332</v>
      </c>
    </row>
    <row r="112" spans="1:4" x14ac:dyDescent="0.3">
      <c r="A112" s="4" t="s">
        <v>83</v>
      </c>
      <c r="B112" s="9">
        <f>+'BS - Summary by Month'!P110</f>
        <v>0</v>
      </c>
      <c r="C112" s="9">
        <f>+'BS - Summary by Month'!Q110</f>
        <v>0</v>
      </c>
    </row>
    <row r="113" spans="1:4" x14ac:dyDescent="0.3">
      <c r="A113" s="4" t="s">
        <v>82</v>
      </c>
      <c r="B113" s="9">
        <f>+'BS - Summary by Month'!P111</f>
        <v>26542709.09</v>
      </c>
      <c r="C113" s="9">
        <f>+'BS - Summary by Month'!Q111</f>
        <v>26563665.220833331</v>
      </c>
    </row>
    <row r="114" spans="1:4" x14ac:dyDescent="0.3">
      <c r="A114" s="4" t="s">
        <v>81</v>
      </c>
      <c r="B114" s="9">
        <f>+'BS - Summary by Month'!P112</f>
        <v>121893611.89</v>
      </c>
      <c r="C114" s="9">
        <f>+'BS - Summary by Month'!Q112</f>
        <v>131212259.58333333</v>
      </c>
    </row>
    <row r="115" spans="1:4" x14ac:dyDescent="0.3">
      <c r="A115" s="4" t="s">
        <v>80</v>
      </c>
      <c r="B115" s="9">
        <f>+'BS - Summary by Month'!P113</f>
        <v>44325180.18</v>
      </c>
      <c r="C115" s="9">
        <f>+'BS - Summary by Month'!Q113</f>
        <v>1846882.5075000001</v>
      </c>
    </row>
    <row r="116" spans="1:4" x14ac:dyDescent="0.3">
      <c r="A116" s="4" t="s">
        <v>79</v>
      </c>
      <c r="B116" s="9">
        <f>+'BS - Summary by Month'!P114</f>
        <v>57553295.43</v>
      </c>
      <c r="C116" s="9">
        <f>+'BS - Summary by Month'!Q114</f>
        <v>55558817.392916672</v>
      </c>
    </row>
    <row r="117" spans="1:4" x14ac:dyDescent="0.3">
      <c r="A117" s="4" t="s">
        <v>78</v>
      </c>
      <c r="B117" s="9">
        <f>+'BS - Summary by Month'!P115</f>
        <v>354646281.36000001</v>
      </c>
      <c r="C117" s="9">
        <f>+'BS - Summary by Month'!Q115</f>
        <v>355523509.79249996</v>
      </c>
    </row>
    <row r="118" spans="1:4" x14ac:dyDescent="0.3">
      <c r="A118" s="4" t="s">
        <v>77</v>
      </c>
      <c r="B118" s="9">
        <f>+'BS - Summary by Month'!P116</f>
        <v>52939.56</v>
      </c>
      <c r="C118" s="9">
        <f>+'BS - Summary by Month'!Q116</f>
        <v>47725.72416666666</v>
      </c>
    </row>
    <row r="119" spans="1:4" x14ac:dyDescent="0.3">
      <c r="A119" s="4" t="s">
        <v>76</v>
      </c>
      <c r="B119" s="9">
        <f>+'BS - Summary by Month'!P117</f>
        <v>-0.01</v>
      </c>
      <c r="C119" s="9">
        <f>+'BS - Summary by Month'!Q117</f>
        <v>94677.326250000027</v>
      </c>
    </row>
    <row r="120" spans="1:4" x14ac:dyDescent="0.3">
      <c r="A120" s="4" t="s">
        <v>75</v>
      </c>
      <c r="B120" s="9">
        <f>+'BS - Summary by Month'!P118</f>
        <v>205430088.66</v>
      </c>
      <c r="C120" s="9">
        <f>+'BS - Summary by Month'!Q118</f>
        <v>186412724.73666668</v>
      </c>
    </row>
    <row r="121" spans="1:4" x14ac:dyDescent="0.3">
      <c r="A121" s="4" t="s">
        <v>74</v>
      </c>
      <c r="B121" s="9">
        <f>+'BS - Summary by Month'!P119</f>
        <v>86136.49</v>
      </c>
      <c r="C121" s="9">
        <f>+'BS - Summary by Month'!Q119</f>
        <v>127119.96999999999</v>
      </c>
    </row>
    <row r="122" spans="1:4" x14ac:dyDescent="0.3">
      <c r="A122" s="4" t="s">
        <v>73</v>
      </c>
      <c r="B122" s="10">
        <f>+'BS - Summary by Month'!P120</f>
        <v>40177287.289999999</v>
      </c>
      <c r="C122" s="10">
        <f>+'BS - Summary by Month'!Q120</f>
        <v>41272790.824583329</v>
      </c>
    </row>
    <row r="123" spans="1:4" x14ac:dyDescent="0.3">
      <c r="A123" s="4" t="s">
        <v>72</v>
      </c>
      <c r="B123" s="9">
        <f>SUM(B107:B122)</f>
        <v>889813835.8499999</v>
      </c>
      <c r="C123" s="9">
        <f>SUM(C107:C122)</f>
        <v>833941709.18458319</v>
      </c>
      <c r="D123" s="6">
        <f>+B123-'BS - Summary by Month'!P121</f>
        <v>0</v>
      </c>
    </row>
    <row r="124" spans="1:4" x14ac:dyDescent="0.3">
      <c r="A124" s="4"/>
      <c r="B124" s="11"/>
      <c r="C124" s="11"/>
    </row>
    <row r="125" spans="1:4" ht="15" thickBot="1" x14ac:dyDescent="0.35">
      <c r="A125" s="4" t="s">
        <v>71</v>
      </c>
      <c r="B125" s="15">
        <f>SUM(B123,B104,B52,B42)</f>
        <v>13378099609.769999</v>
      </c>
      <c r="C125" s="15">
        <f>SUM(C123,C104,C52,C42)</f>
        <v>13167504070.827084</v>
      </c>
      <c r="D125" s="6">
        <f>+B125-'BS - Summary by Month'!P123</f>
        <v>0</v>
      </c>
    </row>
    <row r="126" spans="1:4" ht="15" thickTop="1" x14ac:dyDescent="0.3">
      <c r="A126" s="4"/>
      <c r="B126" s="11"/>
      <c r="C126" s="11"/>
    </row>
    <row r="127" spans="1:4" x14ac:dyDescent="0.3">
      <c r="A127" s="4" t="s">
        <v>70</v>
      </c>
      <c r="B127" s="12"/>
      <c r="C127" s="12"/>
    </row>
    <row r="128" spans="1:4" x14ac:dyDescent="0.3">
      <c r="A128" s="4" t="s">
        <v>69</v>
      </c>
      <c r="B128" s="12"/>
      <c r="C128" s="12"/>
    </row>
    <row r="129" spans="1:4" x14ac:dyDescent="0.3">
      <c r="A129" s="4" t="s">
        <v>68</v>
      </c>
      <c r="B129" s="17">
        <f>+'BS - Summary by Month'!P127</f>
        <v>-8771359.5699999984</v>
      </c>
      <c r="C129" s="17">
        <f>+'BS - Summary by Month'!Q127</f>
        <v>-6106571.5174999991</v>
      </c>
    </row>
    <row r="130" spans="1:4" x14ac:dyDescent="0.3">
      <c r="A130" s="4" t="s">
        <v>67</v>
      </c>
      <c r="B130" s="9">
        <f>+'BS - Summary by Month'!P128</f>
        <v>-13428611.460000001</v>
      </c>
      <c r="C130" s="9">
        <f>+'BS - Summary by Month'!Q128</f>
        <v>-33573924.442499995</v>
      </c>
    </row>
    <row r="131" spans="1:4" x14ac:dyDescent="0.3">
      <c r="A131" s="4" t="s">
        <v>66</v>
      </c>
      <c r="B131" s="9">
        <f>+'BS - Summary by Month'!P129</f>
        <v>0</v>
      </c>
      <c r="C131" s="9">
        <f>+'BS - Summary by Month'!Q129</f>
        <v>0</v>
      </c>
    </row>
    <row r="132" spans="1:4" x14ac:dyDescent="0.3">
      <c r="A132" s="4" t="s">
        <v>65</v>
      </c>
      <c r="B132" s="9">
        <f>+'BS - Summary by Month'!P130</f>
        <v>-176000000</v>
      </c>
      <c r="C132" s="9">
        <f>+'BS - Summary by Month'!Q130</f>
        <v>-341629041.66666669</v>
      </c>
    </row>
    <row r="133" spans="1:4" x14ac:dyDescent="0.3">
      <c r="A133" s="4" t="s">
        <v>64</v>
      </c>
      <c r="B133" s="9">
        <f>+'BS - Summary by Month'!P131</f>
        <v>-361508286.13999999</v>
      </c>
      <c r="C133" s="9">
        <f>+'BS - Summary by Month'!Q131</f>
        <v>-369949415.98000002</v>
      </c>
    </row>
    <row r="134" spans="1:4" x14ac:dyDescent="0.3">
      <c r="A134" s="4" t="s">
        <v>63</v>
      </c>
      <c r="B134" s="9">
        <f>+'BS - Summary by Month'!P132</f>
        <v>0</v>
      </c>
      <c r="C134" s="9">
        <f>+'BS - Summary by Month'!Q132</f>
        <v>0</v>
      </c>
    </row>
    <row r="135" spans="1:4" x14ac:dyDescent="0.3">
      <c r="A135" s="4" t="s">
        <v>62</v>
      </c>
      <c r="B135" s="9">
        <f>+'BS - Summary by Month'!P133</f>
        <v>-422021.95</v>
      </c>
      <c r="C135" s="9">
        <f>+'BS - Summary by Month'!Q133</f>
        <v>-184258.33499999996</v>
      </c>
    </row>
    <row r="136" spans="1:4" x14ac:dyDescent="0.3">
      <c r="A136" s="4" t="s">
        <v>61</v>
      </c>
      <c r="B136" s="9">
        <f>+'BS - Summary by Month'!P134</f>
        <v>-32362303.850000001</v>
      </c>
      <c r="C136" s="9">
        <f>+'BS - Summary by Month'!Q134</f>
        <v>-36624532.273333333</v>
      </c>
    </row>
    <row r="137" spans="1:4" x14ac:dyDescent="0.3">
      <c r="A137" s="4" t="s">
        <v>60</v>
      </c>
      <c r="B137" s="9">
        <f>+'BS - Summary by Month'!P135</f>
        <v>-99611547.060000002</v>
      </c>
      <c r="C137" s="9">
        <f>+'BS - Summary by Month'!Q135</f>
        <v>-100666089.41083334</v>
      </c>
    </row>
    <row r="138" spans="1:4" x14ac:dyDescent="0.3">
      <c r="A138" s="4" t="s">
        <v>59</v>
      </c>
      <c r="B138" s="9">
        <f>+'BS - Summary by Month'!P136</f>
        <v>-48918272.960000001</v>
      </c>
      <c r="C138" s="9">
        <f>+'BS - Summary by Month'!Q136</f>
        <v>-56645264.719583325</v>
      </c>
    </row>
    <row r="139" spans="1:4" x14ac:dyDescent="0.3">
      <c r="A139" s="4" t="s">
        <v>58</v>
      </c>
      <c r="B139" s="9">
        <f>+'BS - Summary by Month'!P137</f>
        <v>0</v>
      </c>
      <c r="C139" s="9">
        <f>+'BS - Summary by Month'!Q137</f>
        <v>0</v>
      </c>
    </row>
    <row r="140" spans="1:4" x14ac:dyDescent="0.3">
      <c r="A140" s="4" t="s">
        <v>57</v>
      </c>
      <c r="B140" s="9">
        <f>+'BS - Summary by Month'!P138</f>
        <v>-2389096.84</v>
      </c>
      <c r="C140" s="9">
        <f>+'BS - Summary by Month'!Q138</f>
        <v>-2572843.4608333334</v>
      </c>
    </row>
    <row r="141" spans="1:4" x14ac:dyDescent="0.3">
      <c r="A141" s="4" t="s">
        <v>56</v>
      </c>
      <c r="B141" s="9">
        <f>+'BS - Summary by Month'!P139</f>
        <v>-41070158.670000002</v>
      </c>
      <c r="C141" s="9">
        <f>+'BS - Summary by Month'!Q139</f>
        <v>-47648629.049583338</v>
      </c>
    </row>
    <row r="142" spans="1:4" x14ac:dyDescent="0.3">
      <c r="A142" s="4" t="s">
        <v>55</v>
      </c>
      <c r="B142" s="10">
        <f>+'BS - Summary by Month'!P140</f>
        <v>-16531462.98</v>
      </c>
      <c r="C142" s="10">
        <f>+'BS - Summary by Month'!Q140</f>
        <v>-7035817.9529166669</v>
      </c>
    </row>
    <row r="143" spans="1:4" x14ac:dyDescent="0.3">
      <c r="A143" s="4" t="s">
        <v>54</v>
      </c>
      <c r="B143" s="9">
        <f>SUM(B129:B142)</f>
        <v>-801013121.48000002</v>
      </c>
      <c r="C143" s="9">
        <f>SUM(C129:C142)</f>
        <v>-1002636388.8087499</v>
      </c>
      <c r="D143" s="6">
        <f>+B143-'BS - Summary by Month'!P141</f>
        <v>0</v>
      </c>
    </row>
    <row r="144" spans="1:4" x14ac:dyDescent="0.3">
      <c r="A144" s="4"/>
      <c r="B144" s="11"/>
      <c r="C144" s="11"/>
    </row>
    <row r="145" spans="1:4" x14ac:dyDescent="0.3">
      <c r="A145" s="4" t="s">
        <v>53</v>
      </c>
      <c r="B145" s="12"/>
      <c r="C145" s="12"/>
    </row>
    <row r="146" spans="1:4" x14ac:dyDescent="0.3">
      <c r="A146" s="4" t="s">
        <v>52</v>
      </c>
      <c r="B146" s="12"/>
      <c r="C146" s="12"/>
    </row>
    <row r="147" spans="1:4" x14ac:dyDescent="0.3">
      <c r="A147" s="4" t="s">
        <v>47</v>
      </c>
      <c r="B147" s="10">
        <f>+'BS - Summary by Month'!P145</f>
        <v>0</v>
      </c>
      <c r="C147" s="10">
        <f>+'BS - Summary by Month'!Q145</f>
        <v>-1.3991666666666669</v>
      </c>
    </row>
    <row r="148" spans="1:4" x14ac:dyDescent="0.3">
      <c r="A148" s="4" t="s">
        <v>51</v>
      </c>
      <c r="B148" s="9">
        <f>SUM(B147)</f>
        <v>0</v>
      </c>
      <c r="C148" s="9">
        <f>SUM(C147)</f>
        <v>-1.3991666666666669</v>
      </c>
      <c r="D148" s="6">
        <f>+B148-'BS - Summary by Month'!P146</f>
        <v>0</v>
      </c>
    </row>
    <row r="149" spans="1:4" x14ac:dyDescent="0.3">
      <c r="A149" s="4"/>
      <c r="B149" s="11"/>
      <c r="C149" s="11"/>
    </row>
    <row r="150" spans="1:4" x14ac:dyDescent="0.3">
      <c r="A150" s="4" t="s">
        <v>50</v>
      </c>
      <c r="B150" s="12"/>
      <c r="C150" s="12"/>
    </row>
    <row r="151" spans="1:4" x14ac:dyDescent="0.3">
      <c r="A151" s="4" t="s">
        <v>49</v>
      </c>
      <c r="B151" s="9">
        <f>+'BS - Summary by Month'!P149</f>
        <v>0</v>
      </c>
      <c r="C151" s="9">
        <f>+'BS - Summary by Month'!Q149</f>
        <v>0</v>
      </c>
    </row>
    <row r="152" spans="1:4" x14ac:dyDescent="0.3">
      <c r="A152" s="4" t="s">
        <v>48</v>
      </c>
      <c r="B152" s="9">
        <f>+'BS - Summary by Month'!P150</f>
        <v>-1943729916.2</v>
      </c>
      <c r="C152" s="9">
        <f>+'BS - Summary by Month'!Q150</f>
        <v>-1987341700.3495834</v>
      </c>
    </row>
    <row r="153" spans="1:4" x14ac:dyDescent="0.3">
      <c r="A153" s="4" t="s">
        <v>47</v>
      </c>
      <c r="B153" s="10">
        <f>+'BS - Summary by Month'!P151</f>
        <v>-231775519.13999999</v>
      </c>
      <c r="C153" s="10">
        <f>+'BS - Summary by Month'!Q151</f>
        <v>-201784661.39458331</v>
      </c>
    </row>
    <row r="154" spans="1:4" x14ac:dyDescent="0.3">
      <c r="A154" s="4" t="s">
        <v>46</v>
      </c>
      <c r="B154" s="9">
        <f>SUM(B151:B153)</f>
        <v>-2175505435.3400002</v>
      </c>
      <c r="C154" s="9">
        <f>SUM(C151:C153)</f>
        <v>-2189126361.7441669</v>
      </c>
      <c r="D154" s="6">
        <f>+B154-'BS - Summary by Month'!P152</f>
        <v>0</v>
      </c>
    </row>
    <row r="155" spans="1:4" x14ac:dyDescent="0.3">
      <c r="A155" s="4"/>
      <c r="B155" s="11"/>
      <c r="C155" s="11"/>
    </row>
    <row r="156" spans="1:4" x14ac:dyDescent="0.3">
      <c r="A156" s="4" t="s">
        <v>45</v>
      </c>
      <c r="B156" s="9">
        <f>SUM(B154,B148)</f>
        <v>-2175505435.3400002</v>
      </c>
      <c r="C156" s="9">
        <f>SUM(C154,C148)</f>
        <v>-2189126363.1433334</v>
      </c>
      <c r="D156" s="6">
        <f>+B156-'BS - Summary by Month'!P154</f>
        <v>0</v>
      </c>
    </row>
    <row r="157" spans="1:4" x14ac:dyDescent="0.3">
      <c r="A157" s="4"/>
      <c r="B157" s="11"/>
      <c r="C157" s="11"/>
    </row>
    <row r="158" spans="1:4" x14ac:dyDescent="0.3">
      <c r="A158" s="4" t="s">
        <v>44</v>
      </c>
      <c r="B158" s="12"/>
      <c r="C158" s="12"/>
    </row>
    <row r="159" spans="1:4" x14ac:dyDescent="0.3">
      <c r="A159" s="4" t="s">
        <v>43</v>
      </c>
      <c r="B159" s="9">
        <f>+'BS - Summary by Month'!P157</f>
        <v>-175138665.86000001</v>
      </c>
      <c r="C159" s="9">
        <f>+'BS - Summary by Month'!Q157</f>
        <v>-160969410.08750001</v>
      </c>
    </row>
    <row r="160" spans="1:4" x14ac:dyDescent="0.3">
      <c r="A160" s="4" t="s">
        <v>42</v>
      </c>
      <c r="B160" s="9">
        <f>+'BS - Summary by Month'!P158</f>
        <v>-12692651.390000001</v>
      </c>
      <c r="C160" s="9">
        <f>+'BS - Summary by Month'!Q158</f>
        <v>-12381728.729166666</v>
      </c>
    </row>
    <row r="161" spans="1:5" x14ac:dyDescent="0.3">
      <c r="A161" s="4" t="s">
        <v>41</v>
      </c>
      <c r="B161" s="9">
        <f>+'BS - Summary by Month'!P159</f>
        <v>-1561500</v>
      </c>
      <c r="C161" s="9">
        <f>+'BS - Summary by Month'!Q159</f>
        <v>-113437.5</v>
      </c>
    </row>
    <row r="162" spans="1:5" x14ac:dyDescent="0.3">
      <c r="A162" s="4" t="s">
        <v>40</v>
      </c>
      <c r="B162" s="9">
        <f>+'BS - Summary by Month'!P160</f>
        <v>-93392466.840000004</v>
      </c>
      <c r="C162" s="9">
        <f>+'BS - Summary by Month'!Q160</f>
        <v>-97356537.32249999</v>
      </c>
    </row>
    <row r="163" spans="1:5" x14ac:dyDescent="0.3">
      <c r="A163" s="4" t="s">
        <v>39</v>
      </c>
      <c r="B163" s="9">
        <f>+'BS - Summary by Month'!P161</f>
        <v>-116685342.56</v>
      </c>
      <c r="C163" s="9">
        <f>+'BS - Summary by Month'!Q161</f>
        <v>-117462683.54041666</v>
      </c>
    </row>
    <row r="164" spans="1:5" x14ac:dyDescent="0.3">
      <c r="A164" s="4" t="s">
        <v>38</v>
      </c>
      <c r="B164" s="9">
        <f>+'BS - Summary by Month'!P162</f>
        <v>0</v>
      </c>
      <c r="C164" s="9">
        <f>+'BS - Summary by Month'!Q162</f>
        <v>-12966937.5</v>
      </c>
    </row>
    <row r="165" spans="1:5" x14ac:dyDescent="0.3">
      <c r="A165" s="4" t="s">
        <v>37</v>
      </c>
      <c r="B165" s="9">
        <f>+'BS - Summary by Month'!P163</f>
        <v>-168247892.22</v>
      </c>
      <c r="C165" s="9">
        <f>+'BS - Summary by Month'!Q163</f>
        <v>-177654626.005</v>
      </c>
    </row>
    <row r="166" spans="1:5" x14ac:dyDescent="0.3">
      <c r="A166" s="4" t="s">
        <v>36</v>
      </c>
      <c r="B166" s="9">
        <f>+'BS - Summary by Month'!P164</f>
        <v>-95530623.150000006</v>
      </c>
      <c r="C166" s="9">
        <f>+'BS - Summary by Month'!Q164</f>
        <v>-93719982.75999999</v>
      </c>
    </row>
    <row r="167" spans="1:5" x14ac:dyDescent="0.3">
      <c r="A167" s="4" t="s">
        <v>35</v>
      </c>
      <c r="B167" s="9">
        <f>+'BS - Summary by Month'!P165</f>
        <v>-255811849.38</v>
      </c>
      <c r="C167" s="9">
        <f>+'BS - Summary by Month'!Q165</f>
        <v>-301045387.59375006</v>
      </c>
    </row>
    <row r="168" spans="1:5" x14ac:dyDescent="0.3">
      <c r="A168" s="4" t="s">
        <v>34</v>
      </c>
      <c r="B168" s="9">
        <f>+'BS - Summary by Month'!P166</f>
        <v>-1071933844.6900001</v>
      </c>
      <c r="C168" s="9">
        <f>+'BS - Summary by Month'!Q166</f>
        <v>-1086765222.3958333</v>
      </c>
    </row>
    <row r="169" spans="1:5" x14ac:dyDescent="0.3">
      <c r="A169" s="4" t="s">
        <v>33</v>
      </c>
      <c r="B169" s="9">
        <f>+'BS - Summary by Month'!P167</f>
        <v>-1412065.01</v>
      </c>
      <c r="C169" s="9">
        <f>+'BS - Summary by Month'!Q167</f>
        <v>-1409123.8491666669</v>
      </c>
    </row>
    <row r="170" spans="1:5" x14ac:dyDescent="0.3">
      <c r="A170" s="4" t="s">
        <v>32</v>
      </c>
      <c r="B170" s="10">
        <f>+'BS - Summary by Month'!P168</f>
        <v>0</v>
      </c>
      <c r="C170" s="10">
        <f>+'BS - Summary by Month'!Q168</f>
        <v>0</v>
      </c>
    </row>
    <row r="171" spans="1:5" x14ac:dyDescent="0.3">
      <c r="A171" s="4" t="s">
        <v>31</v>
      </c>
      <c r="B171" s="9">
        <f>SUM(B159:B170)</f>
        <v>-1992406901.1000001</v>
      </c>
      <c r="C171" s="9">
        <f>SUM(C159:C170)</f>
        <v>-2061845077.2833333</v>
      </c>
      <c r="D171" s="6">
        <f>+B171-'BS - Summary by Month'!P169</f>
        <v>0</v>
      </c>
    </row>
    <row r="172" spans="1:5" x14ac:dyDescent="0.3">
      <c r="A172" s="4"/>
      <c r="B172" s="11"/>
      <c r="C172" s="11"/>
    </row>
    <row r="173" spans="1:5" x14ac:dyDescent="0.3">
      <c r="A173" s="4" t="s">
        <v>30</v>
      </c>
      <c r="B173" s="12"/>
      <c r="C173" s="12"/>
    </row>
    <row r="174" spans="1:5" x14ac:dyDescent="0.3">
      <c r="A174" s="4" t="s">
        <v>29</v>
      </c>
      <c r="B174" s="12"/>
      <c r="C174" s="12"/>
    </row>
    <row r="175" spans="1:5" x14ac:dyDescent="0.3">
      <c r="A175" s="4" t="s">
        <v>28</v>
      </c>
      <c r="B175" s="12"/>
      <c r="C175" s="12"/>
    </row>
    <row r="176" spans="1:5" x14ac:dyDescent="0.3">
      <c r="A176" s="4" t="s">
        <v>27</v>
      </c>
      <c r="B176" s="9">
        <f>+'BS - Summary by Month'!P174</f>
        <v>-859037.91</v>
      </c>
      <c r="C176" s="9">
        <f>+'BS - Summary by Month'!Q174</f>
        <v>-859037.91</v>
      </c>
      <c r="E176" s="46"/>
    </row>
    <row r="177" spans="1:5" x14ac:dyDescent="0.3">
      <c r="A177" s="4" t="s">
        <v>26</v>
      </c>
      <c r="B177" s="9">
        <f>+'BS - Summary by Month'!P175</f>
        <v>-478145249.87</v>
      </c>
      <c r="C177" s="9">
        <f>+'BS - Summary by Month'!Q175</f>
        <v>-478145249.86999995</v>
      </c>
      <c r="E177" s="46"/>
    </row>
    <row r="178" spans="1:5" x14ac:dyDescent="0.3">
      <c r="A178" s="4" t="s">
        <v>25</v>
      </c>
      <c r="B178" s="9">
        <f>+'BS - Summary by Month'!P176</f>
        <v>-3014096691.4699998</v>
      </c>
      <c r="C178" s="9">
        <f>+'BS - Summary by Month'!Q176</f>
        <v>-2865346691.4699998</v>
      </c>
      <c r="E178" s="46"/>
    </row>
    <row r="179" spans="1:5" x14ac:dyDescent="0.3">
      <c r="A179" s="4" t="s">
        <v>24</v>
      </c>
      <c r="B179" s="9">
        <f>+'BS - Summary by Month'!P177</f>
        <v>7133879.4000000004</v>
      </c>
      <c r="C179" s="9">
        <f>+'BS - Summary by Month'!Q177</f>
        <v>7133879.4000000013</v>
      </c>
      <c r="E179" s="46"/>
    </row>
    <row r="180" spans="1:5" x14ac:dyDescent="0.3">
      <c r="A180" s="4" t="s">
        <v>23</v>
      </c>
      <c r="B180" s="9">
        <f>+'BS - Summary by Month'!P178</f>
        <v>0</v>
      </c>
      <c r="C180" s="9">
        <f>+'BS - Summary by Month'!Q178</f>
        <v>-27822550.202500001</v>
      </c>
      <c r="E180" s="46"/>
    </row>
    <row r="181" spans="1:5" x14ac:dyDescent="0.3">
      <c r="A181" s="4" t="s">
        <v>284</v>
      </c>
      <c r="B181" s="9">
        <f>+'BS - Summary by Month'!P179</f>
        <v>-30218998.02</v>
      </c>
      <c r="C181" s="9">
        <f>+'BS - Summary by Month'!Q179</f>
        <v>-1259124.9175</v>
      </c>
      <c r="E181" s="48"/>
    </row>
    <row r="182" spans="1:5" x14ac:dyDescent="0.3">
      <c r="A182" s="4" t="s">
        <v>22</v>
      </c>
      <c r="B182" s="9">
        <f>+'BS - Summary by Month'!P180</f>
        <v>-591430160.2700001</v>
      </c>
      <c r="C182" s="9">
        <f>+'BS - Summary by Month'!Q180</f>
        <v>-586276257.36208344</v>
      </c>
      <c r="E182" s="48"/>
    </row>
    <row r="183" spans="1:5" x14ac:dyDescent="0.3">
      <c r="A183" s="4" t="s">
        <v>21</v>
      </c>
      <c r="B183" s="9">
        <f>+'BS - Summary by Month'!P181</f>
        <v>20292289</v>
      </c>
      <c r="C183" s="9">
        <f>+'BS - Summary by Month'!Q181</f>
        <v>19978054.958333332</v>
      </c>
      <c r="E183" s="46"/>
    </row>
    <row r="184" spans="1:5" x14ac:dyDescent="0.3">
      <c r="A184" s="4" t="s">
        <v>20</v>
      </c>
      <c r="B184" s="9">
        <f>+'BS - Summary by Month'!P182</f>
        <v>188476902.99000001</v>
      </c>
      <c r="C184" s="9">
        <f>+'BS - Summary by Month'!Q182</f>
        <v>186187768.10416666</v>
      </c>
      <c r="E184" s="46"/>
    </row>
    <row r="185" spans="1:5" x14ac:dyDescent="0.3">
      <c r="A185" s="4" t="s">
        <v>19</v>
      </c>
      <c r="B185" s="9">
        <f>+'BS - Summary by Month'!P183</f>
        <v>-292921675.51999998</v>
      </c>
      <c r="C185" s="9">
        <f>+'BS - Summary by Month'!Q183</f>
        <v>-153749660.29625002</v>
      </c>
      <c r="E185" s="46"/>
    </row>
    <row r="186" spans="1:5" x14ac:dyDescent="0.3">
      <c r="A186" s="4" t="s">
        <v>18</v>
      </c>
      <c r="B186" s="9">
        <f>+'BS - Summary by Month'!P184</f>
        <v>164575021.38</v>
      </c>
      <c r="C186" s="9">
        <f>+'BS - Summary by Month'!Q184</f>
        <v>91405290.745833337</v>
      </c>
      <c r="D186" s="48"/>
      <c r="E186" s="46"/>
    </row>
    <row r="187" spans="1:5" x14ac:dyDescent="0.3">
      <c r="A187" s="4" t="s">
        <v>17</v>
      </c>
      <c r="B187" s="10">
        <f>+'BS - Summary by Month'!P185</f>
        <v>-21484570.550000001</v>
      </c>
      <c r="C187" s="10">
        <f>+'BS - Summary by Month'!Q185</f>
        <v>-21484570.550000004</v>
      </c>
    </row>
    <row r="188" spans="1:5" x14ac:dyDescent="0.3">
      <c r="A188" s="4" t="s">
        <v>16</v>
      </c>
      <c r="B188" s="9">
        <f>SUM(B176:B187)</f>
        <v>-4048678290.8399997</v>
      </c>
      <c r="C188" s="9">
        <f>SUM(C176:C187)</f>
        <v>-3830238149.3699999</v>
      </c>
      <c r="D188" s="6">
        <f>+B188-'BS - Summary by Month'!P186</f>
        <v>0</v>
      </c>
    </row>
    <row r="189" spans="1:5" x14ac:dyDescent="0.3">
      <c r="A189" s="4"/>
      <c r="B189" s="14"/>
      <c r="C189" s="14"/>
    </row>
    <row r="190" spans="1:5" x14ac:dyDescent="0.3">
      <c r="A190" s="4" t="s">
        <v>15</v>
      </c>
      <c r="B190" s="9">
        <f>SUM(B188)</f>
        <v>-4048678290.8399997</v>
      </c>
      <c r="C190" s="9">
        <f>SUM(C188)</f>
        <v>-3830238149.3699999</v>
      </c>
      <c r="D190" s="6">
        <f>+B190-'BS - Summary by Month'!P188</f>
        <v>0</v>
      </c>
    </row>
    <row r="191" spans="1:5" x14ac:dyDescent="0.3">
      <c r="A191" s="4"/>
      <c r="B191" s="11"/>
      <c r="C191" s="11"/>
    </row>
    <row r="192" spans="1:5" x14ac:dyDescent="0.3">
      <c r="A192" s="4" t="s">
        <v>14</v>
      </c>
      <c r="B192" s="12"/>
      <c r="C192" s="12"/>
    </row>
    <row r="193" spans="1:4" x14ac:dyDescent="0.3">
      <c r="A193" s="4" t="s">
        <v>13</v>
      </c>
      <c r="B193" s="13">
        <f>+'BS - Summary by Month'!P191</f>
        <v>0</v>
      </c>
      <c r="C193" s="13">
        <f>+'BS - Summary by Month'!Q191</f>
        <v>0</v>
      </c>
    </row>
    <row r="194" spans="1:4" x14ac:dyDescent="0.3">
      <c r="A194" s="4" t="s">
        <v>12</v>
      </c>
      <c r="B194" s="12">
        <f>SUM(B193)</f>
        <v>0</v>
      </c>
      <c r="C194" s="12">
        <f>SUM(C193)</f>
        <v>0</v>
      </c>
      <c r="D194" s="6">
        <f>+B194-'BS - Summary by Month'!P192</f>
        <v>0</v>
      </c>
    </row>
    <row r="195" spans="1:4" x14ac:dyDescent="0.3">
      <c r="A195" s="4"/>
      <c r="B195" s="12"/>
      <c r="C195" s="12"/>
    </row>
    <row r="196" spans="1:4" x14ac:dyDescent="0.3">
      <c r="A196" s="4" t="s">
        <v>11</v>
      </c>
      <c r="B196" s="12"/>
      <c r="C196" s="12"/>
    </row>
    <row r="197" spans="1:4" x14ac:dyDescent="0.3">
      <c r="A197" s="4" t="s">
        <v>10</v>
      </c>
      <c r="B197" s="13">
        <f>+'BS - Summary by Month'!P195</f>
        <v>0</v>
      </c>
      <c r="C197" s="13">
        <f>+'BS - Summary by Month'!Q195</f>
        <v>0</v>
      </c>
    </row>
    <row r="198" spans="1:4" x14ac:dyDescent="0.3">
      <c r="A198" s="4" t="s">
        <v>9</v>
      </c>
      <c r="B198" s="12">
        <f>SUM(B197)</f>
        <v>0</v>
      </c>
      <c r="C198" s="12">
        <f>SUM(C197)</f>
        <v>0</v>
      </c>
      <c r="D198" s="6">
        <f>+B198-'BS - Summary by Month'!P196</f>
        <v>0</v>
      </c>
    </row>
    <row r="199" spans="1:4" x14ac:dyDescent="0.3">
      <c r="A199" s="4"/>
      <c r="B199" s="12"/>
      <c r="C199" s="12"/>
    </row>
    <row r="200" spans="1:4" x14ac:dyDescent="0.3">
      <c r="A200" s="4" t="s">
        <v>8</v>
      </c>
      <c r="B200" s="12"/>
      <c r="C200" s="12"/>
    </row>
    <row r="201" spans="1:4" x14ac:dyDescent="0.3">
      <c r="A201" s="4" t="s">
        <v>7</v>
      </c>
      <c r="B201" s="9">
        <f>+'BS - Summary by Month'!P199</f>
        <v>0</v>
      </c>
      <c r="C201" s="9">
        <f>+'BS - Summary by Month'!Q199</f>
        <v>0</v>
      </c>
    </row>
    <row r="202" spans="1:4" x14ac:dyDescent="0.3">
      <c r="A202" s="4" t="s">
        <v>6</v>
      </c>
      <c r="B202" s="9">
        <f>+'BS - Summary by Month'!P200</f>
        <v>-4373860000</v>
      </c>
      <c r="C202" s="9">
        <f>+'BS - Summary by Month'!Q200</f>
        <v>-4092610000</v>
      </c>
    </row>
    <row r="203" spans="1:4" x14ac:dyDescent="0.3">
      <c r="A203" s="4" t="s">
        <v>5</v>
      </c>
      <c r="B203" s="10">
        <f>+'BS - Summary by Month'!P201</f>
        <v>13364138.99</v>
      </c>
      <c r="C203" s="10">
        <f>+'BS - Summary by Month'!Q201</f>
        <v>8951907.7783333343</v>
      </c>
    </row>
    <row r="204" spans="1:4" x14ac:dyDescent="0.3">
      <c r="A204" s="4" t="s">
        <v>4</v>
      </c>
      <c r="B204" s="9">
        <f>SUM(B201:B203)</f>
        <v>-4360495861.0100002</v>
      </c>
      <c r="C204" s="9">
        <f>SUM(C201:C203)</f>
        <v>-4083658092.2216668</v>
      </c>
      <c r="D204" s="6">
        <f>+B204-'BS - Summary by Month'!P202</f>
        <v>0</v>
      </c>
    </row>
    <row r="205" spans="1:4" x14ac:dyDescent="0.3">
      <c r="A205" s="4"/>
      <c r="B205" s="14"/>
      <c r="C205" s="14"/>
    </row>
    <row r="206" spans="1:4" x14ac:dyDescent="0.3">
      <c r="A206" s="4" t="s">
        <v>3</v>
      </c>
      <c r="B206" s="9">
        <f>SUM(B204)</f>
        <v>-4360495861.0100002</v>
      </c>
      <c r="C206" s="9">
        <f>SUM(C204)</f>
        <v>-4083658092.2216668</v>
      </c>
      <c r="D206" s="6">
        <f>+B206-'BS - Summary by Month'!P204</f>
        <v>0</v>
      </c>
    </row>
    <row r="207" spans="1:4" x14ac:dyDescent="0.3">
      <c r="A207" s="4"/>
      <c r="B207" s="14"/>
      <c r="C207" s="14"/>
    </row>
    <row r="208" spans="1:4" x14ac:dyDescent="0.3">
      <c r="A208" s="4" t="s">
        <v>2</v>
      </c>
      <c r="B208" s="9">
        <f>SUM(B206)</f>
        <v>-4360495861.0100002</v>
      </c>
      <c r="C208" s="9">
        <f>SUM(C206)</f>
        <v>-4083658092.2216668</v>
      </c>
      <c r="D208" s="6">
        <f>+B208-'BS - Summary by Month'!P206</f>
        <v>0</v>
      </c>
    </row>
    <row r="209" spans="1:4" x14ac:dyDescent="0.3">
      <c r="A209" s="4"/>
      <c r="B209" s="14"/>
      <c r="C209" s="14"/>
    </row>
    <row r="210" spans="1:4" x14ac:dyDescent="0.3">
      <c r="A210" s="4" t="s">
        <v>1</v>
      </c>
      <c r="B210" s="10">
        <f>SUM(B208,B190)</f>
        <v>-8409174151.8500004</v>
      </c>
      <c r="C210" s="10">
        <f>SUM(C208,C190)</f>
        <v>-7913896241.5916672</v>
      </c>
      <c r="D210" s="6">
        <f>+B210-'BS - Summary by Month'!P208</f>
        <v>0</v>
      </c>
    </row>
    <row r="211" spans="1:4" x14ac:dyDescent="0.3">
      <c r="A211" s="4"/>
      <c r="B211" s="14"/>
      <c r="C211" s="14"/>
    </row>
    <row r="212" spans="1:4" ht="15" thickBot="1" x14ac:dyDescent="0.35">
      <c r="A212" s="4" t="s">
        <v>0</v>
      </c>
      <c r="B212" s="15">
        <f>SUM(B210,B171,B156,B143)</f>
        <v>-13378099609.77</v>
      </c>
      <c r="C212" s="15">
        <f>SUM(C210,C171,C156,C143)</f>
        <v>-13167504070.827084</v>
      </c>
      <c r="D212" s="6">
        <f>+B212-'BS - Summary by Month'!P210</f>
        <v>0</v>
      </c>
    </row>
    <row r="213" spans="1:4" ht="15" thickTop="1" x14ac:dyDescent="0.3">
      <c r="B213" s="16">
        <f>+B212+B125</f>
        <v>0</v>
      </c>
      <c r="C213" s="16">
        <f>+C212+C125</f>
        <v>0</v>
      </c>
    </row>
  </sheetData>
  <mergeCells count="3">
    <mergeCell ref="A2:C2"/>
    <mergeCell ref="A3:C3"/>
    <mergeCell ref="A4:C4"/>
  </mergeCells>
  <pageMargins left="0.7" right="0.7" top="0.5" bottom="0.75" header="0.3" footer="0.3"/>
  <pageSetup scale="82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7"/>
  <sheetViews>
    <sheetView zoomScale="90" zoomScaleNormal="90" workbookViewId="0">
      <pane xSplit="1" ySplit="2" topLeftCell="D181" activePane="bottomRight" state="frozen"/>
      <selection pane="topRight" activeCell="B1" sqref="B1"/>
      <selection pane="bottomLeft" activeCell="A3" sqref="A3"/>
      <selection pane="bottomRight" activeCell="G191" sqref="G191"/>
    </sheetView>
  </sheetViews>
  <sheetFormatPr defaultColWidth="9.109375" defaultRowHeight="13.8" outlineLevelCol="1" x14ac:dyDescent="0.3"/>
  <cols>
    <col min="1" max="1" width="52.33203125" style="49" customWidth="1"/>
    <col min="2" max="2" width="7.6640625" style="26" hidden="1" customWidth="1" outlineLevel="1"/>
    <col min="3" max="3" width="53.6640625" style="27" hidden="1" customWidth="1" outlineLevel="1"/>
    <col min="4" max="4" width="17.6640625" style="27" bestFit="1" customWidth="1" collapsed="1"/>
    <col min="5" max="8" width="17.6640625" style="27" customWidth="1"/>
    <col min="9" max="9" width="17.6640625" style="27" bestFit="1" customWidth="1"/>
    <col min="10" max="11" width="17.6640625" style="27" customWidth="1"/>
    <col min="12" max="15" width="17.6640625" style="27" bestFit="1" customWidth="1"/>
    <col min="16" max="16" width="17.6640625" style="27" customWidth="1"/>
    <col min="17" max="17" width="17.6640625" style="27" bestFit="1" customWidth="1"/>
    <col min="18" max="18" width="12.6640625" style="28" bestFit="1" customWidth="1"/>
    <col min="19" max="19" width="9.44140625" style="28" bestFit="1" customWidth="1"/>
    <col min="20" max="16384" width="9.109375" style="28"/>
  </cols>
  <sheetData>
    <row r="1" spans="1:20" s="21" customFormat="1" x14ac:dyDescent="0.3">
      <c r="A1" s="18"/>
      <c r="B1" s="19"/>
      <c r="C1" s="20"/>
      <c r="D1" s="23">
        <v>12</v>
      </c>
      <c r="E1" s="23" t="s">
        <v>256</v>
      </c>
      <c r="F1" s="23" t="s">
        <v>257</v>
      </c>
      <c r="G1" s="23" t="s">
        <v>258</v>
      </c>
      <c r="H1" s="23" t="s">
        <v>259</v>
      </c>
      <c r="I1" s="23" t="s">
        <v>260</v>
      </c>
      <c r="J1" s="23" t="s">
        <v>268</v>
      </c>
      <c r="K1" s="23" t="s">
        <v>270</v>
      </c>
      <c r="L1" s="23" t="s">
        <v>272</v>
      </c>
      <c r="M1" s="23" t="s">
        <v>274</v>
      </c>
      <c r="N1" s="23" t="s">
        <v>276</v>
      </c>
      <c r="O1" s="23" t="s">
        <v>278</v>
      </c>
      <c r="P1" s="23" t="s">
        <v>281</v>
      </c>
      <c r="Q1" s="20" t="s">
        <v>171</v>
      </c>
    </row>
    <row r="2" spans="1:20" s="21" customFormat="1" ht="23.25" customHeight="1" x14ac:dyDescent="0.3">
      <c r="A2" s="22" t="s">
        <v>170</v>
      </c>
      <c r="B2" s="19"/>
      <c r="C2" s="20"/>
      <c r="D2" s="20" t="s">
        <v>255</v>
      </c>
      <c r="E2" s="20" t="s">
        <v>262</v>
      </c>
      <c r="F2" s="20" t="s">
        <v>263</v>
      </c>
      <c r="G2" s="20" t="s">
        <v>264</v>
      </c>
      <c r="H2" s="20" t="s">
        <v>266</v>
      </c>
      <c r="I2" s="20" t="s">
        <v>267</v>
      </c>
      <c r="J2" s="20" t="s">
        <v>269</v>
      </c>
      <c r="K2" s="20" t="s">
        <v>271</v>
      </c>
      <c r="L2" s="20" t="s">
        <v>273</v>
      </c>
      <c r="M2" s="20" t="s">
        <v>275</v>
      </c>
      <c r="N2" s="20" t="s">
        <v>277</v>
      </c>
      <c r="O2" s="20" t="s">
        <v>279</v>
      </c>
      <c r="P2" s="20" t="s">
        <v>282</v>
      </c>
      <c r="Q2" s="23" t="s">
        <v>283</v>
      </c>
      <c r="R2" s="20"/>
      <c r="S2" s="20"/>
      <c r="T2" s="20"/>
    </row>
    <row r="3" spans="1:20" s="21" customFormat="1" ht="23.25" customHeight="1" x14ac:dyDescent="0.3">
      <c r="A3" s="47"/>
      <c r="B3" s="19"/>
      <c r="C3" s="20"/>
      <c r="D3" s="20"/>
      <c r="E3" s="23"/>
      <c r="F3" s="23"/>
      <c r="G3" s="23"/>
      <c r="H3" s="23"/>
      <c r="I3" s="20"/>
      <c r="J3" s="20"/>
      <c r="K3" s="20"/>
      <c r="L3" s="20"/>
      <c r="M3" s="20"/>
      <c r="N3" s="20"/>
      <c r="O3" s="20"/>
      <c r="P3" s="20"/>
      <c r="Q3" s="23"/>
      <c r="R3" s="20"/>
      <c r="S3" s="20"/>
      <c r="T3" s="20"/>
    </row>
    <row r="4" spans="1:20" s="21" customFormat="1" ht="23.25" customHeight="1" x14ac:dyDescent="0.3">
      <c r="A4" s="47"/>
      <c r="B4" s="19"/>
      <c r="C4" s="20"/>
      <c r="D4" s="20"/>
      <c r="E4" s="23"/>
      <c r="F4" s="23"/>
      <c r="G4" s="23"/>
      <c r="H4" s="23"/>
      <c r="I4" s="20"/>
      <c r="J4" s="20"/>
      <c r="K4" s="20"/>
      <c r="L4" s="20"/>
      <c r="M4" s="20"/>
      <c r="N4" s="20"/>
      <c r="O4" s="20"/>
      <c r="P4" s="20"/>
      <c r="Q4" s="23"/>
      <c r="R4" s="20"/>
      <c r="S4" s="20"/>
      <c r="T4" s="20"/>
    </row>
    <row r="5" spans="1:20" s="21" customFormat="1" x14ac:dyDescent="0.3">
      <c r="A5" s="24"/>
      <c r="B5" s="19"/>
      <c r="C5" s="20"/>
      <c r="D5" s="20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0"/>
    </row>
    <row r="6" spans="1:20" x14ac:dyDescent="0.3">
      <c r="A6" s="25" t="s">
        <v>169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20" x14ac:dyDescent="0.3">
      <c r="A7" s="25" t="s">
        <v>168</v>
      </c>
    </row>
    <row r="8" spans="1:20" x14ac:dyDescent="0.3">
      <c r="A8" s="25" t="s">
        <v>167</v>
      </c>
      <c r="F8" s="40"/>
    </row>
    <row r="9" spans="1:20" ht="14.4" x14ac:dyDescent="0.3">
      <c r="A9" s="25" t="s">
        <v>166</v>
      </c>
      <c r="C9" s="27" t="str">
        <f t="shared" ref="C9:C14" si="0">LEFT(A9,3)&amp;"*1"</f>
        <v>101*1</v>
      </c>
      <c r="D9" s="29">
        <v>9955834379.2299995</v>
      </c>
      <c r="E9" s="29">
        <v>10136311203.1</v>
      </c>
      <c r="F9" s="29">
        <v>10176796823.200001</v>
      </c>
      <c r="G9" s="29">
        <v>10215324515.02</v>
      </c>
      <c r="H9" s="29">
        <v>10235291722.460001</v>
      </c>
      <c r="I9" s="29">
        <v>10253820471.26</v>
      </c>
      <c r="J9" s="29">
        <v>10293461139.990002</v>
      </c>
      <c r="K9" s="29">
        <v>10305164139.07</v>
      </c>
      <c r="L9" s="29">
        <v>10319685417.130001</v>
      </c>
      <c r="M9" s="29">
        <v>10348310677.67</v>
      </c>
      <c r="N9" s="29">
        <v>10342385705.559999</v>
      </c>
      <c r="O9" s="29">
        <v>10354647133.5</v>
      </c>
      <c r="P9" s="29">
        <v>10033932433.83</v>
      </c>
      <c r="Q9" s="29">
        <f>(D9+P9+SUM(E9:O9)*2)/24</f>
        <v>10248006862.874166</v>
      </c>
    </row>
    <row r="10" spans="1:20" ht="14.4" x14ac:dyDescent="0.3">
      <c r="A10" s="25" t="s">
        <v>165</v>
      </c>
      <c r="C10" s="27" t="str">
        <f t="shared" si="0"/>
        <v>102*1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f t="shared" ref="Q10:Q14" si="1">(D10+P10+SUM(E10:O10)*2)/24</f>
        <v>0</v>
      </c>
    </row>
    <row r="11" spans="1:20" ht="14.4" x14ac:dyDescent="0.3">
      <c r="A11" s="25" t="s">
        <v>164</v>
      </c>
      <c r="C11" s="27" t="str">
        <f t="shared" si="0"/>
        <v>105*1</v>
      </c>
      <c r="D11" s="29">
        <v>38572647</v>
      </c>
      <c r="E11" s="29">
        <v>39048653.979999997</v>
      </c>
      <c r="F11" s="29">
        <v>39053556.590000004</v>
      </c>
      <c r="G11" s="29">
        <v>39058296.399999999</v>
      </c>
      <c r="H11" s="29">
        <v>38941866.909999996</v>
      </c>
      <c r="I11" s="29">
        <v>38945776.18</v>
      </c>
      <c r="J11" s="29">
        <v>38946288.130000003</v>
      </c>
      <c r="K11" s="29">
        <v>38950845.850000001</v>
      </c>
      <c r="L11" s="29">
        <v>38977342.119999997</v>
      </c>
      <c r="M11" s="29">
        <v>38979817.689999998</v>
      </c>
      <c r="N11" s="29">
        <v>38992193.909999996</v>
      </c>
      <c r="O11" s="29">
        <v>39002483.729999997</v>
      </c>
      <c r="P11" s="29">
        <v>39011262.369999997</v>
      </c>
      <c r="Q11" s="29">
        <f t="shared" si="1"/>
        <v>38974089.681249999</v>
      </c>
    </row>
    <row r="12" spans="1:20" ht="14.4" x14ac:dyDescent="0.3">
      <c r="A12" s="25" t="s">
        <v>163</v>
      </c>
      <c r="C12" s="27" t="str">
        <f t="shared" si="0"/>
        <v>106*1</v>
      </c>
      <c r="D12" s="29">
        <v>148449856.16</v>
      </c>
      <c r="E12" s="29">
        <v>173989218.90000001</v>
      </c>
      <c r="F12" s="29">
        <v>158705263.43000001</v>
      </c>
      <c r="G12" s="29">
        <v>139278228.03999999</v>
      </c>
      <c r="H12" s="29">
        <v>129333603.42</v>
      </c>
      <c r="I12" s="29">
        <v>124114808.63</v>
      </c>
      <c r="J12" s="29">
        <v>123594602.37</v>
      </c>
      <c r="K12" s="29">
        <v>121904381.37</v>
      </c>
      <c r="L12" s="29">
        <v>150206735.81999999</v>
      </c>
      <c r="M12" s="29">
        <v>150492045.88</v>
      </c>
      <c r="N12" s="29">
        <v>153424807.84</v>
      </c>
      <c r="O12" s="29">
        <v>157389815.12</v>
      </c>
      <c r="P12" s="29">
        <v>198014565.21000001</v>
      </c>
      <c r="Q12" s="29">
        <f t="shared" si="1"/>
        <v>146305476.79208335</v>
      </c>
    </row>
    <row r="13" spans="1:20" ht="14.4" x14ac:dyDescent="0.3">
      <c r="A13" s="25" t="s">
        <v>162</v>
      </c>
      <c r="C13" s="27" t="str">
        <f t="shared" si="0"/>
        <v>107*1</v>
      </c>
      <c r="D13" s="29">
        <v>292295492.96999997</v>
      </c>
      <c r="E13" s="29">
        <v>278683120.94999999</v>
      </c>
      <c r="F13" s="29">
        <v>274309741.43000001</v>
      </c>
      <c r="G13" s="29">
        <v>286923741.11999995</v>
      </c>
      <c r="H13" s="29">
        <v>300331046.97000003</v>
      </c>
      <c r="I13" s="29">
        <v>313281738.25</v>
      </c>
      <c r="J13" s="29">
        <v>319886692.77999997</v>
      </c>
      <c r="K13" s="29">
        <v>325432044.88</v>
      </c>
      <c r="L13" s="29">
        <v>308363010.40000004</v>
      </c>
      <c r="M13" s="29">
        <v>323280864.90000004</v>
      </c>
      <c r="N13" s="29">
        <v>327299682.39999998</v>
      </c>
      <c r="O13" s="29">
        <v>334273671.16000003</v>
      </c>
      <c r="P13" s="29">
        <v>300627395.56</v>
      </c>
      <c r="Q13" s="29">
        <f t="shared" si="1"/>
        <v>307377233.29208332</v>
      </c>
    </row>
    <row r="14" spans="1:20" ht="15" thickBot="1" x14ac:dyDescent="0.35">
      <c r="A14" s="30" t="s">
        <v>161</v>
      </c>
      <c r="C14" s="31" t="str">
        <f t="shared" si="0"/>
        <v>114*1</v>
      </c>
      <c r="D14" s="32">
        <v>282791674.87</v>
      </c>
      <c r="E14" s="32">
        <v>282791674.87</v>
      </c>
      <c r="F14" s="32">
        <v>282791674.87</v>
      </c>
      <c r="G14" s="32">
        <v>282791674.87</v>
      </c>
      <c r="H14" s="32">
        <v>282791674.87</v>
      </c>
      <c r="I14" s="32">
        <v>282791674.87</v>
      </c>
      <c r="J14" s="32">
        <v>282791674.87</v>
      </c>
      <c r="K14" s="32">
        <v>282791674.87</v>
      </c>
      <c r="L14" s="32">
        <v>282791674.87</v>
      </c>
      <c r="M14" s="32">
        <v>282791674.87</v>
      </c>
      <c r="N14" s="32">
        <v>282791674.87</v>
      </c>
      <c r="O14" s="32">
        <v>282791674.87</v>
      </c>
      <c r="P14" s="32">
        <v>282791674.87</v>
      </c>
      <c r="Q14" s="32">
        <f t="shared" si="1"/>
        <v>282791674.86999995</v>
      </c>
    </row>
    <row r="15" spans="1:20" ht="20.25" customHeight="1" x14ac:dyDescent="0.3">
      <c r="A15" s="25" t="s">
        <v>160</v>
      </c>
      <c r="D15" s="33">
        <f t="shared" ref="D15" si="2">SUM(D9:D14)</f>
        <v>10717944050.23</v>
      </c>
      <c r="E15" s="33">
        <f t="shared" ref="E15" si="3">SUM(E9:E14)</f>
        <v>10910823871.800001</v>
      </c>
      <c r="F15" s="33">
        <f t="shared" ref="F15" si="4">SUM(F9:F14)</f>
        <v>10931657059.520002</v>
      </c>
      <c r="G15" s="33">
        <f t="shared" ref="G15" si="5">SUM(G9:G14)</f>
        <v>10963376455.450003</v>
      </c>
      <c r="H15" s="33">
        <f t="shared" ref="H15" si="6">SUM(H9:H14)</f>
        <v>10986689914.630001</v>
      </c>
      <c r="I15" s="33">
        <f t="shared" ref="I15" si="7">SUM(I9:I14)</f>
        <v>11012954469.190001</v>
      </c>
      <c r="J15" s="33">
        <f t="shared" ref="J15:O15" si="8">SUM(J9:J14)</f>
        <v>11058680398.140003</v>
      </c>
      <c r="K15" s="33">
        <f t="shared" si="8"/>
        <v>11074243086.040001</v>
      </c>
      <c r="L15" s="33">
        <f t="shared" si="8"/>
        <v>11100024180.340002</v>
      </c>
      <c r="M15" s="33">
        <f t="shared" si="8"/>
        <v>11143855081.01</v>
      </c>
      <c r="N15" s="33">
        <f t="shared" si="8"/>
        <v>11144894064.58</v>
      </c>
      <c r="O15" s="33">
        <f t="shared" si="8"/>
        <v>11168104778.380001</v>
      </c>
      <c r="P15" s="33">
        <f>SUM(P9:P14)</f>
        <v>10854377331.84</v>
      </c>
      <c r="Q15" s="33">
        <f>(D15+P15+SUM(E15:O15)*2)/24</f>
        <v>11023455337.509584</v>
      </c>
    </row>
    <row r="16" spans="1:20" ht="14.4" x14ac:dyDescent="0.3">
      <c r="A16" s="3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4.4" x14ac:dyDescent="0.3">
      <c r="A17" s="25" t="s">
        <v>159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4.4" x14ac:dyDescent="0.3">
      <c r="A18" s="25" t="s">
        <v>158</v>
      </c>
      <c r="C18" s="27" t="str">
        <f>LEFT(A18,3)&amp;"*2"</f>
        <v>101*2</v>
      </c>
      <c r="D18" s="29">
        <v>3906672805.0099998</v>
      </c>
      <c r="E18" s="29">
        <v>3921306436.3600001</v>
      </c>
      <c r="F18" s="29">
        <v>3930712071.27</v>
      </c>
      <c r="G18" s="29">
        <v>3957446334.9699998</v>
      </c>
      <c r="H18" s="29">
        <v>3970612119.2400002</v>
      </c>
      <c r="I18" s="29">
        <v>3988246288.5700002</v>
      </c>
      <c r="J18" s="29">
        <v>4008990522.0700002</v>
      </c>
      <c r="K18" s="29">
        <v>4024264771.9899998</v>
      </c>
      <c r="L18" s="29">
        <v>4045042958.5100002</v>
      </c>
      <c r="M18" s="29">
        <v>4065731919.0100002</v>
      </c>
      <c r="N18" s="29">
        <v>4091882551.2399998</v>
      </c>
      <c r="O18" s="29">
        <v>4114021398.1300001</v>
      </c>
      <c r="P18" s="29">
        <v>4136788562.8800001</v>
      </c>
      <c r="Q18" s="29">
        <f t="shared" ref="Q18:Q24" si="9">(D18+P18+SUM(E18:O18)*2)/24</f>
        <v>4011665671.2754169</v>
      </c>
    </row>
    <row r="19" spans="1:17" ht="14.4" x14ac:dyDescent="0.3">
      <c r="A19" s="25" t="s">
        <v>157</v>
      </c>
      <c r="C19" s="27" t="str">
        <f>LEFT(A19,3)&amp;"*2"</f>
        <v>105*2</v>
      </c>
      <c r="D19" s="29">
        <v>611314.14</v>
      </c>
      <c r="E19" s="29">
        <v>611314.14</v>
      </c>
      <c r="F19" s="29">
        <v>611314.14</v>
      </c>
      <c r="G19" s="29">
        <v>7374233.6200000001</v>
      </c>
      <c r="H19" s="29">
        <v>7374233.6200000001</v>
      </c>
      <c r="I19" s="29">
        <v>7374233.6200000001</v>
      </c>
      <c r="J19" s="29">
        <v>7374233.6200000001</v>
      </c>
      <c r="K19" s="29">
        <v>7374233.6200000001</v>
      </c>
      <c r="L19" s="29">
        <v>7374233.6200000001</v>
      </c>
      <c r="M19" s="29">
        <v>7374233.6200000001</v>
      </c>
      <c r="N19" s="29">
        <v>7374233.6200000001</v>
      </c>
      <c r="O19" s="29">
        <v>7374233.6200000001</v>
      </c>
      <c r="P19" s="29">
        <v>7374233.6200000001</v>
      </c>
      <c r="Q19" s="29">
        <f t="shared" si="9"/>
        <v>5965292.0616666665</v>
      </c>
    </row>
    <row r="20" spans="1:17" ht="14.4" x14ac:dyDescent="0.3">
      <c r="A20" s="25" t="s">
        <v>156</v>
      </c>
      <c r="C20" s="27" t="str">
        <f>LEFT(A20,3)&amp;"*2"</f>
        <v>106*2</v>
      </c>
      <c r="D20" s="29">
        <v>69222472.660000011</v>
      </c>
      <c r="E20" s="29">
        <v>69641549.75</v>
      </c>
      <c r="F20" s="29">
        <v>69785796.689999998</v>
      </c>
      <c r="G20" s="29">
        <v>64674195.369999997</v>
      </c>
      <c r="H20" s="29">
        <v>66817526.229999997</v>
      </c>
      <c r="I20" s="29">
        <v>72589913.150000006</v>
      </c>
      <c r="J20" s="29">
        <v>76266948.480000004</v>
      </c>
      <c r="K20" s="29">
        <v>79159866.269999996</v>
      </c>
      <c r="L20" s="29">
        <v>79988224.549999997</v>
      </c>
      <c r="M20" s="29">
        <v>79563707.75</v>
      </c>
      <c r="N20" s="29">
        <v>79862746.040000007</v>
      </c>
      <c r="O20" s="29">
        <v>82629355.090000004</v>
      </c>
      <c r="P20" s="29">
        <v>95366539.930000007</v>
      </c>
      <c r="Q20" s="29">
        <f t="shared" si="9"/>
        <v>75272861.305416659</v>
      </c>
    </row>
    <row r="21" spans="1:17" ht="14.4" x14ac:dyDescent="0.3">
      <c r="A21" s="25" t="s">
        <v>155</v>
      </c>
      <c r="C21" s="27" t="str">
        <f>LEFT(A21,3)&amp;"*2"</f>
        <v>107*2</v>
      </c>
      <c r="D21" s="29">
        <v>179328390.75999999</v>
      </c>
      <c r="E21" s="29">
        <v>186310927.27000001</v>
      </c>
      <c r="F21" s="29">
        <v>189814601.68000001</v>
      </c>
      <c r="G21" s="29">
        <v>192262499.15000001</v>
      </c>
      <c r="H21" s="29">
        <v>200872313.91999999</v>
      </c>
      <c r="I21" s="29">
        <v>205702916.56999999</v>
      </c>
      <c r="J21" s="29">
        <v>209441627.83999997</v>
      </c>
      <c r="K21" s="29">
        <v>214377070.66</v>
      </c>
      <c r="L21" s="29">
        <v>218772897.16</v>
      </c>
      <c r="M21" s="29">
        <v>225646900</v>
      </c>
      <c r="N21" s="29">
        <v>238067506.77000001</v>
      </c>
      <c r="O21" s="29">
        <v>241471900.44999999</v>
      </c>
      <c r="P21" s="29">
        <v>229862918.21000001</v>
      </c>
      <c r="Q21" s="29">
        <f t="shared" si="9"/>
        <v>210611401.32958332</v>
      </c>
    </row>
    <row r="22" spans="1:17" ht="14.4" x14ac:dyDescent="0.3">
      <c r="A22" s="25" t="s">
        <v>174</v>
      </c>
      <c r="C22" s="27" t="str">
        <f>LEFT(A22,3)&amp;MID(A22,5,1)&amp;"*2"</f>
        <v>1171*2</v>
      </c>
      <c r="D22" s="29">
        <v>8654564.4700000007</v>
      </c>
      <c r="E22" s="29">
        <v>8654564.4700000007</v>
      </c>
      <c r="F22" s="29">
        <v>8654564.4700000007</v>
      </c>
      <c r="G22" s="29">
        <v>8654564.4700000007</v>
      </c>
      <c r="H22" s="29">
        <v>8654564.4700000007</v>
      </c>
      <c r="I22" s="29">
        <v>8654564.4700000007</v>
      </c>
      <c r="J22" s="29">
        <v>8654564.4700000007</v>
      </c>
      <c r="K22" s="29">
        <v>8654564.4700000007</v>
      </c>
      <c r="L22" s="29">
        <v>8654564.4700000007</v>
      </c>
      <c r="M22" s="29">
        <v>8654564.4700000007</v>
      </c>
      <c r="N22" s="29">
        <v>8654564.4700000007</v>
      </c>
      <c r="O22" s="29">
        <v>8654564.4700000007</v>
      </c>
      <c r="P22" s="29">
        <v>8654564.4700000007</v>
      </c>
      <c r="Q22" s="29">
        <f t="shared" si="9"/>
        <v>8654564.4700000007</v>
      </c>
    </row>
    <row r="23" spans="1:17" ht="15" thickBot="1" x14ac:dyDescent="0.35">
      <c r="A23" s="30" t="s">
        <v>154</v>
      </c>
      <c r="C23" s="31" t="str">
        <f>LEFT(A23,3)&amp;MID(A23,5,1)&amp;"*2"</f>
        <v>1173*2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f t="shared" si="9"/>
        <v>0</v>
      </c>
    </row>
    <row r="24" spans="1:17" ht="14.4" x14ac:dyDescent="0.3">
      <c r="A24" s="25" t="s">
        <v>153</v>
      </c>
      <c r="D24" s="33">
        <f t="shared" ref="D24" si="10">SUM(D18:D23)</f>
        <v>4164489547.0399995</v>
      </c>
      <c r="E24" s="33">
        <f t="shared" ref="E24" si="11">SUM(E18:E23)</f>
        <v>4186524791.9899998</v>
      </c>
      <c r="F24" s="33">
        <f t="shared" ref="F24" si="12">SUM(F18:F23)</f>
        <v>4199578348.2499995</v>
      </c>
      <c r="G24" s="33">
        <f t="shared" ref="G24" si="13">SUM(G18:G23)</f>
        <v>4230411827.5799994</v>
      </c>
      <c r="H24" s="33">
        <f t="shared" ref="H24" si="14">SUM(H18:H23)</f>
        <v>4254330757.48</v>
      </c>
      <c r="I24" s="33">
        <f t="shared" ref="I24" si="15">SUM(I18:I23)</f>
        <v>4282567916.3800001</v>
      </c>
      <c r="J24" s="33">
        <f t="shared" ref="J24:L24" si="16">SUM(J18:J23)</f>
        <v>4310727896.4800005</v>
      </c>
      <c r="K24" s="33">
        <f t="shared" si="16"/>
        <v>4333830507.0100002</v>
      </c>
      <c r="L24" s="33">
        <f t="shared" si="16"/>
        <v>4359832878.3100004</v>
      </c>
      <c r="M24" s="33">
        <f t="shared" ref="M24" si="17">SUM(M18:M23)</f>
        <v>4386971324.8500004</v>
      </c>
      <c r="N24" s="33">
        <f t="shared" ref="N24" si="18">SUM(N18:N23)</f>
        <v>4425841602.1400003</v>
      </c>
      <c r="O24" s="33">
        <f t="shared" ref="O24" si="19">SUM(O18:O23)</f>
        <v>4454151451.7600002</v>
      </c>
      <c r="P24" s="33">
        <f>SUM(P18:P23)</f>
        <v>4478046819.1099997</v>
      </c>
      <c r="Q24" s="33">
        <f t="shared" si="9"/>
        <v>4312169790.4420834</v>
      </c>
    </row>
    <row r="25" spans="1:17" ht="14.4" x14ac:dyDescent="0.3">
      <c r="A25" s="3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4.4" x14ac:dyDescent="0.3">
      <c r="A26" s="25" t="s">
        <v>152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4.4" x14ac:dyDescent="0.3">
      <c r="A27" s="25" t="s">
        <v>151</v>
      </c>
      <c r="C27" s="27" t="str">
        <f>LEFT(A27,3)&amp;"0*3"</f>
        <v>1010*3</v>
      </c>
      <c r="D27" s="29">
        <v>949850308.63999999</v>
      </c>
      <c r="E27" s="29">
        <v>935391458.78999996</v>
      </c>
      <c r="F27" s="29">
        <v>943977852.75999999</v>
      </c>
      <c r="G27" s="29">
        <v>957734645.89999998</v>
      </c>
      <c r="H27" s="29">
        <v>958724161.88999999</v>
      </c>
      <c r="I27" s="29">
        <v>964722789.73000002</v>
      </c>
      <c r="J27" s="29">
        <v>975056196.30999994</v>
      </c>
      <c r="K27" s="29">
        <v>974912479.5</v>
      </c>
      <c r="L27" s="29">
        <v>975539521.23000002</v>
      </c>
      <c r="M27" s="29">
        <v>975375976.15999997</v>
      </c>
      <c r="N27" s="29">
        <v>991921950.91999996</v>
      </c>
      <c r="O27" s="29">
        <v>1002279549.21</v>
      </c>
      <c r="P27" s="29">
        <v>1035830198.6799999</v>
      </c>
      <c r="Q27" s="29">
        <f t="shared" ref="Q27:Q32" si="20">(D27+P27+SUM(E27:O27)*2)/24</f>
        <v>970706403.00499976</v>
      </c>
    </row>
    <row r="28" spans="1:17" ht="14.4" x14ac:dyDescent="0.3">
      <c r="A28" s="25" t="s">
        <v>150</v>
      </c>
      <c r="C28" s="27" t="str">
        <f>LEFT(A28,3)&amp;MID(A28,5,1)&amp;"*3"</f>
        <v>1011*3</v>
      </c>
      <c r="D28" s="29">
        <v>1314513.67</v>
      </c>
      <c r="E28" s="29">
        <v>1269597.76</v>
      </c>
      <c r="F28" s="29">
        <v>1459742.62</v>
      </c>
      <c r="G28" s="29">
        <v>1395283.95</v>
      </c>
      <c r="H28" s="29">
        <v>1355058.49</v>
      </c>
      <c r="I28" s="29">
        <v>1326556.1499999999</v>
      </c>
      <c r="J28" s="29">
        <v>1397004.98</v>
      </c>
      <c r="K28" s="29">
        <v>1354158.67</v>
      </c>
      <c r="L28" s="29">
        <v>1311312.3600000001</v>
      </c>
      <c r="M28" s="29">
        <v>1268466.05</v>
      </c>
      <c r="N28" s="29">
        <v>1589543.47</v>
      </c>
      <c r="O28" s="29">
        <v>1538954.07</v>
      </c>
      <c r="P28" s="29">
        <v>1488364.67</v>
      </c>
      <c r="Q28" s="29">
        <f t="shared" si="20"/>
        <v>1388926.4783333335</v>
      </c>
    </row>
    <row r="29" spans="1:17" ht="14.4" x14ac:dyDescent="0.3">
      <c r="A29" s="25" t="s">
        <v>149</v>
      </c>
      <c r="C29" s="27" t="str">
        <f>LEFT(A29,3)&amp;"*3"</f>
        <v>105*3</v>
      </c>
      <c r="D29" s="29">
        <v>352116.26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f t="shared" si="20"/>
        <v>14671.510833333334</v>
      </c>
    </row>
    <row r="30" spans="1:17" ht="14.4" x14ac:dyDescent="0.3">
      <c r="A30" s="25" t="s">
        <v>148</v>
      </c>
      <c r="C30" s="27" t="str">
        <f>LEFT(A30,3)&amp;"*3"</f>
        <v>106*3</v>
      </c>
      <c r="D30" s="29">
        <v>22184838.210000001</v>
      </c>
      <c r="E30" s="29">
        <v>29816095.66</v>
      </c>
      <c r="F30" s="29">
        <v>27444578.59</v>
      </c>
      <c r="G30" s="29">
        <v>28008941.370000001</v>
      </c>
      <c r="H30" s="29">
        <v>28086394.399999999</v>
      </c>
      <c r="I30" s="29">
        <v>23300801.800000001</v>
      </c>
      <c r="J30" s="29">
        <v>23150140.850000001</v>
      </c>
      <c r="K30" s="29">
        <v>23163740.289999999</v>
      </c>
      <c r="L30" s="29">
        <v>23231347.48</v>
      </c>
      <c r="M30" s="29">
        <v>23274397.93</v>
      </c>
      <c r="N30" s="29">
        <v>24421426.350000001</v>
      </c>
      <c r="O30" s="29">
        <v>24396346.77</v>
      </c>
      <c r="P30" s="29">
        <v>23542321.710000001</v>
      </c>
      <c r="Q30" s="29">
        <f t="shared" si="20"/>
        <v>25096482.620833334</v>
      </c>
    </row>
    <row r="31" spans="1:17" ht="15" thickBot="1" x14ac:dyDescent="0.35">
      <c r="A31" s="30" t="s">
        <v>147</v>
      </c>
      <c r="C31" s="31" t="str">
        <f>LEFT(A31,3)&amp;"*3"</f>
        <v>107*3</v>
      </c>
      <c r="D31" s="32">
        <v>78842536.019999996</v>
      </c>
      <c r="E31" s="32">
        <v>84319214.549999997</v>
      </c>
      <c r="F31" s="32">
        <v>78575425.060000002</v>
      </c>
      <c r="G31" s="32">
        <v>73484008.200000003</v>
      </c>
      <c r="H31" s="32">
        <v>80896770.390000001</v>
      </c>
      <c r="I31" s="32">
        <v>91172443.829999998</v>
      </c>
      <c r="J31" s="32">
        <v>86453314.519999996</v>
      </c>
      <c r="K31" s="32">
        <v>93534911.860000014</v>
      </c>
      <c r="L31" s="32">
        <v>101850602.97</v>
      </c>
      <c r="M31" s="32">
        <v>109333244.88</v>
      </c>
      <c r="N31" s="32">
        <v>87765578.939999998</v>
      </c>
      <c r="O31" s="32">
        <v>81277196.609999999</v>
      </c>
      <c r="P31" s="32">
        <v>60708247.960000008</v>
      </c>
      <c r="Q31" s="32">
        <f t="shared" si="20"/>
        <v>86536508.650000006</v>
      </c>
    </row>
    <row r="32" spans="1:17" ht="14.4" x14ac:dyDescent="0.3">
      <c r="A32" s="25" t="s">
        <v>146</v>
      </c>
      <c r="D32" s="33">
        <f t="shared" ref="D32" si="21">SUM(D27:D31)</f>
        <v>1052544312.8</v>
      </c>
      <c r="E32" s="33">
        <f t="shared" ref="E32" si="22">SUM(E27:E31)</f>
        <v>1050796366.7599999</v>
      </c>
      <c r="F32" s="33">
        <f t="shared" ref="F32" si="23">SUM(F27:F31)</f>
        <v>1051457599.03</v>
      </c>
      <c r="G32" s="33">
        <f t="shared" ref="G32" si="24">SUM(G27:G31)</f>
        <v>1060622879.4200001</v>
      </c>
      <c r="H32" s="33">
        <f t="shared" ref="H32" si="25">SUM(H27:H31)</f>
        <v>1069062385.17</v>
      </c>
      <c r="I32" s="33">
        <f t="shared" ref="I32" si="26">SUM(I27:I31)</f>
        <v>1080522591.51</v>
      </c>
      <c r="J32" s="33">
        <f t="shared" ref="J32:O32" si="27">SUM(J27:J31)</f>
        <v>1086056656.6600001</v>
      </c>
      <c r="K32" s="33">
        <f t="shared" si="27"/>
        <v>1092965290.3199999</v>
      </c>
      <c r="L32" s="33">
        <f t="shared" si="27"/>
        <v>1101932784.04</v>
      </c>
      <c r="M32" s="33">
        <f t="shared" si="27"/>
        <v>1109252085.02</v>
      </c>
      <c r="N32" s="33">
        <f t="shared" si="27"/>
        <v>1105698499.6800001</v>
      </c>
      <c r="O32" s="33">
        <f t="shared" si="27"/>
        <v>1109492046.6600001</v>
      </c>
      <c r="P32" s="33">
        <f>SUM(P27:P31)</f>
        <v>1121569133.02</v>
      </c>
      <c r="Q32" s="33">
        <f t="shared" si="20"/>
        <v>1083742992.2650001</v>
      </c>
    </row>
    <row r="33" spans="1:17" ht="14.4" x14ac:dyDescent="0.3">
      <c r="A33" s="3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t="14.4" x14ac:dyDescent="0.3">
      <c r="A34" s="25" t="s">
        <v>145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14.4" x14ac:dyDescent="0.3">
      <c r="A35" s="25" t="s">
        <v>144</v>
      </c>
      <c r="C35" s="27" t="str">
        <f>LEFT(A35,3)&amp;"*"</f>
        <v>108*</v>
      </c>
      <c r="D35" s="29">
        <v>-5631891084.2800007</v>
      </c>
      <c r="E35" s="29">
        <v>-5654850149.0499992</v>
      </c>
      <c r="F35" s="29">
        <v>-5683007162.3600006</v>
      </c>
      <c r="G35" s="29">
        <v>-5719120990.8499994</v>
      </c>
      <c r="H35" s="29">
        <v>-5748383659.3100004</v>
      </c>
      <c r="I35" s="29">
        <v>-5777288000.3699999</v>
      </c>
      <c r="J35" s="29">
        <v>-5807187399.0099983</v>
      </c>
      <c r="K35" s="29">
        <v>-5834566277.2099991</v>
      </c>
      <c r="L35" s="29">
        <v>-5862605111.3599997</v>
      </c>
      <c r="M35" s="29">
        <v>-5976938655.6000004</v>
      </c>
      <c r="N35" s="29">
        <v>-6003107932.2600002</v>
      </c>
      <c r="O35" s="29">
        <v>-6034536777.8900013</v>
      </c>
      <c r="P35" s="29">
        <v>-5728042323.25</v>
      </c>
      <c r="Q35" s="29">
        <f t="shared" ref="Q35:Q38" si="28">(D35+P35+SUM(E35:O35)*2)/24</f>
        <v>-5815129901.5862503</v>
      </c>
    </row>
    <row r="36" spans="1:17" ht="14.4" x14ac:dyDescent="0.3">
      <c r="A36" s="25" t="s">
        <v>143</v>
      </c>
      <c r="C36" s="27" t="str">
        <f>LEFT(A36,3)&amp;"*"</f>
        <v>111*</v>
      </c>
      <c r="D36" s="29">
        <v>-244001487.82999998</v>
      </c>
      <c r="E36" s="29">
        <v>-246988540.44</v>
      </c>
      <c r="F36" s="29">
        <v>-246785186.52000001</v>
      </c>
      <c r="G36" s="29">
        <v>-256690309.07999998</v>
      </c>
      <c r="H36" s="29">
        <v>-265181722.80000001</v>
      </c>
      <c r="I36" s="29">
        <v>-275277339.33000004</v>
      </c>
      <c r="J36" s="29">
        <v>-280485511.16000003</v>
      </c>
      <c r="K36" s="29">
        <v>-290699259.62</v>
      </c>
      <c r="L36" s="29">
        <v>-300560298.75</v>
      </c>
      <c r="M36" s="29">
        <v>-310769605.82999998</v>
      </c>
      <c r="N36" s="29">
        <v>-298850218.66000003</v>
      </c>
      <c r="O36" s="29">
        <v>-307715441.91999996</v>
      </c>
      <c r="P36" s="29">
        <v>-318097387.86000001</v>
      </c>
      <c r="Q36" s="29">
        <f t="shared" si="28"/>
        <v>-280087739.32958335</v>
      </c>
    </row>
    <row r="37" spans="1:17" ht="15" thickBot="1" x14ac:dyDescent="0.35">
      <c r="A37" s="30" t="s">
        <v>142</v>
      </c>
      <c r="C37" s="31" t="str">
        <f>LEFT(A37,3)&amp;"*"</f>
        <v>115*</v>
      </c>
      <c r="D37" s="32">
        <v>-138085918.42000002</v>
      </c>
      <c r="E37" s="32">
        <v>-138782101.09999999</v>
      </c>
      <c r="F37" s="32">
        <v>-139483300.53</v>
      </c>
      <c r="G37" s="32">
        <v>-140184499.95999998</v>
      </c>
      <c r="H37" s="32">
        <v>-140885699.38999999</v>
      </c>
      <c r="I37" s="32">
        <v>-141586898.81999999</v>
      </c>
      <c r="J37" s="32">
        <v>-142288098.25</v>
      </c>
      <c r="K37" s="32">
        <v>-142989297.68000001</v>
      </c>
      <c r="L37" s="32">
        <v>-143690497.10999998</v>
      </c>
      <c r="M37" s="32">
        <v>-144391696.53999999</v>
      </c>
      <c r="N37" s="32">
        <v>-145092895.97</v>
      </c>
      <c r="O37" s="32">
        <v>-145794095.40000001</v>
      </c>
      <c r="P37" s="32">
        <v>-146495294.83000001</v>
      </c>
      <c r="Q37" s="32">
        <f t="shared" si="28"/>
        <v>-142288307.28125</v>
      </c>
    </row>
    <row r="38" spans="1:17" ht="14.4" x14ac:dyDescent="0.3">
      <c r="A38" s="25" t="s">
        <v>141</v>
      </c>
      <c r="D38" s="33">
        <f t="shared" ref="D38" si="29">SUM(D35:D37)</f>
        <v>-6013978490.5300007</v>
      </c>
      <c r="E38" s="33">
        <f t="shared" ref="E38" si="30">SUM(E35:E37)</f>
        <v>-6040620790.5899992</v>
      </c>
      <c r="F38" s="33">
        <f t="shared" ref="F38" si="31">SUM(F35:F37)</f>
        <v>-6069275649.4100008</v>
      </c>
      <c r="G38" s="33">
        <f t="shared" ref="G38" si="32">SUM(G35:G37)</f>
        <v>-6115995799.8899994</v>
      </c>
      <c r="H38" s="33">
        <f t="shared" ref="H38" si="33">SUM(H35:H37)</f>
        <v>-6154451081.500001</v>
      </c>
      <c r="I38" s="33">
        <f t="shared" ref="I38" si="34">SUM(I35:I37)</f>
        <v>-6194152238.5199995</v>
      </c>
      <c r="J38" s="33">
        <f t="shared" ref="J38:O38" si="35">SUM(J35:J37)</f>
        <v>-6229961008.4199982</v>
      </c>
      <c r="K38" s="33">
        <f t="shared" si="35"/>
        <v>-6268254834.5099993</v>
      </c>
      <c r="L38" s="33">
        <f t="shared" si="35"/>
        <v>-6306855907.2199993</v>
      </c>
      <c r="M38" s="33">
        <f t="shared" si="35"/>
        <v>-6432099957.9700003</v>
      </c>
      <c r="N38" s="33">
        <f t="shared" si="35"/>
        <v>-6447051046.8900003</v>
      </c>
      <c r="O38" s="33">
        <f t="shared" si="35"/>
        <v>-6488046315.210001</v>
      </c>
      <c r="P38" s="33">
        <f>SUM(P35:P37)</f>
        <v>-6192635005.9399996</v>
      </c>
      <c r="Q38" s="33">
        <f t="shared" si="28"/>
        <v>-6237505948.1970835</v>
      </c>
    </row>
    <row r="39" spans="1:17" ht="14.4" x14ac:dyDescent="0.3">
      <c r="A39" s="3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4.4" x14ac:dyDescent="0.3">
      <c r="A40" s="25" t="s">
        <v>140</v>
      </c>
      <c r="D40" s="35">
        <f t="shared" ref="D40" si="36">SUM(D38,D32,D24,D15)</f>
        <v>9920999419.539999</v>
      </c>
      <c r="E40" s="35">
        <f>SUM(E38,E32,E24,E15)</f>
        <v>10107524239.960003</v>
      </c>
      <c r="F40" s="35">
        <f>SUM(F38,F32,F24,F15)</f>
        <v>10113417357.390001</v>
      </c>
      <c r="G40" s="35">
        <f>SUM(G38,G32,G24,G15)</f>
        <v>10138415362.560003</v>
      </c>
      <c r="H40" s="35">
        <f>SUM(H38,H32,H24,H15)</f>
        <v>10155631975.780001</v>
      </c>
      <c r="I40" s="35">
        <f t="shared" ref="I40" si="37">SUM(I38,I32,I24,I15)</f>
        <v>10181892738.560001</v>
      </c>
      <c r="J40" s="35">
        <f t="shared" ref="J40:K40" si="38">SUM(J38,J32,J24,J15)</f>
        <v>10225503942.860004</v>
      </c>
      <c r="K40" s="35">
        <f t="shared" si="38"/>
        <v>10232784048.860001</v>
      </c>
      <c r="L40" s="35">
        <f t="shared" ref="L40:O40" si="39">SUM(L38,L32,L24,L15)</f>
        <v>10254933935.470003</v>
      </c>
      <c r="M40" s="35">
        <f t="shared" si="39"/>
        <v>10207978532.91</v>
      </c>
      <c r="N40" s="35">
        <f t="shared" si="39"/>
        <v>10229383119.51</v>
      </c>
      <c r="O40" s="35">
        <f t="shared" si="39"/>
        <v>10243701961.59</v>
      </c>
      <c r="P40" s="35">
        <f>SUM(P38,P32,P24,P15)</f>
        <v>10261358278.029999</v>
      </c>
      <c r="Q40" s="35">
        <f>(D40+P40+SUM(E40:O40)*2)/24</f>
        <v>10181862172.019585</v>
      </c>
    </row>
    <row r="41" spans="1:17" ht="14.4" x14ac:dyDescent="0.3">
      <c r="A41" s="3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4.4" x14ac:dyDescent="0.3">
      <c r="A42" s="25" t="s">
        <v>139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4.4" x14ac:dyDescent="0.3">
      <c r="A43" s="25" t="s">
        <v>138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4.4" x14ac:dyDescent="0.3">
      <c r="A44" s="25" t="s">
        <v>137</v>
      </c>
      <c r="C44" s="44" t="s">
        <v>175</v>
      </c>
      <c r="D44" s="29">
        <v>3200905.2</v>
      </c>
      <c r="E44" s="29">
        <v>3196173.51</v>
      </c>
      <c r="F44" s="29">
        <v>3208065.04</v>
      </c>
      <c r="G44" s="29">
        <v>3243731.08</v>
      </c>
      <c r="H44" s="29">
        <v>3263514.47</v>
      </c>
      <c r="I44" s="29">
        <v>3289486.62</v>
      </c>
      <c r="J44" s="29">
        <v>3295956.14</v>
      </c>
      <c r="K44" s="29">
        <v>3138741.02</v>
      </c>
      <c r="L44" s="29">
        <v>3355830.31</v>
      </c>
      <c r="M44" s="29">
        <v>3363472.31</v>
      </c>
      <c r="N44" s="29">
        <v>3376652.61</v>
      </c>
      <c r="O44" s="29">
        <v>3385417.39</v>
      </c>
      <c r="P44" s="29">
        <v>2983184.95</v>
      </c>
      <c r="Q44" s="29">
        <f t="shared" ref="Q44:Q48" si="40">(D44+P44+SUM(E44:O44)*2)/24</f>
        <v>3267423.7979166661</v>
      </c>
    </row>
    <row r="45" spans="1:17" ht="14.4" x14ac:dyDescent="0.3">
      <c r="A45" s="25" t="s">
        <v>136</v>
      </c>
      <c r="C45" s="44" t="s">
        <v>176</v>
      </c>
      <c r="D45" s="29">
        <v>-20712.88</v>
      </c>
      <c r="E45" s="29">
        <v>-20712.88</v>
      </c>
      <c r="F45" s="29">
        <v>-20712.88</v>
      </c>
      <c r="G45" s="29">
        <v>-20712.88</v>
      </c>
      <c r="H45" s="29">
        <v>-20712.88</v>
      </c>
      <c r="I45" s="29">
        <v>-20712.88</v>
      </c>
      <c r="J45" s="29">
        <v>-20712.88</v>
      </c>
      <c r="K45" s="29">
        <v>-20712.88</v>
      </c>
      <c r="L45" s="29">
        <v>-20712.88</v>
      </c>
      <c r="M45" s="29">
        <v>-20712.88</v>
      </c>
      <c r="N45" s="29">
        <v>-20712.88</v>
      </c>
      <c r="O45" s="29">
        <v>-20712.88</v>
      </c>
      <c r="P45" s="29">
        <v>-20712.88</v>
      </c>
      <c r="Q45" s="29">
        <f t="shared" si="40"/>
        <v>-20712.88</v>
      </c>
    </row>
    <row r="46" spans="1:17" ht="14.4" x14ac:dyDescent="0.3">
      <c r="A46" s="25" t="s">
        <v>135</v>
      </c>
      <c r="C46" s="44" t="s">
        <v>177</v>
      </c>
      <c r="D46" s="29">
        <v>24740576</v>
      </c>
      <c r="E46" s="29">
        <v>24740576</v>
      </c>
      <c r="F46" s="29">
        <v>24740576</v>
      </c>
      <c r="G46" s="29">
        <v>26625094</v>
      </c>
      <c r="H46" s="29">
        <v>26625094</v>
      </c>
      <c r="I46" s="29">
        <v>26625094</v>
      </c>
      <c r="J46" s="29">
        <v>26468992</v>
      </c>
      <c r="K46" s="29">
        <v>26968992</v>
      </c>
      <c r="L46" s="29">
        <v>26968992</v>
      </c>
      <c r="M46" s="29">
        <v>26832131</v>
      </c>
      <c r="N46" s="29">
        <v>26832131</v>
      </c>
      <c r="O46" s="29">
        <v>27082131</v>
      </c>
      <c r="P46" s="29">
        <v>26955155</v>
      </c>
      <c r="Q46" s="29">
        <f t="shared" si="40"/>
        <v>26363139.041666668</v>
      </c>
    </row>
    <row r="47" spans="1:17" ht="15" thickBot="1" x14ac:dyDescent="0.35">
      <c r="A47" s="30" t="s">
        <v>134</v>
      </c>
      <c r="C47" s="44" t="s">
        <v>178</v>
      </c>
      <c r="D47" s="36">
        <v>49502086.299999997</v>
      </c>
      <c r="E47" s="36">
        <v>49488841.240000002</v>
      </c>
      <c r="F47" s="36">
        <v>49465951.530000001</v>
      </c>
      <c r="G47" s="32">
        <v>49598077.130000003</v>
      </c>
      <c r="H47" s="32">
        <v>49521169.049999997</v>
      </c>
      <c r="I47" s="32">
        <v>49508176.890000001</v>
      </c>
      <c r="J47" s="36">
        <v>50489024.310000002</v>
      </c>
      <c r="K47" s="36">
        <v>50485714.439999998</v>
      </c>
      <c r="L47" s="36">
        <v>50452889.740000002</v>
      </c>
      <c r="M47" s="32">
        <v>51123497.829999998</v>
      </c>
      <c r="N47" s="32">
        <v>51105777.869999997</v>
      </c>
      <c r="O47" s="32">
        <v>51087952.310000002</v>
      </c>
      <c r="P47" s="36">
        <v>51453007.090000004</v>
      </c>
      <c r="Q47" s="32">
        <f t="shared" si="40"/>
        <v>50233718.252916664</v>
      </c>
    </row>
    <row r="48" spans="1:17" ht="14.4" x14ac:dyDescent="0.3">
      <c r="A48" s="25" t="s">
        <v>133</v>
      </c>
      <c r="D48" s="33">
        <f t="shared" ref="D48" si="41">SUM(D44:D47)</f>
        <v>77422854.620000005</v>
      </c>
      <c r="E48" s="33">
        <f t="shared" ref="E48" si="42">SUM(E44:E47)</f>
        <v>77404877.870000005</v>
      </c>
      <c r="F48" s="33">
        <f t="shared" ref="F48" si="43">SUM(F44:F47)</f>
        <v>77393879.689999998</v>
      </c>
      <c r="G48" s="33">
        <f t="shared" ref="G48" si="44">SUM(G44:G47)</f>
        <v>79446189.329999998</v>
      </c>
      <c r="H48" s="33">
        <f t="shared" ref="H48" si="45">SUM(H44:H47)</f>
        <v>79389064.640000001</v>
      </c>
      <c r="I48" s="33">
        <f t="shared" ref="I48" si="46">SUM(I44:I47)</f>
        <v>79402044.629999995</v>
      </c>
      <c r="J48" s="33">
        <f t="shared" ref="J48:O48" si="47">SUM(J44:J47)</f>
        <v>80233259.570000008</v>
      </c>
      <c r="K48" s="33">
        <f t="shared" si="47"/>
        <v>80572734.579999998</v>
      </c>
      <c r="L48" s="33">
        <f t="shared" si="47"/>
        <v>80756999.170000002</v>
      </c>
      <c r="M48" s="33">
        <f t="shared" si="47"/>
        <v>81298388.25999999</v>
      </c>
      <c r="N48" s="33">
        <f t="shared" si="47"/>
        <v>81293848.599999994</v>
      </c>
      <c r="O48" s="33">
        <f t="shared" si="47"/>
        <v>81534787.820000008</v>
      </c>
      <c r="P48" s="33">
        <f>SUM(P44:P47)</f>
        <v>81370634.159999996</v>
      </c>
      <c r="Q48" s="33">
        <f t="shared" si="40"/>
        <v>79843568.212499991</v>
      </c>
    </row>
    <row r="49" spans="1:17" ht="14.4" x14ac:dyDescent="0.3">
      <c r="A49" s="2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ht="14.4" x14ac:dyDescent="0.3">
      <c r="A50" s="25" t="s">
        <v>132</v>
      </c>
      <c r="D50" s="35">
        <f t="shared" ref="D50" si="48">D48</f>
        <v>77422854.620000005</v>
      </c>
      <c r="E50" s="35">
        <f>E48</f>
        <v>77404877.870000005</v>
      </c>
      <c r="F50" s="35">
        <f>F48</f>
        <v>77393879.689999998</v>
      </c>
      <c r="G50" s="35">
        <f>G48</f>
        <v>79446189.329999998</v>
      </c>
      <c r="H50" s="35">
        <f>H48</f>
        <v>79389064.640000001</v>
      </c>
      <c r="I50" s="35">
        <f t="shared" ref="I50" si="49">I48</f>
        <v>79402044.629999995</v>
      </c>
      <c r="J50" s="35">
        <f t="shared" ref="J50:K50" si="50">J48</f>
        <v>80233259.570000008</v>
      </c>
      <c r="K50" s="35">
        <f t="shared" si="50"/>
        <v>80572734.579999998</v>
      </c>
      <c r="L50" s="35">
        <f t="shared" ref="L50:O50" si="51">L48</f>
        <v>80756999.170000002</v>
      </c>
      <c r="M50" s="35">
        <f t="shared" si="51"/>
        <v>81298388.25999999</v>
      </c>
      <c r="N50" s="35">
        <f t="shared" si="51"/>
        <v>81293848.599999994</v>
      </c>
      <c r="O50" s="35">
        <f t="shared" si="51"/>
        <v>81534787.820000008</v>
      </c>
      <c r="P50" s="35">
        <f>P48</f>
        <v>81370634.159999996</v>
      </c>
      <c r="Q50" s="35">
        <f>(D50+P50+SUM(E50:O50)*2)/24</f>
        <v>79843568.212499991</v>
      </c>
    </row>
    <row r="51" spans="1:17" ht="14.4" x14ac:dyDescent="0.3">
      <c r="A51" s="3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14.4" x14ac:dyDescent="0.3">
      <c r="A52" s="25" t="s">
        <v>131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4.4" x14ac:dyDescent="0.3">
      <c r="A53" s="25" t="s">
        <v>130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4.4" x14ac:dyDescent="0.3">
      <c r="A54" s="25" t="s">
        <v>129</v>
      </c>
      <c r="C54" s="44" t="s">
        <v>180</v>
      </c>
      <c r="D54" s="29">
        <v>34727115.600000001</v>
      </c>
      <c r="E54" s="29">
        <v>16919152.609999999</v>
      </c>
      <c r="F54" s="29">
        <v>19407659.579999998</v>
      </c>
      <c r="G54" s="29">
        <v>19302146.449999999</v>
      </c>
      <c r="H54" s="29">
        <v>-12225524.34</v>
      </c>
      <c r="I54" s="29">
        <v>23723859.629999999</v>
      </c>
      <c r="J54" s="29">
        <v>6468961.6900000004</v>
      </c>
      <c r="K54" s="29">
        <v>499572.77</v>
      </c>
      <c r="L54" s="29">
        <v>7407902.8399999999</v>
      </c>
      <c r="M54" s="29">
        <v>10383835.5</v>
      </c>
      <c r="N54" s="29">
        <v>2014004.82</v>
      </c>
      <c r="O54" s="29">
        <v>14277149.83</v>
      </c>
      <c r="P54" s="29">
        <v>43543103.939999998</v>
      </c>
      <c r="Q54" s="29">
        <f t="shared" ref="Q54:Q58" si="52">(D54+P54+SUM(E54:O54)*2)/24</f>
        <v>12276152.595833331</v>
      </c>
    </row>
    <row r="55" spans="1:17" ht="14.4" x14ac:dyDescent="0.3">
      <c r="A55" s="25" t="s">
        <v>128</v>
      </c>
      <c r="C55" s="44" t="s">
        <v>181</v>
      </c>
      <c r="D55" s="29">
        <v>14058057.800000001</v>
      </c>
      <c r="E55" s="29">
        <v>15405335.42</v>
      </c>
      <c r="F55" s="29">
        <v>71925563.260000005</v>
      </c>
      <c r="G55" s="29">
        <v>39113955.18</v>
      </c>
      <c r="H55" s="29">
        <v>11156287.4</v>
      </c>
      <c r="I55" s="29">
        <v>11733287.539999999</v>
      </c>
      <c r="J55" s="29">
        <v>13277363.189999999</v>
      </c>
      <c r="K55" s="29">
        <v>19034483.93</v>
      </c>
      <c r="L55" s="29">
        <v>25401280.149999999</v>
      </c>
      <c r="M55" s="29">
        <v>24521820.949999999</v>
      </c>
      <c r="N55" s="29">
        <v>26489079.5</v>
      </c>
      <c r="O55" s="29">
        <v>19451375.960000001</v>
      </c>
      <c r="P55" s="29">
        <v>17175665.210000001</v>
      </c>
      <c r="Q55" s="29">
        <f t="shared" si="52"/>
        <v>24427224.498750001</v>
      </c>
    </row>
    <row r="56" spans="1:17" ht="14.4" x14ac:dyDescent="0.3">
      <c r="A56" s="25" t="s">
        <v>127</v>
      </c>
      <c r="C56" s="44" t="s">
        <v>182</v>
      </c>
      <c r="D56" s="29">
        <v>3991806.16</v>
      </c>
      <c r="E56" s="29">
        <v>3409323.78</v>
      </c>
      <c r="F56" s="29">
        <v>3248445</v>
      </c>
      <c r="G56" s="29">
        <v>3115679.16</v>
      </c>
      <c r="H56" s="29">
        <v>3371104.97</v>
      </c>
      <c r="I56" s="29">
        <v>3545209.42</v>
      </c>
      <c r="J56" s="29">
        <v>2700518.02</v>
      </c>
      <c r="K56" s="29">
        <v>2999793.37</v>
      </c>
      <c r="L56" s="29">
        <v>3393719.73</v>
      </c>
      <c r="M56" s="29">
        <v>3142481.7</v>
      </c>
      <c r="N56" s="29">
        <v>2833549.79</v>
      </c>
      <c r="O56" s="29">
        <v>3387829.84</v>
      </c>
      <c r="P56" s="29">
        <v>3712153.71</v>
      </c>
      <c r="Q56" s="29">
        <f t="shared" si="52"/>
        <v>3249969.5595833338</v>
      </c>
    </row>
    <row r="57" spans="1:17" ht="15" thickBot="1" x14ac:dyDescent="0.35">
      <c r="A57" s="30" t="s">
        <v>126</v>
      </c>
      <c r="C57" s="44" t="s">
        <v>183</v>
      </c>
      <c r="D57" s="36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6">
        <v>0</v>
      </c>
      <c r="Q57" s="32">
        <f t="shared" si="52"/>
        <v>0</v>
      </c>
    </row>
    <row r="58" spans="1:17" ht="14.4" x14ac:dyDescent="0.3">
      <c r="A58" s="25" t="s">
        <v>125</v>
      </c>
      <c r="D58" s="33">
        <f t="shared" ref="D58" si="53">SUM(D54:D57)</f>
        <v>52776979.560000002</v>
      </c>
      <c r="E58" s="33">
        <f t="shared" ref="E58" si="54">SUM(E54:E57)</f>
        <v>35733811.810000002</v>
      </c>
      <c r="F58" s="33">
        <f t="shared" ref="F58" si="55">SUM(F54:F57)</f>
        <v>94581667.840000004</v>
      </c>
      <c r="G58" s="33">
        <f t="shared" ref="G58" si="56">SUM(G54:G57)</f>
        <v>61531780.789999992</v>
      </c>
      <c r="H58" s="33">
        <f t="shared" ref="H58" si="57">SUM(H54:H57)</f>
        <v>2301868.0300000007</v>
      </c>
      <c r="I58" s="33">
        <f t="shared" ref="I58" si="58">SUM(I54:I57)</f>
        <v>39002356.590000004</v>
      </c>
      <c r="J58" s="33">
        <f t="shared" ref="J58:O58" si="59">SUM(J54:J57)</f>
        <v>22446842.899999999</v>
      </c>
      <c r="K58" s="33">
        <f t="shared" si="59"/>
        <v>22533850.07</v>
      </c>
      <c r="L58" s="33">
        <f t="shared" si="59"/>
        <v>36202902.719999999</v>
      </c>
      <c r="M58" s="33">
        <f t="shared" si="59"/>
        <v>38048138.150000006</v>
      </c>
      <c r="N58" s="33">
        <f t="shared" si="59"/>
        <v>31336634.109999999</v>
      </c>
      <c r="O58" s="33">
        <f t="shared" si="59"/>
        <v>37116355.629999995</v>
      </c>
      <c r="P58" s="33">
        <f>SUM(P54:P57)</f>
        <v>64430922.859999999</v>
      </c>
      <c r="Q58" s="33">
        <f t="shared" si="52"/>
        <v>39953346.654166661</v>
      </c>
    </row>
    <row r="59" spans="1:17" ht="14.4" x14ac:dyDescent="0.3">
      <c r="A59" s="34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ht="14.4" x14ac:dyDescent="0.3">
      <c r="A60" s="25" t="s">
        <v>124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ht="14.4" x14ac:dyDescent="0.3">
      <c r="A61" s="25" t="s">
        <v>123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ht="14.4" x14ac:dyDescent="0.3">
      <c r="A62" s="2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 ht="14.4" x14ac:dyDescent="0.3">
      <c r="A63" s="25" t="s">
        <v>122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14.4" x14ac:dyDescent="0.3">
      <c r="A64" s="25" t="s">
        <v>121</v>
      </c>
      <c r="C64" s="44" t="s">
        <v>184</v>
      </c>
      <c r="D64" s="29">
        <v>546624.54</v>
      </c>
      <c r="E64" s="29">
        <v>546624.54</v>
      </c>
      <c r="F64" s="29">
        <v>172927.57</v>
      </c>
      <c r="G64" s="29">
        <v>157952.18</v>
      </c>
      <c r="H64" s="29">
        <v>157952.18</v>
      </c>
      <c r="I64" s="29">
        <v>157952.18</v>
      </c>
      <c r="J64" s="29">
        <v>157952.18</v>
      </c>
      <c r="K64" s="29">
        <v>140055.66</v>
      </c>
      <c r="L64" s="29">
        <v>140055.66</v>
      </c>
      <c r="M64" s="29">
        <v>140055.66</v>
      </c>
      <c r="N64" s="29">
        <v>140055.66</v>
      </c>
      <c r="O64" s="29">
        <v>140055.66</v>
      </c>
      <c r="P64" s="29">
        <v>91409.97</v>
      </c>
      <c r="Q64" s="29">
        <f t="shared" ref="Q64:Q72" si="60">(D64+P64+SUM(E64:O64)*2)/24</f>
        <v>197554.69874999995</v>
      </c>
    </row>
    <row r="65" spans="1:17" ht="14.4" x14ac:dyDescent="0.3">
      <c r="A65" s="25" t="s">
        <v>120</v>
      </c>
      <c r="C65" s="44" t="s">
        <v>185</v>
      </c>
      <c r="D65" s="29">
        <v>187008726.55000001</v>
      </c>
      <c r="E65" s="29">
        <v>170115946.59</v>
      </c>
      <c r="F65" s="29">
        <v>239056768.11000001</v>
      </c>
      <c r="G65" s="29">
        <v>230266718.94999999</v>
      </c>
      <c r="H65" s="29">
        <v>175952545.41999999</v>
      </c>
      <c r="I65" s="29">
        <v>152079757.78999999</v>
      </c>
      <c r="J65" s="29">
        <v>146435268.34999999</v>
      </c>
      <c r="K65" s="29">
        <v>128323665.17</v>
      </c>
      <c r="L65" s="29">
        <v>120171284.53</v>
      </c>
      <c r="M65" s="29">
        <v>124504240.37</v>
      </c>
      <c r="N65" s="29">
        <v>136800426.06</v>
      </c>
      <c r="O65" s="29">
        <v>175162293.46000001</v>
      </c>
      <c r="P65" s="29">
        <v>220795792.36000001</v>
      </c>
      <c r="Q65" s="29">
        <f t="shared" si="60"/>
        <v>166897597.85458335</v>
      </c>
    </row>
    <row r="66" spans="1:17" ht="14.4" x14ac:dyDescent="0.3">
      <c r="A66" s="25" t="s">
        <v>119</v>
      </c>
      <c r="C66" s="44" t="s">
        <v>186</v>
      </c>
      <c r="D66" s="29">
        <v>141429898.19999999</v>
      </c>
      <c r="E66" s="29">
        <v>133430025.67</v>
      </c>
      <c r="F66" s="29">
        <v>130010249.51000001</v>
      </c>
      <c r="G66" s="29">
        <v>187090064.84</v>
      </c>
      <c r="H66" s="29">
        <v>110214174.48</v>
      </c>
      <c r="I66" s="29">
        <v>72000385.340000004</v>
      </c>
      <c r="J66" s="29">
        <v>65843891.670000002</v>
      </c>
      <c r="K66" s="29">
        <v>85739412.280000001</v>
      </c>
      <c r="L66" s="29">
        <v>76295358.189999998</v>
      </c>
      <c r="M66" s="29">
        <v>74090168.319999993</v>
      </c>
      <c r="N66" s="29">
        <v>76850142.060000002</v>
      </c>
      <c r="O66" s="29">
        <v>79110830.739999995</v>
      </c>
      <c r="P66" s="29">
        <v>90809155.540000007</v>
      </c>
      <c r="Q66" s="29">
        <f t="shared" si="60"/>
        <v>100566185.83083332</v>
      </c>
    </row>
    <row r="67" spans="1:17" ht="14.4" x14ac:dyDescent="0.3">
      <c r="A67" s="25" t="s">
        <v>118</v>
      </c>
      <c r="C67" s="44" t="s">
        <v>188</v>
      </c>
      <c r="D67" s="29">
        <v>8535302.2799999993</v>
      </c>
      <c r="E67" s="29">
        <v>6276847.5199999996</v>
      </c>
      <c r="F67" s="29">
        <v>3015850.17</v>
      </c>
      <c r="G67" s="29">
        <v>4517164.95</v>
      </c>
      <c r="H67" s="29">
        <v>4700403.09</v>
      </c>
      <c r="I67" s="29">
        <v>5334922.99</v>
      </c>
      <c r="J67" s="29">
        <v>5716408.2400000002</v>
      </c>
      <c r="K67" s="29">
        <v>3153409.99</v>
      </c>
      <c r="L67" s="29">
        <v>5078274.79</v>
      </c>
      <c r="M67" s="29">
        <v>4853037.51</v>
      </c>
      <c r="N67" s="29">
        <v>5926564.9299999997</v>
      </c>
      <c r="O67" s="29">
        <v>3279327.29</v>
      </c>
      <c r="P67" s="29">
        <v>3805083.68</v>
      </c>
      <c r="Q67" s="29">
        <f t="shared" si="60"/>
        <v>4835200.3708333327</v>
      </c>
    </row>
    <row r="68" spans="1:17" ht="14.4" x14ac:dyDescent="0.3">
      <c r="A68" s="25" t="s">
        <v>117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f t="shared" si="60"/>
        <v>0</v>
      </c>
    </row>
    <row r="69" spans="1:17" ht="14.4" x14ac:dyDescent="0.3">
      <c r="A69" s="25" t="s">
        <v>116</v>
      </c>
      <c r="C69" s="44" t="s">
        <v>197</v>
      </c>
      <c r="D69" s="29">
        <v>205285105.18000001</v>
      </c>
      <c r="E69" s="29">
        <v>210457677.19999999</v>
      </c>
      <c r="F69" s="29">
        <v>215819443.31999999</v>
      </c>
      <c r="G69" s="29">
        <v>176440198.94</v>
      </c>
      <c r="H69" s="29">
        <v>161718173.34</v>
      </c>
      <c r="I69" s="29">
        <v>141996762.16</v>
      </c>
      <c r="J69" s="29">
        <v>135385176.86000001</v>
      </c>
      <c r="K69" s="29">
        <v>132714083.47</v>
      </c>
      <c r="L69" s="29">
        <v>145352293.88</v>
      </c>
      <c r="M69" s="29">
        <v>145073308.66</v>
      </c>
      <c r="N69" s="29">
        <v>181433909.69999999</v>
      </c>
      <c r="O69" s="29">
        <v>213022093.31999999</v>
      </c>
      <c r="P69" s="29">
        <v>224656494.31999999</v>
      </c>
      <c r="Q69" s="29">
        <f t="shared" si="60"/>
        <v>172865326.71666667</v>
      </c>
    </row>
    <row r="70" spans="1:17" ht="14.4" x14ac:dyDescent="0.3">
      <c r="A70" s="25" t="s">
        <v>115</v>
      </c>
      <c r="C70" s="44" t="s">
        <v>204</v>
      </c>
      <c r="D70" s="29">
        <v>190334.87</v>
      </c>
      <c r="E70" s="29">
        <v>180466.69</v>
      </c>
      <c r="F70" s="29">
        <v>218821.92</v>
      </c>
      <c r="G70" s="29">
        <v>79729.23</v>
      </c>
      <c r="H70" s="29">
        <v>13507.09</v>
      </c>
      <c r="I70" s="29">
        <v>17630.599999999999</v>
      </c>
      <c r="J70" s="29">
        <v>11530.62</v>
      </c>
      <c r="K70" s="29">
        <v>18009.3</v>
      </c>
      <c r="L70" s="29">
        <v>-9111.7099999999991</v>
      </c>
      <c r="M70" s="29">
        <v>18406.03</v>
      </c>
      <c r="N70" s="29">
        <v>40210.9</v>
      </c>
      <c r="O70" s="29">
        <v>74780.09</v>
      </c>
      <c r="P70" s="29">
        <v>70200.78</v>
      </c>
      <c r="Q70" s="29">
        <f t="shared" si="60"/>
        <v>66187.38208333333</v>
      </c>
    </row>
    <row r="71" spans="1:17" ht="15" thickBot="1" x14ac:dyDescent="0.35">
      <c r="A71" s="30" t="s">
        <v>114</v>
      </c>
      <c r="C71" s="44" t="s">
        <v>209</v>
      </c>
      <c r="D71" s="36">
        <v>9921987.5899999999</v>
      </c>
      <c r="E71" s="36">
        <v>20605824.59</v>
      </c>
      <c r="F71" s="36">
        <v>76655664.489999995</v>
      </c>
      <c r="G71" s="32">
        <v>137093320.41999999</v>
      </c>
      <c r="H71" s="32">
        <v>135597091.16999999</v>
      </c>
      <c r="I71" s="32">
        <v>139321814.72999999</v>
      </c>
      <c r="J71" s="36">
        <v>144917457.52000001</v>
      </c>
      <c r="K71" s="36">
        <v>149010819.87</v>
      </c>
      <c r="L71" s="36">
        <v>153465733.90000001</v>
      </c>
      <c r="M71" s="32">
        <v>155710167.52000001</v>
      </c>
      <c r="N71" s="32">
        <v>155143705.56999999</v>
      </c>
      <c r="O71" s="32">
        <v>148847954.96000001</v>
      </c>
      <c r="P71" s="36">
        <v>132766288.31999999</v>
      </c>
      <c r="Q71" s="32">
        <f t="shared" si="60"/>
        <v>123976141.05791666</v>
      </c>
    </row>
    <row r="72" spans="1:17" ht="14.4" x14ac:dyDescent="0.3">
      <c r="A72" s="25" t="s">
        <v>113</v>
      </c>
      <c r="C72" s="44"/>
      <c r="D72" s="33">
        <f t="shared" ref="D72" si="61">SUM(D64:D71)</f>
        <v>552917979.21000004</v>
      </c>
      <c r="E72" s="33">
        <f t="shared" ref="E72" si="62">SUM(E64:E71)</f>
        <v>541613412.79999995</v>
      </c>
      <c r="F72" s="33">
        <f t="shared" ref="F72" si="63">SUM(F64:F71)</f>
        <v>664949725.09000003</v>
      </c>
      <c r="G72" s="33">
        <f t="shared" ref="G72" si="64">SUM(G64:G71)</f>
        <v>735645149.50999999</v>
      </c>
      <c r="H72" s="33">
        <f t="shared" ref="H72" si="65">SUM(H64:H71)</f>
        <v>588353846.76999998</v>
      </c>
      <c r="I72" s="33">
        <f t="shared" ref="I72" si="66">SUM(I64:I71)</f>
        <v>510909225.79000008</v>
      </c>
      <c r="J72" s="33">
        <f t="shared" ref="J72:O72" si="67">SUM(J64:J71)</f>
        <v>498467685.44000006</v>
      </c>
      <c r="K72" s="33">
        <f t="shared" si="67"/>
        <v>499099455.74000007</v>
      </c>
      <c r="L72" s="33">
        <f t="shared" si="67"/>
        <v>500493889.24000001</v>
      </c>
      <c r="M72" s="33">
        <f t="shared" si="67"/>
        <v>504389384.06999993</v>
      </c>
      <c r="N72" s="33">
        <f t="shared" si="67"/>
        <v>556335014.87999988</v>
      </c>
      <c r="O72" s="33">
        <f t="shared" si="67"/>
        <v>619637335.51999998</v>
      </c>
      <c r="P72" s="33">
        <f>SUM(P64:P71)</f>
        <v>672994424.97000003</v>
      </c>
      <c r="Q72" s="33">
        <f t="shared" si="60"/>
        <v>569404193.91166675</v>
      </c>
    </row>
    <row r="73" spans="1:17" ht="14.4" x14ac:dyDescent="0.3">
      <c r="A73" s="34"/>
      <c r="C73" s="44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7" ht="14.4" x14ac:dyDescent="0.3">
      <c r="A74" s="25" t="s">
        <v>112</v>
      </c>
      <c r="C74" s="44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</row>
    <row r="75" spans="1:17" ht="15" thickBot="1" x14ac:dyDescent="0.35">
      <c r="A75" s="30" t="s">
        <v>111</v>
      </c>
      <c r="C75" s="44" t="s">
        <v>187</v>
      </c>
      <c r="D75" s="36">
        <v>-8408669.5700000003</v>
      </c>
      <c r="E75" s="36">
        <v>-3835439.14</v>
      </c>
      <c r="F75" s="36">
        <v>-7023136.0899999999</v>
      </c>
      <c r="G75" s="32">
        <v>-10358154.77</v>
      </c>
      <c r="H75" s="32">
        <v>-7565605.2000000002</v>
      </c>
      <c r="I75" s="32">
        <v>-8193669.2400000002</v>
      </c>
      <c r="J75" s="36">
        <v>-10402616.880000001</v>
      </c>
      <c r="K75" s="36">
        <v>-7149273.21</v>
      </c>
      <c r="L75" s="36">
        <v>-6596438.96</v>
      </c>
      <c r="M75" s="32">
        <v>-7607947.71</v>
      </c>
      <c r="N75" s="32">
        <v>-7343477.2300000004</v>
      </c>
      <c r="O75" s="32">
        <v>-7027048.2599999998</v>
      </c>
      <c r="P75" s="36">
        <v>-8293320.4299999997</v>
      </c>
      <c r="Q75" s="32">
        <f t="shared" ref="Q75:Q76" si="68">(D75+P75+SUM(E75:O75)*2)/24</f>
        <v>-7621150.1408333341</v>
      </c>
    </row>
    <row r="76" spans="1:17" ht="14.4" x14ac:dyDescent="0.3">
      <c r="A76" s="25" t="s">
        <v>110</v>
      </c>
      <c r="C76" s="44"/>
      <c r="D76" s="33">
        <f t="shared" ref="D76" si="69">SUM(D75)</f>
        <v>-8408669.5700000003</v>
      </c>
      <c r="E76" s="33">
        <f t="shared" ref="E76" si="70">SUM(E75)</f>
        <v>-3835439.14</v>
      </c>
      <c r="F76" s="33">
        <f t="shared" ref="F76" si="71">SUM(F75)</f>
        <v>-7023136.0899999999</v>
      </c>
      <c r="G76" s="33">
        <f t="shared" ref="G76" si="72">SUM(G75)</f>
        <v>-10358154.77</v>
      </c>
      <c r="H76" s="33">
        <f t="shared" ref="H76" si="73">SUM(H75)</f>
        <v>-7565605.2000000002</v>
      </c>
      <c r="I76" s="33">
        <f t="shared" ref="I76" si="74">SUM(I75)</f>
        <v>-8193669.2400000002</v>
      </c>
      <c r="J76" s="33">
        <f t="shared" ref="J76:O76" si="75">SUM(J75)</f>
        <v>-10402616.880000001</v>
      </c>
      <c r="K76" s="33">
        <f t="shared" si="75"/>
        <v>-7149273.21</v>
      </c>
      <c r="L76" s="33">
        <f t="shared" si="75"/>
        <v>-6596438.96</v>
      </c>
      <c r="M76" s="33">
        <f t="shared" si="75"/>
        <v>-7607947.71</v>
      </c>
      <c r="N76" s="33">
        <f t="shared" si="75"/>
        <v>-7343477.2300000004</v>
      </c>
      <c r="O76" s="33">
        <f t="shared" si="75"/>
        <v>-7027048.2599999998</v>
      </c>
      <c r="P76" s="33">
        <f>SUM(P75)</f>
        <v>-8293320.4299999997</v>
      </c>
      <c r="Q76" s="33">
        <f t="shared" si="68"/>
        <v>-7621150.1408333341</v>
      </c>
    </row>
    <row r="77" spans="1:17" ht="14.4" x14ac:dyDescent="0.3">
      <c r="A77" s="34"/>
      <c r="C77" s="44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1:17" ht="14.4" x14ac:dyDescent="0.3">
      <c r="A78" s="25" t="s">
        <v>109</v>
      </c>
      <c r="C78" s="44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1:17" ht="14.4" x14ac:dyDescent="0.3">
      <c r="A79" s="25" t="s">
        <v>108</v>
      </c>
      <c r="C79" s="44" t="s">
        <v>189</v>
      </c>
      <c r="D79" s="29">
        <v>19826387.739999998</v>
      </c>
      <c r="E79" s="29">
        <v>18843010.66</v>
      </c>
      <c r="F79" s="29">
        <v>21391184.75</v>
      </c>
      <c r="G79" s="29">
        <v>17748052.510000002</v>
      </c>
      <c r="H79" s="29">
        <v>17170570.739999998</v>
      </c>
      <c r="I79" s="29">
        <v>20575857.75</v>
      </c>
      <c r="J79" s="29">
        <v>20959104.210000001</v>
      </c>
      <c r="K79" s="29">
        <v>22075727.329999998</v>
      </c>
      <c r="L79" s="29">
        <v>20773868.199999999</v>
      </c>
      <c r="M79" s="29">
        <v>18070667.789999999</v>
      </c>
      <c r="N79" s="29">
        <v>17341348.16</v>
      </c>
      <c r="O79" s="29">
        <v>17313069.219999999</v>
      </c>
      <c r="P79" s="29">
        <v>15762778.960000001</v>
      </c>
      <c r="Q79" s="29">
        <f t="shared" ref="Q79:Q86" si="76">(D79+P79+SUM(E79:O79)*2)/24</f>
        <v>19171420.389166664</v>
      </c>
    </row>
    <row r="80" spans="1:17" ht="14.4" x14ac:dyDescent="0.3">
      <c r="A80" s="25" t="s">
        <v>107</v>
      </c>
      <c r="C80" s="44" t="s">
        <v>190</v>
      </c>
      <c r="D80" s="29">
        <v>116613588.34</v>
      </c>
      <c r="E80" s="29">
        <v>119407931.56</v>
      </c>
      <c r="F80" s="29">
        <v>120186049.44</v>
      </c>
      <c r="G80" s="29">
        <v>120008908.61</v>
      </c>
      <c r="H80" s="29">
        <v>119927093.8</v>
      </c>
      <c r="I80" s="29">
        <v>120174305.38</v>
      </c>
      <c r="J80" s="29">
        <v>119600423.63</v>
      </c>
      <c r="K80" s="29">
        <v>119849115.89</v>
      </c>
      <c r="L80" s="29">
        <v>120152780.3</v>
      </c>
      <c r="M80" s="29">
        <v>119908031.03</v>
      </c>
      <c r="N80" s="29">
        <v>120512329.54000001</v>
      </c>
      <c r="O80" s="29">
        <v>120965304.06</v>
      </c>
      <c r="P80" s="29">
        <v>115555117.64</v>
      </c>
      <c r="Q80" s="29">
        <f t="shared" si="76"/>
        <v>119731385.51916665</v>
      </c>
    </row>
    <row r="81" spans="1:17" ht="14.4" x14ac:dyDescent="0.3">
      <c r="A81" s="25" t="s">
        <v>106</v>
      </c>
      <c r="C81" s="44" t="s">
        <v>191</v>
      </c>
      <c r="D81" s="29">
        <v>277440</v>
      </c>
      <c r="E81" s="29">
        <v>59663.46</v>
      </c>
      <c r="F81" s="29">
        <v>243445.69</v>
      </c>
      <c r="G81" s="29">
        <v>442027.97</v>
      </c>
      <c r="H81" s="29">
        <v>364603.14</v>
      </c>
      <c r="I81" s="29">
        <v>341546.42</v>
      </c>
      <c r="J81" s="29">
        <v>135808.34</v>
      </c>
      <c r="K81" s="29">
        <v>204185.61</v>
      </c>
      <c r="L81" s="29">
        <v>263021.86</v>
      </c>
      <c r="M81" s="29">
        <v>347506.26</v>
      </c>
      <c r="N81" s="29">
        <v>253018.31</v>
      </c>
      <c r="O81" s="29">
        <v>3986.92</v>
      </c>
      <c r="P81" s="29">
        <v>32795.49</v>
      </c>
      <c r="Q81" s="29">
        <f t="shared" si="76"/>
        <v>234494.31041666667</v>
      </c>
    </row>
    <row r="82" spans="1:17" ht="14.4" x14ac:dyDescent="0.3">
      <c r="A82" s="25" t="s">
        <v>105</v>
      </c>
      <c r="C82" s="44" t="s">
        <v>192</v>
      </c>
      <c r="D82" s="29">
        <v>22556.43</v>
      </c>
      <c r="E82" s="29">
        <v>22556.43</v>
      </c>
      <c r="F82" s="29">
        <v>180356.43</v>
      </c>
      <c r="G82" s="29">
        <v>180356.43</v>
      </c>
      <c r="H82" s="29">
        <v>180356.43</v>
      </c>
      <c r="I82" s="29">
        <v>180356.43</v>
      </c>
      <c r="J82" s="29">
        <v>180356.43</v>
      </c>
      <c r="K82" s="29">
        <v>180356.43</v>
      </c>
      <c r="L82" s="29">
        <v>180356.43</v>
      </c>
      <c r="M82" s="29">
        <v>352856.43</v>
      </c>
      <c r="N82" s="29">
        <v>352856.43</v>
      </c>
      <c r="O82" s="29">
        <v>335927.7</v>
      </c>
      <c r="P82" s="29">
        <v>335927.7</v>
      </c>
      <c r="Q82" s="29">
        <f t="shared" si="76"/>
        <v>208827.83874999997</v>
      </c>
    </row>
    <row r="83" spans="1:17" ht="14.4" x14ac:dyDescent="0.3">
      <c r="A83" s="25" t="s">
        <v>104</v>
      </c>
      <c r="C83" s="44" t="s">
        <v>193</v>
      </c>
      <c r="D83" s="29">
        <v>-456331.98</v>
      </c>
      <c r="E83" s="29">
        <v>-246726</v>
      </c>
      <c r="F83" s="29">
        <v>-8186.05</v>
      </c>
      <c r="G83" s="29">
        <v>56742.79</v>
      </c>
      <c r="H83" s="29">
        <v>250627.92</v>
      </c>
      <c r="I83" s="29">
        <v>148194.70000000001</v>
      </c>
      <c r="J83" s="29">
        <v>169621.5</v>
      </c>
      <c r="K83" s="29">
        <v>72747.63</v>
      </c>
      <c r="L83" s="29">
        <v>-5494.89</v>
      </c>
      <c r="M83" s="29">
        <v>-116169.38</v>
      </c>
      <c r="N83" s="29">
        <v>-73118.880000000005</v>
      </c>
      <c r="O83" s="29">
        <v>-110637.36</v>
      </c>
      <c r="P83" s="29">
        <v>-208478.94</v>
      </c>
      <c r="Q83" s="29">
        <f t="shared" si="76"/>
        <v>-16233.623333333328</v>
      </c>
    </row>
    <row r="84" spans="1:17" ht="14.4" x14ac:dyDescent="0.3">
      <c r="A84" s="25" t="s">
        <v>103</v>
      </c>
      <c r="C84" s="44" t="s">
        <v>194</v>
      </c>
      <c r="D84" s="29">
        <v>31860027.23</v>
      </c>
      <c r="E84" s="29">
        <v>23871538.309999999</v>
      </c>
      <c r="F84" s="29">
        <v>12385340.98</v>
      </c>
      <c r="G84" s="29">
        <v>20565025.289999999</v>
      </c>
      <c r="H84" s="29">
        <v>22923501.75</v>
      </c>
      <c r="I84" s="29">
        <v>30303762.329999998</v>
      </c>
      <c r="J84" s="29">
        <v>36210576.009999998</v>
      </c>
      <c r="K84" s="29">
        <v>38161979.060000002</v>
      </c>
      <c r="L84" s="29">
        <v>37673788.899999999</v>
      </c>
      <c r="M84" s="29">
        <v>42015940.100000001</v>
      </c>
      <c r="N84" s="29">
        <v>41237936.469999999</v>
      </c>
      <c r="O84" s="29">
        <v>39779634.57</v>
      </c>
      <c r="P84" s="29">
        <v>34945592.280000001</v>
      </c>
      <c r="Q84" s="29">
        <f t="shared" si="76"/>
        <v>31544319.460416663</v>
      </c>
    </row>
    <row r="85" spans="1:17" ht="15" thickBot="1" x14ac:dyDescent="0.35">
      <c r="A85" s="30" t="s">
        <v>102</v>
      </c>
      <c r="C85" s="44" t="s">
        <v>195</v>
      </c>
      <c r="D85" s="36">
        <v>65132.639999999999</v>
      </c>
      <c r="E85" s="32">
        <v>36095.300000000003</v>
      </c>
      <c r="F85" s="32">
        <v>126041.12</v>
      </c>
      <c r="G85" s="32">
        <v>83436.740000000005</v>
      </c>
      <c r="H85" s="32">
        <v>69565.11</v>
      </c>
      <c r="I85" s="32">
        <v>67994.929999999993</v>
      </c>
      <c r="J85" s="32">
        <v>60756.34</v>
      </c>
      <c r="K85" s="32">
        <v>52529.97</v>
      </c>
      <c r="L85" s="32">
        <v>45355.75</v>
      </c>
      <c r="M85" s="32">
        <v>37044.32</v>
      </c>
      <c r="N85" s="32">
        <v>77459.87</v>
      </c>
      <c r="O85" s="32">
        <v>76881.850000000006</v>
      </c>
      <c r="P85" s="32">
        <v>76243.23</v>
      </c>
      <c r="Q85" s="32">
        <f t="shared" si="76"/>
        <v>66987.436249999984</v>
      </c>
    </row>
    <row r="86" spans="1:17" ht="14.4" x14ac:dyDescent="0.3">
      <c r="A86" s="25" t="s">
        <v>101</v>
      </c>
      <c r="C86" s="44"/>
      <c r="D86" s="33">
        <f t="shared" ref="D86" si="77">SUM(D79:D85)</f>
        <v>168208800.40000001</v>
      </c>
      <c r="E86" s="33">
        <f t="shared" ref="E86" si="78">SUM(E79:E85)</f>
        <v>161994069.72000003</v>
      </c>
      <c r="F86" s="33">
        <f t="shared" ref="F86" si="79">SUM(F79:F85)</f>
        <v>154504232.35999998</v>
      </c>
      <c r="G86" s="33">
        <f t="shared" ref="G86" si="80">SUM(G79:G85)</f>
        <v>159084550.34</v>
      </c>
      <c r="H86" s="33">
        <f t="shared" ref="H86" si="81">SUM(H79:H85)</f>
        <v>160886318.88999999</v>
      </c>
      <c r="I86" s="33">
        <f t="shared" ref="I86" si="82">SUM(I79:I85)</f>
        <v>171792017.94</v>
      </c>
      <c r="J86" s="33">
        <f t="shared" ref="J86:O86" si="83">SUM(J79:J85)</f>
        <v>177316646.46000001</v>
      </c>
      <c r="K86" s="33">
        <f t="shared" si="83"/>
        <v>180596641.92000002</v>
      </c>
      <c r="L86" s="33">
        <f t="shared" si="83"/>
        <v>179083676.55000004</v>
      </c>
      <c r="M86" s="33">
        <f t="shared" si="83"/>
        <v>180615876.54999998</v>
      </c>
      <c r="N86" s="33">
        <f t="shared" si="83"/>
        <v>179701829.90000004</v>
      </c>
      <c r="O86" s="33">
        <f t="shared" si="83"/>
        <v>178364166.95999995</v>
      </c>
      <c r="P86" s="33">
        <f>SUM(P79:P85)</f>
        <v>166499976.35999998</v>
      </c>
      <c r="Q86" s="33">
        <f t="shared" si="76"/>
        <v>170941201.33083335</v>
      </c>
    </row>
    <row r="87" spans="1:17" ht="14.4" x14ac:dyDescent="0.3">
      <c r="A87" s="34"/>
      <c r="C87" s="44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4.4" x14ac:dyDescent="0.3">
      <c r="A88" s="25" t="s">
        <v>100</v>
      </c>
      <c r="C88" s="44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1:17" ht="14.4" x14ac:dyDescent="0.3">
      <c r="A89" s="25" t="s">
        <v>99</v>
      </c>
      <c r="B89" s="27">
        <v>175</v>
      </c>
      <c r="C89" s="27" t="s">
        <v>247</v>
      </c>
      <c r="D89" s="29">
        <v>46506866.049999997</v>
      </c>
      <c r="E89" s="29">
        <v>36584176.539999999</v>
      </c>
      <c r="F89" s="29">
        <v>115342131.47999999</v>
      </c>
      <c r="G89" s="29">
        <v>52909584.059999995</v>
      </c>
      <c r="H89" s="29">
        <v>37656299.379999995</v>
      </c>
      <c r="I89" s="29">
        <v>28924949.960000001</v>
      </c>
      <c r="J89" s="29">
        <v>23525249.890000001</v>
      </c>
      <c r="K89" s="29">
        <v>15675776.050000001</v>
      </c>
      <c r="L89" s="29">
        <v>10035345.439999999</v>
      </c>
      <c r="M89" s="29">
        <v>14146779.34</v>
      </c>
      <c r="N89" s="29">
        <v>19069462.949999999</v>
      </c>
      <c r="O89" s="29">
        <v>40780092.530000001</v>
      </c>
      <c r="P89" s="29">
        <v>23626025.030000001</v>
      </c>
      <c r="Q89" s="29">
        <f t="shared" ref="Q89:Q91" si="84">(D89+P89+SUM(E89:O89)*2)/24</f>
        <v>35809691.096666656</v>
      </c>
    </row>
    <row r="90" spans="1:17" ht="15" thickBot="1" x14ac:dyDescent="0.35">
      <c r="A90" s="30" t="s">
        <v>98</v>
      </c>
      <c r="B90" s="27"/>
      <c r="C90" s="44"/>
      <c r="D90" s="36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f t="shared" si="84"/>
        <v>0</v>
      </c>
    </row>
    <row r="91" spans="1:17" ht="14.4" x14ac:dyDescent="0.3">
      <c r="A91" s="25" t="s">
        <v>97</v>
      </c>
      <c r="B91" s="27"/>
      <c r="C91" s="44"/>
      <c r="D91" s="33">
        <f t="shared" ref="D91" si="85">SUM(D89:D90)</f>
        <v>46506866.049999997</v>
      </c>
      <c r="E91" s="33">
        <f t="shared" ref="E91" si="86">SUM(E89:E90)</f>
        <v>36584176.539999999</v>
      </c>
      <c r="F91" s="33">
        <f t="shared" ref="F91" si="87">SUM(F89:F90)</f>
        <v>115342131.47999999</v>
      </c>
      <c r="G91" s="33">
        <f t="shared" ref="G91" si="88">SUM(G89:G90)</f>
        <v>52909584.059999995</v>
      </c>
      <c r="H91" s="33">
        <f t="shared" ref="H91" si="89">SUM(H89:H90)</f>
        <v>37656299.379999995</v>
      </c>
      <c r="I91" s="33">
        <f t="shared" ref="I91" si="90">SUM(I89:I90)</f>
        <v>28924949.960000001</v>
      </c>
      <c r="J91" s="33">
        <f t="shared" ref="J91:O91" si="91">SUM(J89:J90)</f>
        <v>23525249.890000001</v>
      </c>
      <c r="K91" s="33">
        <f t="shared" si="91"/>
        <v>15675776.050000001</v>
      </c>
      <c r="L91" s="33">
        <f t="shared" si="91"/>
        <v>10035345.439999999</v>
      </c>
      <c r="M91" s="33">
        <f t="shared" si="91"/>
        <v>14146779.34</v>
      </c>
      <c r="N91" s="33">
        <f t="shared" si="91"/>
        <v>19069462.949999999</v>
      </c>
      <c r="O91" s="33">
        <f t="shared" si="91"/>
        <v>40780092.530000001</v>
      </c>
      <c r="P91" s="33">
        <f>SUM(P89:P90)</f>
        <v>23626025.030000001</v>
      </c>
      <c r="Q91" s="33">
        <f t="shared" si="84"/>
        <v>35809691.096666656</v>
      </c>
    </row>
    <row r="92" spans="1:17" ht="14.4" x14ac:dyDescent="0.3">
      <c r="A92" s="34"/>
      <c r="B92" s="27"/>
      <c r="C92" s="44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</row>
    <row r="93" spans="1:17" ht="14.4" x14ac:dyDescent="0.3">
      <c r="A93" s="25" t="s">
        <v>96</v>
      </c>
      <c r="B93" s="27"/>
      <c r="C93" s="44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</row>
    <row r="94" spans="1:17" ht="18.75" customHeight="1" x14ac:dyDescent="0.3">
      <c r="A94" s="25" t="s">
        <v>95</v>
      </c>
      <c r="B94" s="27" t="s">
        <v>240</v>
      </c>
      <c r="C94" s="44" t="s">
        <v>196</v>
      </c>
      <c r="D94" s="29">
        <v>25000017.190000001</v>
      </c>
      <c r="E94" s="29">
        <v>31418233.73</v>
      </c>
      <c r="F94" s="29">
        <v>24550917.279999997</v>
      </c>
      <c r="G94" s="29">
        <v>30258230.240000002</v>
      </c>
      <c r="H94" s="29">
        <v>32818302.939999998</v>
      </c>
      <c r="I94" s="29">
        <v>37019163.850000001</v>
      </c>
      <c r="J94" s="29">
        <v>29114231.25</v>
      </c>
      <c r="K94" s="29">
        <v>26057504.909999996</v>
      </c>
      <c r="L94" s="29">
        <v>24499984.530000001</v>
      </c>
      <c r="M94" s="29">
        <v>25184703.949999996</v>
      </c>
      <c r="N94" s="29">
        <v>26459816.780000001</v>
      </c>
      <c r="O94" s="29">
        <v>24464425.850000001</v>
      </c>
      <c r="P94" s="29">
        <v>28970768.299999997</v>
      </c>
      <c r="Q94" s="29">
        <f t="shared" ref="Q94:Q97" si="92">(D94+P94+SUM(E94:O94)*2)/24</f>
        <v>28235909.004583333</v>
      </c>
    </row>
    <row r="95" spans="1:17" ht="18.75" customHeight="1" x14ac:dyDescent="0.3">
      <c r="A95" s="25" t="s">
        <v>94</v>
      </c>
      <c r="B95" s="27"/>
      <c r="C95" s="44" t="s">
        <v>198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363640.91</v>
      </c>
      <c r="K95" s="29">
        <v>424247.73</v>
      </c>
      <c r="L95" s="29">
        <v>484854.55</v>
      </c>
      <c r="M95" s="29">
        <v>6244938.6399999997</v>
      </c>
      <c r="N95" s="29">
        <v>6305545.46</v>
      </c>
      <c r="O95" s="29">
        <v>5978549.4800000004</v>
      </c>
      <c r="P95" s="29">
        <v>1306155.83</v>
      </c>
      <c r="Q95" s="29">
        <f t="shared" si="92"/>
        <v>1704571.2237499999</v>
      </c>
    </row>
    <row r="96" spans="1:17" ht="18.75" customHeight="1" thickBot="1" x14ac:dyDescent="0.35">
      <c r="A96" s="30" t="s">
        <v>75</v>
      </c>
      <c r="B96" s="27"/>
      <c r="C96" s="43">
        <v>18600091</v>
      </c>
      <c r="D96" s="36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f t="shared" si="92"/>
        <v>0</v>
      </c>
    </row>
    <row r="97" spans="1:17" ht="18.75" customHeight="1" x14ac:dyDescent="0.3">
      <c r="A97" s="25" t="s">
        <v>93</v>
      </c>
      <c r="B97" s="27"/>
      <c r="D97" s="33">
        <f t="shared" ref="D97" si="93">SUM(D94:D96)</f>
        <v>25000017.190000001</v>
      </c>
      <c r="E97" s="33">
        <f t="shared" ref="E97" si="94">SUM(E94:E96)</f>
        <v>31418233.73</v>
      </c>
      <c r="F97" s="33">
        <f t="shared" ref="F97" si="95">SUM(F94:F96)</f>
        <v>24550917.279999997</v>
      </c>
      <c r="G97" s="33">
        <f t="shared" ref="G97" si="96">SUM(G94:G96)</f>
        <v>30258230.240000002</v>
      </c>
      <c r="H97" s="33">
        <f t="shared" ref="H97" si="97">SUM(H94:H96)</f>
        <v>32818302.939999998</v>
      </c>
      <c r="I97" s="33">
        <f t="shared" ref="I97" si="98">SUM(I94:I96)</f>
        <v>37019163.850000001</v>
      </c>
      <c r="J97" s="33">
        <f t="shared" ref="J97:O97" si="99">SUM(J94:J96)</f>
        <v>29477872.16</v>
      </c>
      <c r="K97" s="33">
        <f t="shared" si="99"/>
        <v>26481752.639999997</v>
      </c>
      <c r="L97" s="33">
        <f t="shared" si="99"/>
        <v>24984839.080000002</v>
      </c>
      <c r="M97" s="33">
        <f t="shared" si="99"/>
        <v>31429642.589999996</v>
      </c>
      <c r="N97" s="33">
        <f t="shared" si="99"/>
        <v>32765362.240000002</v>
      </c>
      <c r="O97" s="33">
        <f t="shared" si="99"/>
        <v>30442975.330000002</v>
      </c>
      <c r="P97" s="33">
        <f>SUM(P94:P96)</f>
        <v>30276924.129999995</v>
      </c>
      <c r="Q97" s="33">
        <f t="shared" si="92"/>
        <v>29940480.228333335</v>
      </c>
    </row>
    <row r="98" spans="1:17" ht="18.75" customHeight="1" x14ac:dyDescent="0.3">
      <c r="A98" s="34"/>
      <c r="B98" s="27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1:17" ht="18.75" customHeight="1" thickBot="1" x14ac:dyDescent="0.35">
      <c r="A99" s="30" t="s">
        <v>92</v>
      </c>
      <c r="B99" s="28"/>
      <c r="C99" s="45" t="s">
        <v>208</v>
      </c>
      <c r="D99" s="32">
        <v>1276161014.22</v>
      </c>
      <c r="E99" s="32">
        <v>1258260659.78</v>
      </c>
      <c r="F99" s="32">
        <v>1254948403.76</v>
      </c>
      <c r="G99" s="32">
        <v>1240105041.8299999</v>
      </c>
      <c r="H99" s="32">
        <v>1234252960.23</v>
      </c>
      <c r="I99" s="32">
        <v>1234030969.5799999</v>
      </c>
      <c r="J99" s="32">
        <v>1229095543.04</v>
      </c>
      <c r="K99" s="32">
        <v>1230542027.6800001</v>
      </c>
      <c r="L99" s="32">
        <v>1228214150.5</v>
      </c>
      <c r="M99" s="32">
        <v>1226854644.03</v>
      </c>
      <c r="N99" s="32">
        <v>1219878711.5999999</v>
      </c>
      <c r="O99" s="32">
        <v>1208871726.4100001</v>
      </c>
      <c r="P99" s="32">
        <v>1196021908.8099999</v>
      </c>
      <c r="Q99" s="32">
        <f t="shared" ref="Q99:Q100" si="100">(D99+P99+SUM(E99:O99)*2)/24</f>
        <v>1233428858.3295834</v>
      </c>
    </row>
    <row r="100" spans="1:17" ht="18.75" customHeight="1" x14ac:dyDescent="0.3">
      <c r="A100" s="25" t="s">
        <v>91</v>
      </c>
      <c r="B100" s="27"/>
      <c r="D100" s="33">
        <f>SUM(D99)</f>
        <v>1276161014.22</v>
      </c>
      <c r="E100" s="33">
        <f t="shared" ref="E100:P100" si="101">SUM(E99)</f>
        <v>1258260659.78</v>
      </c>
      <c r="F100" s="33">
        <f t="shared" si="101"/>
        <v>1254948403.76</v>
      </c>
      <c r="G100" s="33">
        <f t="shared" si="101"/>
        <v>1240105041.8299999</v>
      </c>
      <c r="H100" s="33">
        <f t="shared" si="101"/>
        <v>1234252960.23</v>
      </c>
      <c r="I100" s="33">
        <f t="shared" si="101"/>
        <v>1234030969.5799999</v>
      </c>
      <c r="J100" s="33">
        <f t="shared" si="101"/>
        <v>1229095543.04</v>
      </c>
      <c r="K100" s="33">
        <f t="shared" si="101"/>
        <v>1230542027.6800001</v>
      </c>
      <c r="L100" s="33">
        <f t="shared" si="101"/>
        <v>1228214150.5</v>
      </c>
      <c r="M100" s="33">
        <f t="shared" si="101"/>
        <v>1226854644.03</v>
      </c>
      <c r="N100" s="33">
        <f t="shared" si="101"/>
        <v>1219878711.5999999</v>
      </c>
      <c r="O100" s="33">
        <f t="shared" si="101"/>
        <v>1208871726.4100001</v>
      </c>
      <c r="P100" s="33">
        <f t="shared" si="101"/>
        <v>1196021908.8099999</v>
      </c>
      <c r="Q100" s="33">
        <f t="shared" si="100"/>
        <v>1233428858.3295834</v>
      </c>
    </row>
    <row r="101" spans="1:17" ht="14.4" x14ac:dyDescent="0.3">
      <c r="A101" s="34"/>
      <c r="B101" s="27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ht="14.4" x14ac:dyDescent="0.3">
      <c r="A102" s="25" t="s">
        <v>90</v>
      </c>
      <c r="B102" s="27"/>
      <c r="D102" s="35">
        <f t="shared" ref="D102" si="102">SUM(D100,D97,D91,D86,D76,D72,D58)</f>
        <v>2113162987.0600002</v>
      </c>
      <c r="E102" s="35">
        <f>SUM(E100,E97,E91,E86,E76,E72,E58)</f>
        <v>2061768925.2399998</v>
      </c>
      <c r="F102" s="35">
        <f>SUM(F100,F97,F91,F86,F76,F72,F58)</f>
        <v>2301853941.7200003</v>
      </c>
      <c r="G102" s="35">
        <f>SUM(G100,G97,G91,G86,G76,G72,G58)</f>
        <v>2269176182</v>
      </c>
      <c r="H102" s="35">
        <f>SUM(H100,H97,H91,H86,H76,H72,H58)</f>
        <v>2048703991.04</v>
      </c>
      <c r="I102" s="35">
        <f t="shared" ref="I102" si="103">SUM(I100,I97,I91,I86,I76,I72,I58)</f>
        <v>2013485014.47</v>
      </c>
      <c r="J102" s="35">
        <f t="shared" ref="J102:K102" si="104">SUM(J100,J97,J91,J86,J76,J72,J58)</f>
        <v>1969927223.0100002</v>
      </c>
      <c r="K102" s="35">
        <f t="shared" si="104"/>
        <v>1967780230.8900001</v>
      </c>
      <c r="L102" s="35">
        <f t="shared" ref="L102:O102" si="105">SUM(L100,L97,L91,L86,L76,L72,L58)</f>
        <v>1972418364.5699999</v>
      </c>
      <c r="M102" s="35">
        <f t="shared" si="105"/>
        <v>1987876517.0199997</v>
      </c>
      <c r="N102" s="35">
        <f t="shared" si="105"/>
        <v>2031743538.4499998</v>
      </c>
      <c r="O102" s="35">
        <f t="shared" si="105"/>
        <v>2108185604.1199999</v>
      </c>
      <c r="P102" s="35">
        <f>SUM(P100,P97,P91,P86,P76,P72,P58)</f>
        <v>2145556861.7299998</v>
      </c>
      <c r="Q102" s="35">
        <f>(D102+P102+SUM(E102:O102)*2)/24</f>
        <v>2071856621.4104166</v>
      </c>
    </row>
    <row r="103" spans="1:17" ht="14.4" x14ac:dyDescent="0.3">
      <c r="A103" s="34"/>
      <c r="B103" s="27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ht="14.25" customHeight="1" x14ac:dyDescent="0.3">
      <c r="A104" s="25" t="s">
        <v>89</v>
      </c>
      <c r="B104" s="27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1:17" ht="14.25" customHeight="1" x14ac:dyDescent="0.3">
      <c r="A105" s="37" t="s">
        <v>88</v>
      </c>
      <c r="B105" s="27"/>
      <c r="C105" s="44" t="s">
        <v>179</v>
      </c>
      <c r="D105" s="29">
        <v>20175530.199999999</v>
      </c>
      <c r="E105" s="29">
        <v>20176425.34</v>
      </c>
      <c r="F105" s="29">
        <v>20177598.82</v>
      </c>
      <c r="G105" s="29">
        <v>20178809.899999999</v>
      </c>
      <c r="H105" s="29">
        <v>20179904.59</v>
      </c>
      <c r="I105" s="29">
        <v>20181117.359999999</v>
      </c>
      <c r="J105" s="29">
        <v>20182291.859999999</v>
      </c>
      <c r="K105" s="29">
        <v>20183506.350000001</v>
      </c>
      <c r="L105" s="29">
        <v>20184682.460000001</v>
      </c>
      <c r="M105" s="29">
        <v>20185898.68</v>
      </c>
      <c r="N105" s="29">
        <v>20186827.07</v>
      </c>
      <c r="O105" s="29">
        <v>20187589.559999999</v>
      </c>
      <c r="P105" s="29">
        <v>20188091.210000001</v>
      </c>
      <c r="Q105" s="29">
        <f t="shared" ref="Q105:Q121" si="106">(D105+P105+SUM(E105:O105)*2)/24</f>
        <v>20182205.224583331</v>
      </c>
    </row>
    <row r="106" spans="1:17" ht="14.25" customHeight="1" x14ac:dyDescent="0.3">
      <c r="A106" s="25" t="s">
        <v>87</v>
      </c>
      <c r="B106" s="27" t="s">
        <v>240</v>
      </c>
      <c r="C106" s="27" t="s">
        <v>246</v>
      </c>
      <c r="D106" s="29">
        <v>10275803.66</v>
      </c>
      <c r="E106" s="29">
        <v>10275803.66</v>
      </c>
      <c r="F106" s="29">
        <v>10275803.66</v>
      </c>
      <c r="G106" s="29">
        <v>10963016.210000001</v>
      </c>
      <c r="H106" s="29">
        <v>10963016.210000001</v>
      </c>
      <c r="I106" s="29">
        <v>10963016.210000001</v>
      </c>
      <c r="J106" s="29">
        <v>12702913.640000001</v>
      </c>
      <c r="K106" s="29">
        <v>12702913.640000001</v>
      </c>
      <c r="L106" s="29">
        <v>12702913.640000001</v>
      </c>
      <c r="M106" s="29">
        <v>9876165.6699999999</v>
      </c>
      <c r="N106" s="29">
        <v>9876165.6699999999</v>
      </c>
      <c r="O106" s="29">
        <v>9876165.6699999999</v>
      </c>
      <c r="P106" s="29">
        <v>11237053.68</v>
      </c>
      <c r="Q106" s="29">
        <f t="shared" si="106"/>
        <v>10994526.879166668</v>
      </c>
    </row>
    <row r="107" spans="1:17" ht="14.25" customHeight="1" x14ac:dyDescent="0.3">
      <c r="A107" s="25" t="s">
        <v>86</v>
      </c>
      <c r="B107" s="27" t="s">
        <v>240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f t="shared" si="106"/>
        <v>0</v>
      </c>
    </row>
    <row r="108" spans="1:17" ht="14.25" customHeight="1" x14ac:dyDescent="0.3">
      <c r="A108" s="25" t="s">
        <v>85</v>
      </c>
      <c r="B108" s="27" t="s">
        <v>240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f t="shared" si="106"/>
        <v>0</v>
      </c>
    </row>
    <row r="109" spans="1:17" ht="14.25" customHeight="1" x14ac:dyDescent="0.3">
      <c r="A109" s="25" t="s">
        <v>84</v>
      </c>
      <c r="B109" s="27">
        <v>175</v>
      </c>
      <c r="C109" s="27" t="s">
        <v>248</v>
      </c>
      <c r="D109" s="29">
        <v>2512359.3899999997</v>
      </c>
      <c r="E109" s="29">
        <v>2492207.31</v>
      </c>
      <c r="F109" s="29">
        <v>3319016.2199999997</v>
      </c>
      <c r="G109" s="29">
        <v>4724579.4399999995</v>
      </c>
      <c r="H109" s="29">
        <v>4418090.9800000004</v>
      </c>
      <c r="I109" s="29">
        <v>3772795.29</v>
      </c>
      <c r="J109" s="29">
        <v>3248673.69</v>
      </c>
      <c r="K109" s="29">
        <v>2506506</v>
      </c>
      <c r="L109" s="29">
        <v>1999164.6099999999</v>
      </c>
      <c r="M109" s="29">
        <v>2294517.5700000003</v>
      </c>
      <c r="N109" s="29">
        <v>5541472.8799999999</v>
      </c>
      <c r="O109" s="29">
        <v>9843863.8300000001</v>
      </c>
      <c r="P109" s="29">
        <v>7681161.0199999996</v>
      </c>
      <c r="Q109" s="29">
        <f t="shared" si="106"/>
        <v>4104804.0020833332</v>
      </c>
    </row>
    <row r="110" spans="1:17" ht="14.25" customHeight="1" x14ac:dyDescent="0.3">
      <c r="A110" s="25" t="s">
        <v>83</v>
      </c>
      <c r="B110" s="27"/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f t="shared" si="106"/>
        <v>0</v>
      </c>
    </row>
    <row r="111" spans="1:17" ht="14.25" customHeight="1" x14ac:dyDescent="0.3">
      <c r="A111" s="25" t="s">
        <v>82</v>
      </c>
      <c r="B111" s="27"/>
      <c r="C111" s="44" t="s">
        <v>199</v>
      </c>
      <c r="D111" s="29">
        <v>26727400.690000001</v>
      </c>
      <c r="E111" s="29">
        <v>26563540.140000001</v>
      </c>
      <c r="F111" s="29">
        <v>26399679.59</v>
      </c>
      <c r="G111" s="29">
        <v>26235819.039999999</v>
      </c>
      <c r="H111" s="29">
        <v>26071958.489999998</v>
      </c>
      <c r="I111" s="29">
        <v>25908097.940000001</v>
      </c>
      <c r="J111" s="29">
        <v>25744237.390000001</v>
      </c>
      <c r="K111" s="29">
        <v>25580376.84</v>
      </c>
      <c r="L111" s="29">
        <v>29343078.789999999</v>
      </c>
      <c r="M111" s="29">
        <v>26872321.27</v>
      </c>
      <c r="N111" s="29">
        <v>26702871.48</v>
      </c>
      <c r="O111" s="29">
        <v>26706946.789999999</v>
      </c>
      <c r="P111" s="29">
        <v>26542709.09</v>
      </c>
      <c r="Q111" s="29">
        <f t="shared" si="106"/>
        <v>26563665.220833331</v>
      </c>
    </row>
    <row r="112" spans="1:17" ht="14.25" customHeight="1" x14ac:dyDescent="0.3">
      <c r="A112" s="25" t="s">
        <v>81</v>
      </c>
      <c r="B112" s="27"/>
      <c r="C112" s="44" t="s">
        <v>200</v>
      </c>
      <c r="D112" s="29">
        <v>118330539.31</v>
      </c>
      <c r="E112" s="29">
        <v>121148227.23</v>
      </c>
      <c r="F112" s="29">
        <v>142925224.28999999</v>
      </c>
      <c r="G112" s="29">
        <v>139543184.46000001</v>
      </c>
      <c r="H112" s="29">
        <v>139392026.72999999</v>
      </c>
      <c r="I112" s="29">
        <v>136241510.56999999</v>
      </c>
      <c r="J112" s="29">
        <v>134383754.90000001</v>
      </c>
      <c r="K112" s="29">
        <v>132251053.97</v>
      </c>
      <c r="L112" s="29">
        <v>130246221.95</v>
      </c>
      <c r="M112" s="29">
        <v>128193630.22</v>
      </c>
      <c r="N112" s="29">
        <v>126110090.65000001</v>
      </c>
      <c r="O112" s="29">
        <v>124000114.43000001</v>
      </c>
      <c r="P112" s="29">
        <v>121893611.89</v>
      </c>
      <c r="Q112" s="29">
        <f t="shared" si="106"/>
        <v>131212259.58333333</v>
      </c>
    </row>
    <row r="113" spans="1:17" ht="14.25" customHeight="1" x14ac:dyDescent="0.3">
      <c r="A113" s="25" t="s">
        <v>80</v>
      </c>
      <c r="B113" s="27"/>
      <c r="C113" s="44" t="s">
        <v>201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44325180.18</v>
      </c>
      <c r="Q113" s="29">
        <f t="shared" si="106"/>
        <v>1846882.5075000001</v>
      </c>
    </row>
    <row r="114" spans="1:17" ht="14.25" customHeight="1" x14ac:dyDescent="0.3">
      <c r="A114" s="25" t="s">
        <v>79</v>
      </c>
      <c r="B114" s="27"/>
      <c r="D114" s="29">
        <v>52028793.020000003</v>
      </c>
      <c r="E114" s="29">
        <v>52385027.210000001</v>
      </c>
      <c r="F114" s="29">
        <v>52958884.799999997</v>
      </c>
      <c r="G114" s="29">
        <v>53814126.719999999</v>
      </c>
      <c r="H114" s="29">
        <v>54480540.550000004</v>
      </c>
      <c r="I114" s="29">
        <v>55206952.040000007</v>
      </c>
      <c r="J114" s="29">
        <v>55978326.559999995</v>
      </c>
      <c r="K114" s="29">
        <v>56724927.239999995</v>
      </c>
      <c r="L114" s="29">
        <v>57598919.369999997</v>
      </c>
      <c r="M114" s="29">
        <v>57684841.300000004</v>
      </c>
      <c r="N114" s="29">
        <v>57579179.220000006</v>
      </c>
      <c r="O114" s="29">
        <v>57503039.479999997</v>
      </c>
      <c r="P114" s="29">
        <v>57553295.43</v>
      </c>
      <c r="Q114" s="29">
        <f t="shared" si="106"/>
        <v>55558817.392916672</v>
      </c>
    </row>
    <row r="115" spans="1:17" ht="14.25" customHeight="1" x14ac:dyDescent="0.3">
      <c r="A115" s="25" t="s">
        <v>78</v>
      </c>
      <c r="B115" s="27"/>
      <c r="C115" s="44" t="s">
        <v>202</v>
      </c>
      <c r="D115" s="29">
        <v>392042921.42000002</v>
      </c>
      <c r="E115" s="29">
        <v>388819290.36000001</v>
      </c>
      <c r="F115" s="29">
        <v>371219765.17999995</v>
      </c>
      <c r="G115" s="29">
        <v>343722006.60000002</v>
      </c>
      <c r="H115" s="29">
        <v>344023317.59999996</v>
      </c>
      <c r="I115" s="29">
        <v>349890250.98000002</v>
      </c>
      <c r="J115" s="29">
        <v>341735517.29000002</v>
      </c>
      <c r="K115" s="29">
        <v>348120460.19000006</v>
      </c>
      <c r="L115" s="29">
        <v>346115257.06</v>
      </c>
      <c r="M115" s="29">
        <v>349337794.38</v>
      </c>
      <c r="N115" s="29">
        <v>350709952.93000001</v>
      </c>
      <c r="O115" s="29">
        <v>359243903.55000001</v>
      </c>
      <c r="P115" s="29">
        <v>354646281.36000001</v>
      </c>
      <c r="Q115" s="29">
        <f t="shared" si="106"/>
        <v>355523509.79249996</v>
      </c>
    </row>
    <row r="116" spans="1:17" ht="14.25" customHeight="1" x14ac:dyDescent="0.3">
      <c r="A116" s="25" t="s">
        <v>77</v>
      </c>
      <c r="B116" s="27"/>
      <c r="C116" s="44" t="s">
        <v>254</v>
      </c>
      <c r="D116" s="29">
        <v>21332.5</v>
      </c>
      <c r="E116" s="29">
        <v>37352.06</v>
      </c>
      <c r="F116" s="29">
        <v>37352.06</v>
      </c>
      <c r="G116" s="29">
        <v>37352.06</v>
      </c>
      <c r="H116" s="29">
        <v>52939.56</v>
      </c>
      <c r="I116" s="29">
        <v>52939.56</v>
      </c>
      <c r="J116" s="29">
        <v>52939.56</v>
      </c>
      <c r="K116" s="29">
        <v>52939.56</v>
      </c>
      <c r="L116" s="29">
        <v>52939.56</v>
      </c>
      <c r="M116" s="29">
        <v>52939.56</v>
      </c>
      <c r="N116" s="29">
        <v>52939.56</v>
      </c>
      <c r="O116" s="29">
        <v>52939.56</v>
      </c>
      <c r="P116" s="29">
        <v>52939.56</v>
      </c>
      <c r="Q116" s="29">
        <f t="shared" si="106"/>
        <v>47725.72416666666</v>
      </c>
    </row>
    <row r="117" spans="1:17" ht="14.25" customHeight="1" x14ac:dyDescent="0.3">
      <c r="A117" s="25" t="s">
        <v>76</v>
      </c>
      <c r="B117" s="27"/>
      <c r="C117" s="44" t="s">
        <v>203</v>
      </c>
      <c r="D117" s="29">
        <v>0</v>
      </c>
      <c r="E117" s="29">
        <v>-1887737.44</v>
      </c>
      <c r="F117" s="29">
        <v>-2187630.21</v>
      </c>
      <c r="G117" s="29">
        <v>186356.16</v>
      </c>
      <c r="H117" s="29">
        <v>1294247.58</v>
      </c>
      <c r="I117" s="29">
        <v>2724968.21</v>
      </c>
      <c r="J117" s="29">
        <v>566654.71999999997</v>
      </c>
      <c r="K117" s="29">
        <v>-164957.04999999999</v>
      </c>
      <c r="L117" s="29">
        <v>43209.73</v>
      </c>
      <c r="M117" s="29">
        <v>-368484.47</v>
      </c>
      <c r="N117" s="29">
        <v>156339.09</v>
      </c>
      <c r="O117" s="29">
        <v>773161.6</v>
      </c>
      <c r="P117" s="29">
        <v>-0.01</v>
      </c>
      <c r="Q117" s="29">
        <f t="shared" si="106"/>
        <v>94677.326250000027</v>
      </c>
    </row>
    <row r="118" spans="1:17" ht="14.25" customHeight="1" x14ac:dyDescent="0.3">
      <c r="A118" s="25" t="s">
        <v>75</v>
      </c>
      <c r="B118" s="27"/>
      <c r="C118" s="44" t="s">
        <v>205</v>
      </c>
      <c r="D118" s="29">
        <v>187854739.36000001</v>
      </c>
      <c r="E118" s="29">
        <v>171884993.71000001</v>
      </c>
      <c r="F118" s="29">
        <v>169530762.53999999</v>
      </c>
      <c r="G118" s="29">
        <v>171725619.25999999</v>
      </c>
      <c r="H118" s="29">
        <v>176048584.75</v>
      </c>
      <c r="I118" s="29">
        <v>181236897.47999999</v>
      </c>
      <c r="J118" s="29">
        <v>190819279.30000001</v>
      </c>
      <c r="K118" s="29">
        <v>194321194.44999999</v>
      </c>
      <c r="L118" s="29">
        <v>200603508.20999998</v>
      </c>
      <c r="M118" s="29">
        <v>196258955.14000002</v>
      </c>
      <c r="N118" s="29">
        <v>192972393.23000002</v>
      </c>
      <c r="O118" s="29">
        <v>194908094.75999999</v>
      </c>
      <c r="P118" s="29">
        <v>205430088.66</v>
      </c>
      <c r="Q118" s="29">
        <f t="shared" si="106"/>
        <v>186412724.73666668</v>
      </c>
    </row>
    <row r="119" spans="1:17" ht="14.25" customHeight="1" x14ac:dyDescent="0.3">
      <c r="A119" s="25" t="s">
        <v>74</v>
      </c>
      <c r="B119" s="27"/>
      <c r="C119" s="44" t="s">
        <v>206</v>
      </c>
      <c r="D119" s="29">
        <v>168103.45</v>
      </c>
      <c r="E119" s="29">
        <v>161272.87</v>
      </c>
      <c r="F119" s="29">
        <v>154442.29</v>
      </c>
      <c r="G119" s="29">
        <v>147611.71</v>
      </c>
      <c r="H119" s="29">
        <v>140781.13</v>
      </c>
      <c r="I119" s="29">
        <v>133950.54999999999</v>
      </c>
      <c r="J119" s="29">
        <v>127119.97</v>
      </c>
      <c r="K119" s="29">
        <v>120289.39</v>
      </c>
      <c r="L119" s="29">
        <v>113458.81</v>
      </c>
      <c r="M119" s="29">
        <v>106628.23</v>
      </c>
      <c r="N119" s="29">
        <v>99797.65</v>
      </c>
      <c r="O119" s="29">
        <v>92967.07</v>
      </c>
      <c r="P119" s="29">
        <v>86136.49</v>
      </c>
      <c r="Q119" s="29">
        <f t="shared" si="106"/>
        <v>127119.96999999999</v>
      </c>
    </row>
    <row r="120" spans="1:17" ht="14.25" customHeight="1" thickBot="1" x14ac:dyDescent="0.35">
      <c r="A120" s="30" t="s">
        <v>73</v>
      </c>
      <c r="B120" s="27"/>
      <c r="C120" s="44" t="s">
        <v>207</v>
      </c>
      <c r="D120" s="32">
        <v>42377721.100000001</v>
      </c>
      <c r="E120" s="32">
        <v>42191994.880000003</v>
      </c>
      <c r="F120" s="36">
        <v>42006268.659999996</v>
      </c>
      <c r="G120" s="32">
        <v>41820542.439999998</v>
      </c>
      <c r="H120" s="32">
        <v>41634816.490000002</v>
      </c>
      <c r="I120" s="32">
        <v>41452625.340000004</v>
      </c>
      <c r="J120" s="36">
        <v>41270434.189999998</v>
      </c>
      <c r="K120" s="36">
        <v>41088243.039999999</v>
      </c>
      <c r="L120" s="36">
        <v>40906051.890000001</v>
      </c>
      <c r="M120" s="32">
        <v>40723860.740000002</v>
      </c>
      <c r="N120" s="32">
        <v>40541669.590000004</v>
      </c>
      <c r="O120" s="32">
        <v>40359478.439999998</v>
      </c>
      <c r="P120" s="32">
        <v>40177287.289999999</v>
      </c>
      <c r="Q120" s="32">
        <f t="shared" si="106"/>
        <v>41272790.824583329</v>
      </c>
    </row>
    <row r="121" spans="1:17" ht="14.4" x14ac:dyDescent="0.3">
      <c r="A121" s="25" t="s">
        <v>72</v>
      </c>
      <c r="B121" s="27"/>
      <c r="D121" s="33">
        <f t="shared" ref="D121" si="107">SUM(D105:D120)</f>
        <v>852515244.10000014</v>
      </c>
      <c r="E121" s="33">
        <f t="shared" ref="E121" si="108">SUM(E105:E120)</f>
        <v>834248397.32999992</v>
      </c>
      <c r="F121" s="33">
        <f t="shared" ref="F121" si="109">SUM(F105:F120)</f>
        <v>836817167.89999974</v>
      </c>
      <c r="G121" s="33">
        <f t="shared" ref="G121" si="110">SUM(G105:G120)</f>
        <v>813099024</v>
      </c>
      <c r="H121" s="33">
        <f t="shared" ref="H121" si="111">SUM(H105:H120)</f>
        <v>818700224.65999997</v>
      </c>
      <c r="I121" s="33">
        <f t="shared" ref="I121" si="112">SUM(I105:I120)</f>
        <v>827765121.53000009</v>
      </c>
      <c r="J121" s="33">
        <f t="shared" ref="J121:O121" si="113">SUM(J105:J120)</f>
        <v>826812143.07000017</v>
      </c>
      <c r="K121" s="33">
        <f t="shared" si="113"/>
        <v>833487453.62</v>
      </c>
      <c r="L121" s="33">
        <f t="shared" si="113"/>
        <v>839909406.0799998</v>
      </c>
      <c r="M121" s="33">
        <f t="shared" si="113"/>
        <v>831219068.28999996</v>
      </c>
      <c r="N121" s="33">
        <f t="shared" si="113"/>
        <v>830529699.01999998</v>
      </c>
      <c r="O121" s="33">
        <f t="shared" si="113"/>
        <v>843548264.74000001</v>
      </c>
      <c r="P121" s="33">
        <f>SUM(P105:P120)</f>
        <v>889813835.8499999</v>
      </c>
      <c r="Q121" s="33">
        <f t="shared" si="106"/>
        <v>833941709.18458331</v>
      </c>
    </row>
    <row r="122" spans="1:17" ht="14.4" x14ac:dyDescent="0.3">
      <c r="A122" s="34"/>
      <c r="B122" s="27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1:17" ht="15" thickBot="1" x14ac:dyDescent="0.35">
      <c r="A123" s="38" t="s">
        <v>71</v>
      </c>
      <c r="B123" s="27"/>
      <c r="D123" s="39">
        <f t="shared" ref="D123" si="114">+D121+D102+D40+D50</f>
        <v>12964100505.32</v>
      </c>
      <c r="E123" s="39">
        <f>+E121+E102+E40+E50</f>
        <v>13080946440.400003</v>
      </c>
      <c r="F123" s="39">
        <f>+F121+F102+F40+F50</f>
        <v>13329482346.700003</v>
      </c>
      <c r="G123" s="39">
        <f>+G121+G102+G40+G50</f>
        <v>13300136757.890003</v>
      </c>
      <c r="H123" s="39">
        <f>+H121+H102+H40+H50</f>
        <v>13102425256.119999</v>
      </c>
      <c r="I123" s="39">
        <f t="shared" ref="I123" si="115">+I121+I102+I40+I50</f>
        <v>13102544919.190001</v>
      </c>
      <c r="J123" s="39">
        <f t="shared" ref="J123:K123" si="116">+J121+J102+J40+J50</f>
        <v>13102476568.510004</v>
      </c>
      <c r="K123" s="39">
        <f t="shared" si="116"/>
        <v>13114624467.950001</v>
      </c>
      <c r="L123" s="39">
        <f t="shared" ref="L123:O123" si="117">+L121+L102+L40+L50</f>
        <v>13148018705.290003</v>
      </c>
      <c r="M123" s="39">
        <f t="shared" si="117"/>
        <v>13108372506.48</v>
      </c>
      <c r="N123" s="39">
        <f t="shared" si="117"/>
        <v>13172950205.58</v>
      </c>
      <c r="O123" s="39">
        <f t="shared" si="117"/>
        <v>13276970618.27</v>
      </c>
      <c r="P123" s="39">
        <f>+P121+P102+P40+P50</f>
        <v>13378099609.769999</v>
      </c>
      <c r="Q123" s="39">
        <f>(D123+P123+SUM(E123:O123)*2)/24</f>
        <v>13167504070.827082</v>
      </c>
    </row>
    <row r="124" spans="1:17" ht="15" thickTop="1" x14ac:dyDescent="0.3">
      <c r="A124" s="34"/>
      <c r="B124" s="27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 ht="14.4" x14ac:dyDescent="0.3">
      <c r="A125" s="25" t="s">
        <v>70</v>
      </c>
      <c r="B125" s="27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ht="14.4" x14ac:dyDescent="0.3">
      <c r="A126" s="25" t="s">
        <v>69</v>
      </c>
      <c r="B126" s="27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ht="14.4" x14ac:dyDescent="0.3">
      <c r="A127" s="25" t="s">
        <v>68</v>
      </c>
      <c r="B127" s="27">
        <v>230</v>
      </c>
      <c r="C127" s="27" t="s">
        <v>249</v>
      </c>
      <c r="D127" s="29">
        <v>-5981030.79</v>
      </c>
      <c r="E127" s="29">
        <v>-5982698.8799999999</v>
      </c>
      <c r="F127" s="29">
        <v>-5984372.5099999998</v>
      </c>
      <c r="G127" s="29">
        <v>-5986051.7199999997</v>
      </c>
      <c r="H127" s="29">
        <v>-5987736.5199999996</v>
      </c>
      <c r="I127" s="29">
        <v>-5989426.9299999997</v>
      </c>
      <c r="J127" s="29">
        <v>-5991122.96</v>
      </c>
      <c r="K127" s="29">
        <v>-5992824.6399999997</v>
      </c>
      <c r="L127" s="29">
        <v>-5994531.9799999995</v>
      </c>
      <c r="M127" s="29">
        <v>-5996245</v>
      </c>
      <c r="N127" s="29">
        <v>-5997963.7199999997</v>
      </c>
      <c r="O127" s="29">
        <v>-5999688.1699999999</v>
      </c>
      <c r="P127" s="29">
        <v>-8771359.5699999984</v>
      </c>
      <c r="Q127" s="29">
        <f t="shared" ref="Q127:Q141" si="118">(D127+P127+SUM(E127:O127)*2)/24</f>
        <v>-6106571.5174999991</v>
      </c>
    </row>
    <row r="128" spans="1:17" ht="14.4" x14ac:dyDescent="0.3">
      <c r="A128" s="25" t="s">
        <v>67</v>
      </c>
      <c r="B128" s="27">
        <v>244</v>
      </c>
      <c r="C128" s="44" t="s">
        <v>251</v>
      </c>
      <c r="D128" s="29">
        <v>-46661577.600000001</v>
      </c>
      <c r="E128" s="29">
        <v>-26131652.640000001</v>
      </c>
      <c r="F128" s="29">
        <v>-48711099.609999999</v>
      </c>
      <c r="G128" s="29">
        <v>-32451310.950000003</v>
      </c>
      <c r="H128" s="29">
        <v>-33877657.039999999</v>
      </c>
      <c r="I128" s="29">
        <v>-37167050.700000003</v>
      </c>
      <c r="J128" s="29">
        <v>-40695045.409999996</v>
      </c>
      <c r="K128" s="29">
        <v>-41106782.530000001</v>
      </c>
      <c r="L128" s="29">
        <v>-40331154.879999995</v>
      </c>
      <c r="M128" s="29">
        <v>-30504832.280000001</v>
      </c>
      <c r="N128" s="29">
        <v>-27038368.520000003</v>
      </c>
      <c r="O128" s="29">
        <v>-14827044.219999999</v>
      </c>
      <c r="P128" s="29">
        <v>-13428611.460000001</v>
      </c>
      <c r="Q128" s="29">
        <f t="shared" si="118"/>
        <v>-33573924.442499995</v>
      </c>
    </row>
    <row r="129" spans="1:17" ht="14.4" x14ac:dyDescent="0.3">
      <c r="A129" s="25" t="s">
        <v>66</v>
      </c>
      <c r="B129" s="27"/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f t="shared" si="118"/>
        <v>0</v>
      </c>
    </row>
    <row r="130" spans="1:17" ht="14.4" x14ac:dyDescent="0.3">
      <c r="A130" s="25" t="s">
        <v>65</v>
      </c>
      <c r="B130" s="27"/>
      <c r="C130" s="44" t="s">
        <v>223</v>
      </c>
      <c r="D130" s="29">
        <v>-379297000</v>
      </c>
      <c r="E130" s="29">
        <v>-409000000</v>
      </c>
      <c r="F130" s="29">
        <v>-423000000</v>
      </c>
      <c r="G130" s="29">
        <v>-432000000</v>
      </c>
      <c r="H130" s="29">
        <v>-492000000</v>
      </c>
      <c r="I130" s="29">
        <v>-508000000</v>
      </c>
      <c r="J130" s="29">
        <v>-540000000</v>
      </c>
      <c r="K130" s="29">
        <v>-562900000</v>
      </c>
      <c r="L130" s="29">
        <v>-152000000</v>
      </c>
      <c r="M130" s="29">
        <v>-69000000</v>
      </c>
      <c r="N130" s="29">
        <v>-98000000</v>
      </c>
      <c r="O130" s="29">
        <v>-136000000</v>
      </c>
      <c r="P130" s="29">
        <v>-176000000</v>
      </c>
      <c r="Q130" s="29">
        <f t="shared" si="118"/>
        <v>-341629041.66666669</v>
      </c>
    </row>
    <row r="131" spans="1:17" ht="14.4" x14ac:dyDescent="0.3">
      <c r="A131" s="25" t="s">
        <v>64</v>
      </c>
      <c r="B131" s="27"/>
      <c r="C131" s="44" t="s">
        <v>224</v>
      </c>
      <c r="D131" s="29">
        <v>-506308450.68000001</v>
      </c>
      <c r="E131" s="29">
        <v>-421211185.82999998</v>
      </c>
      <c r="F131" s="29">
        <v>-484233233.94999999</v>
      </c>
      <c r="G131" s="29">
        <v>-525675666.68000001</v>
      </c>
      <c r="H131" s="29">
        <v>-315205891.11000001</v>
      </c>
      <c r="I131" s="29">
        <v>-311254215.02999997</v>
      </c>
      <c r="J131" s="29">
        <v>-314074421.94</v>
      </c>
      <c r="K131" s="29">
        <v>-323926079.45999998</v>
      </c>
      <c r="L131" s="29">
        <v>-318161855.82999998</v>
      </c>
      <c r="M131" s="29">
        <v>-317490397.14999998</v>
      </c>
      <c r="N131" s="29">
        <v>-334356634.92000002</v>
      </c>
      <c r="O131" s="29">
        <v>-339895041.44999999</v>
      </c>
      <c r="P131" s="29">
        <v>-361508286.13999999</v>
      </c>
      <c r="Q131" s="29">
        <f t="shared" si="118"/>
        <v>-369949415.98000002</v>
      </c>
    </row>
    <row r="132" spans="1:17" ht="14.4" x14ac:dyDescent="0.3">
      <c r="A132" s="25" t="s">
        <v>63</v>
      </c>
      <c r="B132" s="27"/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f t="shared" si="118"/>
        <v>0</v>
      </c>
    </row>
    <row r="133" spans="1:17" ht="14.4" x14ac:dyDescent="0.3">
      <c r="A133" s="25" t="s">
        <v>62</v>
      </c>
      <c r="B133" s="27"/>
      <c r="C133" s="44" t="s">
        <v>225</v>
      </c>
      <c r="D133" s="29">
        <v>-183621.03</v>
      </c>
      <c r="E133" s="29">
        <v>-89060.21</v>
      </c>
      <c r="F133" s="29">
        <v>-156958.56</v>
      </c>
      <c r="G133" s="29">
        <v>-70249.97</v>
      </c>
      <c r="H133" s="29">
        <v>-123899.97</v>
      </c>
      <c r="I133" s="29">
        <v>-124399.97</v>
      </c>
      <c r="J133" s="29">
        <v>-123899.97</v>
      </c>
      <c r="K133" s="29">
        <v>-124556.85</v>
      </c>
      <c r="L133" s="29">
        <v>-125253.95</v>
      </c>
      <c r="M133" s="29">
        <v>-125253.95</v>
      </c>
      <c r="N133" s="29">
        <v>-422723.18</v>
      </c>
      <c r="O133" s="29">
        <v>-422021.95</v>
      </c>
      <c r="P133" s="29">
        <v>-422021.95</v>
      </c>
      <c r="Q133" s="29">
        <f t="shared" si="118"/>
        <v>-184258.33499999996</v>
      </c>
    </row>
    <row r="134" spans="1:17" ht="14.4" x14ac:dyDescent="0.3">
      <c r="A134" s="25" t="s">
        <v>61</v>
      </c>
      <c r="B134" s="27"/>
      <c r="C134" s="44" t="s">
        <v>226</v>
      </c>
      <c r="D134" s="29">
        <v>-42029653.710000001</v>
      </c>
      <c r="E134" s="29">
        <v>-41428901.640000001</v>
      </c>
      <c r="F134" s="29">
        <v>-40406604.93</v>
      </c>
      <c r="G134" s="29">
        <v>-39247561.32</v>
      </c>
      <c r="H134" s="29">
        <v>-38131755.539999999</v>
      </c>
      <c r="I134" s="29">
        <v>-36999777.979999997</v>
      </c>
      <c r="J134" s="29">
        <v>-35978170.68</v>
      </c>
      <c r="K134" s="29">
        <v>-35085138.890000001</v>
      </c>
      <c r="L134" s="29">
        <v>-34049256.200000003</v>
      </c>
      <c r="M134" s="29">
        <v>-33162705.640000001</v>
      </c>
      <c r="N134" s="29">
        <v>-34345569.57</v>
      </c>
      <c r="O134" s="29">
        <v>-33462966.109999999</v>
      </c>
      <c r="P134" s="29">
        <v>-32362303.850000001</v>
      </c>
      <c r="Q134" s="29">
        <f t="shared" si="118"/>
        <v>-36624532.273333333</v>
      </c>
    </row>
    <row r="135" spans="1:17" ht="14.4" x14ac:dyDescent="0.3">
      <c r="A135" s="25" t="s">
        <v>60</v>
      </c>
      <c r="B135" s="27"/>
      <c r="C135" s="44" t="s">
        <v>227</v>
      </c>
      <c r="D135" s="29">
        <v>-117394008.76000001</v>
      </c>
      <c r="E135" s="29">
        <v>-121127605.39</v>
      </c>
      <c r="F135" s="29">
        <v>-129522884.98999999</v>
      </c>
      <c r="G135" s="29">
        <v>-130273675.67</v>
      </c>
      <c r="H135" s="29">
        <v>-88847402.769999996</v>
      </c>
      <c r="I135" s="29">
        <v>-91647226.810000002</v>
      </c>
      <c r="J135" s="29">
        <v>-97316369.890000001</v>
      </c>
      <c r="K135" s="29">
        <v>-99906924.890000001</v>
      </c>
      <c r="L135" s="29">
        <v>-108120699.39</v>
      </c>
      <c r="M135" s="29">
        <v>-77746682.069999993</v>
      </c>
      <c r="N135" s="29">
        <v>-80133805.629999995</v>
      </c>
      <c r="O135" s="29">
        <v>-74847017.519999996</v>
      </c>
      <c r="P135" s="29">
        <v>-99611547.060000002</v>
      </c>
      <c r="Q135" s="29">
        <f t="shared" si="118"/>
        <v>-100666089.41083334</v>
      </c>
    </row>
    <row r="136" spans="1:17" ht="14.4" x14ac:dyDescent="0.3">
      <c r="A136" s="25" t="s">
        <v>59</v>
      </c>
      <c r="B136" s="27"/>
      <c r="C136" s="44" t="s">
        <v>228</v>
      </c>
      <c r="D136" s="29">
        <v>-43950569.609999999</v>
      </c>
      <c r="E136" s="29">
        <v>-54124673.640000001</v>
      </c>
      <c r="F136" s="29">
        <v>-71866263.530000001</v>
      </c>
      <c r="G136" s="29">
        <v>-56903357.719999999</v>
      </c>
      <c r="H136" s="29">
        <v>-52681965.390000001</v>
      </c>
      <c r="I136" s="29">
        <v>-54770894.280000001</v>
      </c>
      <c r="J136" s="29">
        <v>-43763347.170000002</v>
      </c>
      <c r="K136" s="29">
        <v>-54381261.140000001</v>
      </c>
      <c r="L136" s="29">
        <v>-72291370</v>
      </c>
      <c r="M136" s="29">
        <v>-58409769.170000002</v>
      </c>
      <c r="N136" s="29">
        <v>-55411315.780000001</v>
      </c>
      <c r="O136" s="29">
        <v>-58704537.530000001</v>
      </c>
      <c r="P136" s="29">
        <v>-48918272.960000001</v>
      </c>
      <c r="Q136" s="29">
        <f t="shared" si="118"/>
        <v>-56645264.719583325</v>
      </c>
    </row>
    <row r="137" spans="1:17" ht="14.4" x14ac:dyDescent="0.3">
      <c r="A137" s="25" t="s">
        <v>58</v>
      </c>
      <c r="B137" s="27"/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f t="shared" si="118"/>
        <v>0</v>
      </c>
    </row>
    <row r="138" spans="1:17" ht="14.4" x14ac:dyDescent="0.3">
      <c r="A138" s="25" t="s">
        <v>57</v>
      </c>
      <c r="B138" s="27"/>
      <c r="C138" s="44" t="s">
        <v>229</v>
      </c>
      <c r="D138" s="29">
        <v>-7377211.04</v>
      </c>
      <c r="E138" s="29">
        <v>-4016151.01</v>
      </c>
      <c r="F138" s="29">
        <v>-3823189.68</v>
      </c>
      <c r="G138" s="29">
        <v>-5135391.32</v>
      </c>
      <c r="H138" s="29">
        <v>-4276338.34</v>
      </c>
      <c r="I138" s="29">
        <v>-897556.88</v>
      </c>
      <c r="J138" s="29">
        <v>-1629299.97</v>
      </c>
      <c r="K138" s="29">
        <v>-1941135.83</v>
      </c>
      <c r="L138" s="29">
        <v>-710485.25</v>
      </c>
      <c r="M138" s="29">
        <v>-635633.68000000005</v>
      </c>
      <c r="N138" s="29">
        <v>-1340454.0900000001</v>
      </c>
      <c r="O138" s="29">
        <v>-1585331.54</v>
      </c>
      <c r="P138" s="29">
        <v>-2389096.84</v>
      </c>
      <c r="Q138" s="29">
        <f t="shared" si="118"/>
        <v>-2572843.4608333334</v>
      </c>
    </row>
    <row r="139" spans="1:17" ht="14.4" x14ac:dyDescent="0.3">
      <c r="A139" s="25" t="s">
        <v>56</v>
      </c>
      <c r="B139" s="27"/>
      <c r="C139" s="44" t="s">
        <v>230</v>
      </c>
      <c r="D139" s="29">
        <v>-23929141.18</v>
      </c>
      <c r="E139" s="29">
        <v>-46654917.950000003</v>
      </c>
      <c r="F139" s="29">
        <v>-41448887.520000003</v>
      </c>
      <c r="G139" s="29">
        <v>-38461690.890000001</v>
      </c>
      <c r="H139" s="29">
        <v>-31096497.199999999</v>
      </c>
      <c r="I139" s="29">
        <v>-63168268.159999996</v>
      </c>
      <c r="J139" s="29">
        <v>-60492904.329999998</v>
      </c>
      <c r="K139" s="29">
        <v>-57642606.189999998</v>
      </c>
      <c r="L139" s="29">
        <v>-54270113.43</v>
      </c>
      <c r="M139" s="29">
        <v>-51819455.039999999</v>
      </c>
      <c r="N139" s="29">
        <v>-49036189.5</v>
      </c>
      <c r="O139" s="29">
        <v>-45192368.460000001</v>
      </c>
      <c r="P139" s="29">
        <v>-41070158.670000002</v>
      </c>
      <c r="Q139" s="29">
        <f t="shared" si="118"/>
        <v>-47648629.049583338</v>
      </c>
    </row>
    <row r="140" spans="1:17" ht="15" thickBot="1" x14ac:dyDescent="0.35">
      <c r="A140" s="30" t="s">
        <v>55</v>
      </c>
      <c r="B140" s="27"/>
      <c r="C140" s="44" t="s">
        <v>231</v>
      </c>
      <c r="D140" s="32">
        <v>-525359.37</v>
      </c>
      <c r="E140" s="32">
        <v>-15711886.52</v>
      </c>
      <c r="F140" s="32">
        <v>80556626.859999999</v>
      </c>
      <c r="G140" s="32">
        <v>-14428996.85</v>
      </c>
      <c r="H140" s="32">
        <v>-15629838.85</v>
      </c>
      <c r="I140" s="32">
        <v>-16960122.41</v>
      </c>
      <c r="J140" s="32">
        <v>-15312029.050000001</v>
      </c>
      <c r="K140" s="32">
        <v>-15311142.550000001</v>
      </c>
      <c r="L140" s="32">
        <v>-15502624.199999999</v>
      </c>
      <c r="M140" s="32">
        <v>-15758020.02</v>
      </c>
      <c r="N140" s="32">
        <v>-15892752.220000001</v>
      </c>
      <c r="O140" s="32">
        <v>-15950618.449999999</v>
      </c>
      <c r="P140" s="32">
        <v>-16531462.98</v>
      </c>
      <c r="Q140" s="32">
        <f t="shared" si="118"/>
        <v>-7035817.9529166669</v>
      </c>
    </row>
    <row r="141" spans="1:17" ht="14.4" x14ac:dyDescent="0.3">
      <c r="A141" s="25" t="s">
        <v>54</v>
      </c>
      <c r="B141" s="27"/>
      <c r="D141" s="33">
        <f t="shared" ref="D141" si="119">SUM(D127:D140)</f>
        <v>-1173637623.7699997</v>
      </c>
      <c r="E141" s="33">
        <f t="shared" ref="E141" si="120">SUM(E127:E140)</f>
        <v>-1145478733.71</v>
      </c>
      <c r="F141" s="33">
        <f t="shared" ref="F141" si="121">SUM(F127:F140)</f>
        <v>-1168596868.4199998</v>
      </c>
      <c r="G141" s="33">
        <f t="shared" ref="G141" si="122">SUM(G127:G140)</f>
        <v>-1280633953.0900002</v>
      </c>
      <c r="H141" s="33">
        <f t="shared" ref="H141" si="123">SUM(H127:H140)</f>
        <v>-1077858982.73</v>
      </c>
      <c r="I141" s="33">
        <f t="shared" ref="I141" si="124">SUM(I127:I140)</f>
        <v>-1126978939.1500001</v>
      </c>
      <c r="J141" s="33">
        <f t="shared" ref="J141:O141" si="125">SUM(J127:J140)</f>
        <v>-1155376611.3699999</v>
      </c>
      <c r="K141" s="33">
        <f t="shared" si="125"/>
        <v>-1198318452.9699998</v>
      </c>
      <c r="L141" s="33">
        <f t="shared" si="125"/>
        <v>-801557345.1099999</v>
      </c>
      <c r="M141" s="33">
        <f t="shared" si="125"/>
        <v>-660648993.99999976</v>
      </c>
      <c r="N141" s="33">
        <f t="shared" si="125"/>
        <v>-701975777.13</v>
      </c>
      <c r="O141" s="33">
        <f t="shared" si="125"/>
        <v>-726886635.39999998</v>
      </c>
      <c r="P141" s="33">
        <f t="shared" ref="P141" si="126">SUM(P127:P140)</f>
        <v>-801013121.48000002</v>
      </c>
      <c r="Q141" s="33">
        <f t="shared" si="118"/>
        <v>-1002636388.80875</v>
      </c>
    </row>
    <row r="142" spans="1:17" ht="14.4" x14ac:dyDescent="0.3">
      <c r="A142" s="34"/>
      <c r="B142" s="27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 ht="14.4" x14ac:dyDescent="0.3">
      <c r="A143" s="25" t="s">
        <v>53</v>
      </c>
      <c r="B143" s="27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 ht="14.4" x14ac:dyDescent="0.3">
      <c r="A144" s="25" t="s">
        <v>52</v>
      </c>
      <c r="B144" s="2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 ht="15" thickBot="1" x14ac:dyDescent="0.35">
      <c r="A145" s="30" t="s">
        <v>47</v>
      </c>
      <c r="B145" s="27"/>
      <c r="D145" s="32">
        <v>-1.46</v>
      </c>
      <c r="E145" s="32">
        <v>-1.46</v>
      </c>
      <c r="F145" s="32">
        <v>-1.46</v>
      </c>
      <c r="G145" s="32">
        <v>-1.46</v>
      </c>
      <c r="H145" s="32">
        <v>-1.46</v>
      </c>
      <c r="I145" s="32">
        <v>-1.46</v>
      </c>
      <c r="J145" s="32">
        <v>-1.46</v>
      </c>
      <c r="K145" s="32">
        <v>-1.46</v>
      </c>
      <c r="L145" s="32">
        <v>-1.46</v>
      </c>
      <c r="M145" s="32">
        <v>-1.46</v>
      </c>
      <c r="N145" s="32">
        <v>-1.46</v>
      </c>
      <c r="O145" s="32">
        <v>-1.46</v>
      </c>
      <c r="P145" s="32">
        <v>0</v>
      </c>
      <c r="Q145" s="32">
        <f t="shared" ref="Q145:Q146" si="127">(D145+P145+SUM(E145:O145)*2)/24</f>
        <v>-1.3991666666666669</v>
      </c>
    </row>
    <row r="146" spans="1:17" ht="14.4" x14ac:dyDescent="0.3">
      <c r="A146" s="25" t="s">
        <v>51</v>
      </c>
      <c r="B146" s="27"/>
      <c r="D146" s="29">
        <f t="shared" ref="D146:H146" si="128">SUM(D145)</f>
        <v>-1.46</v>
      </c>
      <c r="E146" s="29">
        <f t="shared" si="128"/>
        <v>-1.46</v>
      </c>
      <c r="F146" s="29">
        <f t="shared" si="128"/>
        <v>-1.46</v>
      </c>
      <c r="G146" s="29">
        <f t="shared" si="128"/>
        <v>-1.46</v>
      </c>
      <c r="H146" s="29">
        <f t="shared" si="128"/>
        <v>-1.46</v>
      </c>
      <c r="I146" s="29">
        <f t="shared" ref="I146:O146" si="129">SUM(I145)</f>
        <v>-1.46</v>
      </c>
      <c r="J146" s="29">
        <f t="shared" si="129"/>
        <v>-1.46</v>
      </c>
      <c r="K146" s="29">
        <f t="shared" si="129"/>
        <v>-1.46</v>
      </c>
      <c r="L146" s="29">
        <f t="shared" si="129"/>
        <v>-1.46</v>
      </c>
      <c r="M146" s="29">
        <f t="shared" si="129"/>
        <v>-1.46</v>
      </c>
      <c r="N146" s="29">
        <f t="shared" si="129"/>
        <v>-1.46</v>
      </c>
      <c r="O146" s="29">
        <f t="shared" si="129"/>
        <v>-1.46</v>
      </c>
      <c r="P146" s="29">
        <f t="shared" ref="P146" si="130">SUM(P145)</f>
        <v>0</v>
      </c>
      <c r="Q146" s="29">
        <f t="shared" si="127"/>
        <v>-1.3991666666666669</v>
      </c>
    </row>
    <row r="147" spans="1:17" ht="14.4" x14ac:dyDescent="0.3">
      <c r="A147" s="34"/>
      <c r="B147" s="27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 ht="14.4" x14ac:dyDescent="0.3">
      <c r="A148" s="25" t="s">
        <v>50</v>
      </c>
      <c r="B148" s="27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 ht="14.4" x14ac:dyDescent="0.3">
      <c r="A149" s="25" t="s">
        <v>49</v>
      </c>
      <c r="B149" s="27"/>
      <c r="C149" s="44" t="s">
        <v>233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f t="shared" ref="Q149:Q152" si="131">(D149+P149+SUM(E149:O149)*2)/24</f>
        <v>0</v>
      </c>
    </row>
    <row r="150" spans="1:17" ht="14.4" x14ac:dyDescent="0.3">
      <c r="A150" s="25" t="s">
        <v>48</v>
      </c>
      <c r="B150" s="27"/>
      <c r="C150" s="44" t="s">
        <v>241</v>
      </c>
      <c r="D150" s="29">
        <v>-1998720900.8299999</v>
      </c>
      <c r="E150" s="29">
        <v>-1998389738.28</v>
      </c>
      <c r="F150" s="29">
        <v>-1998058575.72</v>
      </c>
      <c r="G150" s="29">
        <v>-1997727413.1800001</v>
      </c>
      <c r="H150" s="29">
        <v>-1997396250.6199999</v>
      </c>
      <c r="I150" s="29">
        <v>-1997065085.0599999</v>
      </c>
      <c r="J150" s="29">
        <v>-1988964735.52</v>
      </c>
      <c r="K150" s="29">
        <v>-1986101679.97</v>
      </c>
      <c r="L150" s="29">
        <v>-1984298934.4100001</v>
      </c>
      <c r="M150" s="29">
        <v>-1977703516.8599999</v>
      </c>
      <c r="N150" s="29">
        <v>-1976878068.3099999</v>
      </c>
      <c r="O150" s="29">
        <v>-1974290997.75</v>
      </c>
      <c r="P150" s="29">
        <v>-1943729916.2</v>
      </c>
      <c r="Q150" s="29">
        <f t="shared" si="131"/>
        <v>-1987341700.3495834</v>
      </c>
    </row>
    <row r="151" spans="1:17" ht="15" thickBot="1" x14ac:dyDescent="0.35">
      <c r="A151" s="30" t="s">
        <v>47</v>
      </c>
      <c r="B151" s="27"/>
      <c r="C151" s="44" t="s">
        <v>242</v>
      </c>
      <c r="D151" s="32">
        <v>-206030260.60999998</v>
      </c>
      <c r="E151" s="32">
        <v>-200335112.79999998</v>
      </c>
      <c r="F151" s="32">
        <v>-214580053.75</v>
      </c>
      <c r="G151" s="32">
        <v>-199869705.10999998</v>
      </c>
      <c r="H151" s="32">
        <v>-196029318.32999998</v>
      </c>
      <c r="I151" s="32">
        <v>-195322063.51999998</v>
      </c>
      <c r="J151" s="32">
        <v>-194508937.88</v>
      </c>
      <c r="K151" s="32">
        <v>-195905527.88999999</v>
      </c>
      <c r="L151" s="32">
        <v>-195304336.97999999</v>
      </c>
      <c r="M151" s="32">
        <v>-200968807.22999999</v>
      </c>
      <c r="N151" s="32">
        <v>-201005963.60999998</v>
      </c>
      <c r="O151" s="32">
        <v>-208683219.75999999</v>
      </c>
      <c r="P151" s="32">
        <v>-231775519.13999999</v>
      </c>
      <c r="Q151" s="32">
        <f t="shared" si="131"/>
        <v>-201784661.39458331</v>
      </c>
    </row>
    <row r="152" spans="1:17" ht="14.4" x14ac:dyDescent="0.3">
      <c r="A152" s="25" t="s">
        <v>46</v>
      </c>
      <c r="B152" s="27"/>
      <c r="D152" s="33">
        <f>SUM(D149:D151)</f>
        <v>-2204751161.4400001</v>
      </c>
      <c r="E152" s="33">
        <f>SUM(E149:E151)</f>
        <v>-2198724851.0799999</v>
      </c>
      <c r="F152" s="33">
        <f>SUM(F149:F151)</f>
        <v>-2212638629.4700003</v>
      </c>
      <c r="G152" s="33">
        <f t="shared" ref="G152" si="132">SUM(G149:G151)</f>
        <v>-2197597118.29</v>
      </c>
      <c r="H152" s="33">
        <f t="shared" ref="H152" si="133">SUM(H149:H151)</f>
        <v>-2193425568.9499998</v>
      </c>
      <c r="I152" s="33">
        <f t="shared" ref="I152" si="134">SUM(I149:I151)</f>
        <v>-2192387148.5799999</v>
      </c>
      <c r="J152" s="33">
        <f>SUM(J149:J151)</f>
        <v>-2183473673.4000001</v>
      </c>
      <c r="K152" s="33">
        <f>SUM(K149:K151)</f>
        <v>-2182007207.8600001</v>
      </c>
      <c r="L152" s="33">
        <f>SUM(L149:L151)</f>
        <v>-2179603271.3899999</v>
      </c>
      <c r="M152" s="33">
        <f t="shared" ref="M152:O152" si="135">SUM(M149:M151)</f>
        <v>-2178672324.0899997</v>
      </c>
      <c r="N152" s="33">
        <f t="shared" si="135"/>
        <v>-2177884031.9200001</v>
      </c>
      <c r="O152" s="33">
        <f t="shared" si="135"/>
        <v>-2182974217.5100002</v>
      </c>
      <c r="P152" s="33">
        <f t="shared" ref="P152" si="136">SUM(P149:P151)</f>
        <v>-2175505435.3400002</v>
      </c>
      <c r="Q152" s="33">
        <f t="shared" si="131"/>
        <v>-2189126361.7441669</v>
      </c>
    </row>
    <row r="153" spans="1:17" ht="14.4" x14ac:dyDescent="0.3">
      <c r="A153" s="34"/>
      <c r="B153" s="27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ht="14.4" x14ac:dyDescent="0.3">
      <c r="A154" s="25" t="s">
        <v>45</v>
      </c>
      <c r="B154" s="27"/>
      <c r="D154" s="29">
        <f t="shared" ref="D154:H154" si="137">SUM(D152,D146)</f>
        <v>-2204751162.9000001</v>
      </c>
      <c r="E154" s="29">
        <f t="shared" si="137"/>
        <v>-2198724852.54</v>
      </c>
      <c r="F154" s="29">
        <f t="shared" si="137"/>
        <v>-2212638630.9300003</v>
      </c>
      <c r="G154" s="29">
        <f t="shared" si="137"/>
        <v>-2197597119.75</v>
      </c>
      <c r="H154" s="29">
        <f t="shared" si="137"/>
        <v>-2193425570.4099998</v>
      </c>
      <c r="I154" s="29">
        <f t="shared" ref="I154" si="138">SUM(I152,I146)</f>
        <v>-2192387150.04</v>
      </c>
      <c r="J154" s="29">
        <f>SUM(J152,J146)</f>
        <v>-2183473674.8600001</v>
      </c>
      <c r="K154" s="29">
        <f>SUM(K152,K146)</f>
        <v>-2182007209.3200002</v>
      </c>
      <c r="L154" s="29">
        <f>SUM(L152,L146)</f>
        <v>-2179603272.8499999</v>
      </c>
      <c r="M154" s="29">
        <f t="shared" ref="M154:O154" si="139">SUM(M152,M146)</f>
        <v>-2178672325.5499997</v>
      </c>
      <c r="N154" s="29">
        <f t="shared" si="139"/>
        <v>-2177884033.3800001</v>
      </c>
      <c r="O154" s="29">
        <f t="shared" si="139"/>
        <v>-2182974218.9700003</v>
      </c>
      <c r="P154" s="29">
        <f t="shared" ref="P154" si="140">SUM(P152,P146)</f>
        <v>-2175505435.3400002</v>
      </c>
      <c r="Q154" s="29">
        <f>(D154+P154+SUM(E154:O154)*2)/24</f>
        <v>-2189126363.1433334</v>
      </c>
    </row>
    <row r="155" spans="1:17" ht="14.4" x14ac:dyDescent="0.3">
      <c r="A155" s="34"/>
      <c r="B155" s="27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 ht="14.4" x14ac:dyDescent="0.3">
      <c r="A156" s="25" t="s">
        <v>44</v>
      </c>
      <c r="B156" s="27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 ht="14.4" x14ac:dyDescent="0.3">
      <c r="A157" s="25" t="s">
        <v>43</v>
      </c>
      <c r="B157" s="27"/>
      <c r="C157" s="44" t="s">
        <v>218</v>
      </c>
      <c r="D157" s="29">
        <v>-789154.3</v>
      </c>
      <c r="E157" s="29">
        <v>-163666799.90000001</v>
      </c>
      <c r="F157" s="29">
        <v>-259193211.63</v>
      </c>
      <c r="G157" s="29">
        <v>-161650310.34999999</v>
      </c>
      <c r="H157" s="29">
        <v>-159589168.03999999</v>
      </c>
      <c r="I157" s="29">
        <v>-157764931.47</v>
      </c>
      <c r="J157" s="29">
        <v>-164510591.41999999</v>
      </c>
      <c r="K157" s="29">
        <v>-156683745.78</v>
      </c>
      <c r="L157" s="29">
        <v>-155340177.63999999</v>
      </c>
      <c r="M157" s="29">
        <v>-160595238.94999999</v>
      </c>
      <c r="N157" s="29">
        <v>-152964560.93000001</v>
      </c>
      <c r="O157" s="29">
        <v>-151710274.86000001</v>
      </c>
      <c r="P157" s="29">
        <v>-175138665.86000001</v>
      </c>
      <c r="Q157" s="29">
        <f t="shared" ref="Q157:Q169" si="141">(D157+P157+SUM(E157:O157)*2)/24</f>
        <v>-160969410.08750001</v>
      </c>
    </row>
    <row r="158" spans="1:17" ht="14.4" x14ac:dyDescent="0.3">
      <c r="A158" s="25" t="s">
        <v>42</v>
      </c>
      <c r="B158" s="27">
        <v>244</v>
      </c>
      <c r="C158" s="44" t="s">
        <v>250</v>
      </c>
      <c r="D158" s="29">
        <v>-11094245.050000001</v>
      </c>
      <c r="E158" s="29">
        <v>-8232451.7699999996</v>
      </c>
      <c r="F158" s="29">
        <v>-7475110.6899999995</v>
      </c>
      <c r="G158" s="29">
        <v>-7183643.4900000002</v>
      </c>
      <c r="H158" s="29">
        <v>-7814993.7400000002</v>
      </c>
      <c r="I158" s="29">
        <v>-8540564.6600000001</v>
      </c>
      <c r="J158" s="29">
        <v>-8451469.3200000003</v>
      </c>
      <c r="K158" s="29">
        <v>-18716086.440000001</v>
      </c>
      <c r="L158" s="29">
        <v>-19563630.199999999</v>
      </c>
      <c r="M158" s="29">
        <v>-18221826.350000001</v>
      </c>
      <c r="N158" s="29">
        <v>-17320383.870000001</v>
      </c>
      <c r="O158" s="29">
        <v>-15167136</v>
      </c>
      <c r="P158" s="29">
        <v>-12692651.390000001</v>
      </c>
      <c r="Q158" s="29">
        <f t="shared" si="141"/>
        <v>-12381728.729166666</v>
      </c>
    </row>
    <row r="159" spans="1:17" ht="14.4" x14ac:dyDescent="0.3">
      <c r="A159" s="25" t="s">
        <v>41</v>
      </c>
      <c r="B159" s="27"/>
      <c r="C159" s="44" t="s">
        <v>219</v>
      </c>
      <c r="D159" s="29">
        <v>225000</v>
      </c>
      <c r="E159" s="29">
        <v>-375000</v>
      </c>
      <c r="F159" s="29">
        <v>-375000</v>
      </c>
      <c r="G159" s="29">
        <v>89000</v>
      </c>
      <c r="H159" s="29">
        <v>89000</v>
      </c>
      <c r="I159" s="29">
        <v>389000</v>
      </c>
      <c r="J159" s="29">
        <v>-1171000</v>
      </c>
      <c r="K159" s="29">
        <v>-421000</v>
      </c>
      <c r="L159" s="29">
        <v>679000</v>
      </c>
      <c r="M159" s="29">
        <v>539000</v>
      </c>
      <c r="N159" s="29">
        <v>539000</v>
      </c>
      <c r="O159" s="29">
        <v>-675000</v>
      </c>
      <c r="P159" s="29">
        <v>-1561500</v>
      </c>
      <c r="Q159" s="29">
        <f t="shared" si="141"/>
        <v>-113437.5</v>
      </c>
    </row>
    <row r="160" spans="1:17" ht="14.4" x14ac:dyDescent="0.3">
      <c r="A160" s="25" t="s">
        <v>40</v>
      </c>
      <c r="B160" s="27"/>
      <c r="C160" s="44" t="s">
        <v>220</v>
      </c>
      <c r="D160" s="29">
        <v>-101089891.76000001</v>
      </c>
      <c r="E160" s="29">
        <v>-101085323.09</v>
      </c>
      <c r="F160" s="29">
        <v>-101401711.5</v>
      </c>
      <c r="G160" s="29">
        <v>-101746728.98</v>
      </c>
      <c r="H160" s="29">
        <v>-101971840.94</v>
      </c>
      <c r="I160" s="29">
        <v>-102043351.20999999</v>
      </c>
      <c r="J160" s="29">
        <v>-102056795.94</v>
      </c>
      <c r="K160" s="29">
        <v>-101342343.25</v>
      </c>
      <c r="L160" s="29">
        <v>-101445903.63</v>
      </c>
      <c r="M160" s="29">
        <v>-86361179.290000007</v>
      </c>
      <c r="N160" s="29">
        <v>-85664707.609999999</v>
      </c>
      <c r="O160" s="29">
        <v>-85917383.129999995</v>
      </c>
      <c r="P160" s="29">
        <v>-93392466.840000004</v>
      </c>
      <c r="Q160" s="29">
        <f t="shared" si="141"/>
        <v>-97356537.32249999</v>
      </c>
    </row>
    <row r="161" spans="1:17" ht="14.4" x14ac:dyDescent="0.3">
      <c r="A161" s="25" t="s">
        <v>39</v>
      </c>
      <c r="B161" s="27"/>
      <c r="C161" s="44" t="s">
        <v>221</v>
      </c>
      <c r="D161" s="29">
        <v>-140915093.31</v>
      </c>
      <c r="E161" s="29">
        <v>-117451416.8</v>
      </c>
      <c r="F161" s="29">
        <v>-117451416.8</v>
      </c>
      <c r="G161" s="29">
        <v>-116943272.61</v>
      </c>
      <c r="H161" s="29">
        <v>-116943272.61</v>
      </c>
      <c r="I161" s="29">
        <v>-117043272.61</v>
      </c>
      <c r="J161" s="29">
        <v>-116219148.95</v>
      </c>
      <c r="K161" s="29">
        <v>-116210706.7</v>
      </c>
      <c r="L161" s="29">
        <v>-116206626.27</v>
      </c>
      <c r="M161" s="29">
        <v>-115445528.63</v>
      </c>
      <c r="N161" s="29">
        <v>-115433782.48</v>
      </c>
      <c r="O161" s="29">
        <v>-115403540.09</v>
      </c>
      <c r="P161" s="29">
        <v>-116685342.56</v>
      </c>
      <c r="Q161" s="29">
        <f t="shared" si="141"/>
        <v>-117462683.54041666</v>
      </c>
    </row>
    <row r="162" spans="1:17" ht="14.4" x14ac:dyDescent="0.3">
      <c r="A162" s="25" t="s">
        <v>38</v>
      </c>
      <c r="B162" s="40" t="s">
        <v>243</v>
      </c>
      <c r="C162" s="27" t="s">
        <v>253</v>
      </c>
      <c r="D162" s="29">
        <v>-34578500</v>
      </c>
      <c r="E162" s="29">
        <v>-34578500</v>
      </c>
      <c r="F162" s="29">
        <v>-34578500</v>
      </c>
      <c r="G162" s="29">
        <v>-34578500</v>
      </c>
      <c r="H162" s="29">
        <v>-34578500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f t="shared" si="141"/>
        <v>-12966937.5</v>
      </c>
    </row>
    <row r="163" spans="1:17" ht="14.4" x14ac:dyDescent="0.3">
      <c r="A163" s="25" t="s">
        <v>37</v>
      </c>
      <c r="B163" s="27">
        <v>230</v>
      </c>
      <c r="C163" s="44" t="s">
        <v>222</v>
      </c>
      <c r="D163" s="29">
        <v>-174508018.20000002</v>
      </c>
      <c r="E163" s="29">
        <v>-174922904.96000001</v>
      </c>
      <c r="F163" s="29">
        <v>-174481655.90000001</v>
      </c>
      <c r="G163" s="29">
        <v>-175107904.81</v>
      </c>
      <c r="H163" s="29">
        <v>-175424002.26999998</v>
      </c>
      <c r="I163" s="29">
        <v>-174987279.91</v>
      </c>
      <c r="J163" s="29">
        <v>-179794279.12</v>
      </c>
      <c r="K163" s="29">
        <v>-180449046.30000001</v>
      </c>
      <c r="L163" s="29">
        <v>-180847991.53</v>
      </c>
      <c r="M163" s="29">
        <v>-181017558.75</v>
      </c>
      <c r="N163" s="29">
        <v>-181489736.05000001</v>
      </c>
      <c r="O163" s="29">
        <v>-181955197.25</v>
      </c>
      <c r="P163" s="29">
        <v>-168247892.22</v>
      </c>
      <c r="Q163" s="29">
        <f t="shared" si="141"/>
        <v>-177654626.005</v>
      </c>
    </row>
    <row r="164" spans="1:17" ht="14.4" x14ac:dyDescent="0.3">
      <c r="A164" s="25" t="s">
        <v>36</v>
      </c>
      <c r="B164" s="27"/>
      <c r="C164" s="44" t="s">
        <v>232</v>
      </c>
      <c r="D164" s="29">
        <v>-93054782.489999995</v>
      </c>
      <c r="E164" s="29">
        <v>-94552854.510000005</v>
      </c>
      <c r="F164" s="29">
        <v>-94614574.959999993</v>
      </c>
      <c r="G164" s="29">
        <v>-90996976.599999994</v>
      </c>
      <c r="H164" s="29">
        <v>-92203335.939999998</v>
      </c>
      <c r="I164" s="29">
        <v>-92405644.560000002</v>
      </c>
      <c r="J164" s="29">
        <v>-93721779.040000007</v>
      </c>
      <c r="K164" s="29">
        <v>-94312982.640000001</v>
      </c>
      <c r="L164" s="29">
        <v>-92822331.200000003</v>
      </c>
      <c r="M164" s="29">
        <v>-94593922.409999996</v>
      </c>
      <c r="N164" s="29">
        <v>-95992992.879999995</v>
      </c>
      <c r="O164" s="29">
        <v>-94129695.560000002</v>
      </c>
      <c r="P164" s="29">
        <v>-95530623.150000006</v>
      </c>
      <c r="Q164" s="29">
        <f t="shared" si="141"/>
        <v>-93719982.75999999</v>
      </c>
    </row>
    <row r="165" spans="1:17" ht="14.4" x14ac:dyDescent="0.3">
      <c r="A165" s="25" t="s">
        <v>35</v>
      </c>
      <c r="B165" s="40" t="s">
        <v>243</v>
      </c>
      <c r="C165" s="44" t="s">
        <v>235</v>
      </c>
      <c r="D165" s="29">
        <v>-314584369.99000001</v>
      </c>
      <c r="E165" s="29">
        <v>-316407237.88999999</v>
      </c>
      <c r="F165" s="29">
        <v>-333135902.06999999</v>
      </c>
      <c r="G165" s="29">
        <v>-340753364.52999997</v>
      </c>
      <c r="H165" s="29">
        <v>-343741146.73000002</v>
      </c>
      <c r="I165" s="29">
        <v>-320125103.37</v>
      </c>
      <c r="J165" s="29">
        <v>-317608535.57999998</v>
      </c>
      <c r="K165" s="29">
        <v>-320730520.63</v>
      </c>
      <c r="L165" s="29">
        <v>-311987964.86000001</v>
      </c>
      <c r="M165" s="29">
        <v>-235264745.28</v>
      </c>
      <c r="N165" s="29">
        <v>-237989571.71000001</v>
      </c>
      <c r="O165" s="29">
        <v>-249602448.78999999</v>
      </c>
      <c r="P165" s="29">
        <v>-255811849.38</v>
      </c>
      <c r="Q165" s="29">
        <f t="shared" si="141"/>
        <v>-301045387.59375006</v>
      </c>
    </row>
    <row r="166" spans="1:17" ht="14.4" x14ac:dyDescent="0.3">
      <c r="A166" s="25" t="s">
        <v>34</v>
      </c>
      <c r="B166" s="27"/>
      <c r="C166" s="44" t="s">
        <v>236</v>
      </c>
      <c r="D166" s="29">
        <v>-1088713708.95</v>
      </c>
      <c r="E166" s="29">
        <v>-1085328740.1700001</v>
      </c>
      <c r="F166" s="29">
        <v>-1101821507.24</v>
      </c>
      <c r="G166" s="29">
        <v>-1081224970.5999999</v>
      </c>
      <c r="H166" s="29">
        <v>-1078142928.0899999</v>
      </c>
      <c r="I166" s="29">
        <v>-1098477341.8599999</v>
      </c>
      <c r="J166" s="29">
        <v>-1093507939.24</v>
      </c>
      <c r="K166" s="29">
        <v>-1089665298.3800001</v>
      </c>
      <c r="L166" s="29">
        <v>-1088382482.04</v>
      </c>
      <c r="M166" s="29">
        <v>-1081937213.55</v>
      </c>
      <c r="N166" s="29">
        <v>-1083277441.75</v>
      </c>
      <c r="O166" s="29">
        <v>-1079093029.01</v>
      </c>
      <c r="P166" s="29">
        <v>-1071933844.6900001</v>
      </c>
      <c r="Q166" s="29">
        <f t="shared" si="141"/>
        <v>-1086765222.3958333</v>
      </c>
    </row>
    <row r="167" spans="1:17" ht="14.4" x14ac:dyDescent="0.3">
      <c r="A167" s="25" t="s">
        <v>33</v>
      </c>
      <c r="B167" s="27"/>
      <c r="C167" s="44" t="s">
        <v>234</v>
      </c>
      <c r="D167" s="29">
        <v>-1674793.87</v>
      </c>
      <c r="E167" s="29">
        <v>-1614872.53</v>
      </c>
      <c r="F167" s="29">
        <v>-1554088.87</v>
      </c>
      <c r="G167" s="29">
        <v>-1509022.33</v>
      </c>
      <c r="H167" s="29">
        <v>-1449295.78</v>
      </c>
      <c r="I167" s="29">
        <v>-1388512.12</v>
      </c>
      <c r="J167" s="29">
        <v>-1329548.8799999999</v>
      </c>
      <c r="K167" s="29">
        <v>-1268765.22</v>
      </c>
      <c r="L167" s="29">
        <v>-1403124.69</v>
      </c>
      <c r="M167" s="29">
        <v>-1342341.03</v>
      </c>
      <c r="N167" s="29">
        <v>-1283634.48</v>
      </c>
      <c r="O167" s="29">
        <v>-1222850.82</v>
      </c>
      <c r="P167" s="29">
        <v>-1412065.01</v>
      </c>
      <c r="Q167" s="29">
        <f t="shared" si="141"/>
        <v>-1409123.8491666669</v>
      </c>
    </row>
    <row r="168" spans="1:17" ht="15" thickBot="1" x14ac:dyDescent="0.35">
      <c r="A168" s="30" t="s">
        <v>32</v>
      </c>
      <c r="B168" s="27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f t="shared" si="141"/>
        <v>0</v>
      </c>
    </row>
    <row r="169" spans="1:17" ht="14.4" x14ac:dyDescent="0.3">
      <c r="A169" s="25" t="s">
        <v>31</v>
      </c>
      <c r="B169" s="27"/>
      <c r="D169" s="33">
        <f>SUM(D157:D168)</f>
        <v>-1960777557.9200001</v>
      </c>
      <c r="E169" s="33">
        <f>SUM(E157:E168)</f>
        <v>-2098216101.6200001</v>
      </c>
      <c r="F169" s="33">
        <f>SUM(F157:F168)</f>
        <v>-2226082679.6599998</v>
      </c>
      <c r="G169" s="33">
        <f t="shared" ref="G169" si="142">SUM(G157:G168)</f>
        <v>-2111605694.2999997</v>
      </c>
      <c r="H169" s="33">
        <f t="shared" ref="H169" si="143">SUM(H157:H168)</f>
        <v>-2111769484.1399999</v>
      </c>
      <c r="I169" s="33">
        <f t="shared" ref="I169" si="144">SUM(I157:I168)</f>
        <v>-2072387001.77</v>
      </c>
      <c r="J169" s="33">
        <f>SUM(J157:J168)</f>
        <v>-2078371087.49</v>
      </c>
      <c r="K169" s="33">
        <f>SUM(K157:K168)</f>
        <v>-2079800495.3400002</v>
      </c>
      <c r="L169" s="33">
        <f>SUM(L157:L168)</f>
        <v>-2067321232.0599999</v>
      </c>
      <c r="M169" s="33">
        <f t="shared" ref="M169:O169" si="145">SUM(M157:M168)</f>
        <v>-1974240554.24</v>
      </c>
      <c r="N169" s="33">
        <f t="shared" si="145"/>
        <v>-1970877811.7600002</v>
      </c>
      <c r="O169" s="33">
        <f t="shared" si="145"/>
        <v>-1974876555.51</v>
      </c>
      <c r="P169" s="33">
        <f t="shared" ref="P169" si="146">SUM(P157:P168)</f>
        <v>-1992406901.1000001</v>
      </c>
      <c r="Q169" s="33">
        <f t="shared" si="141"/>
        <v>-2061845077.2833328</v>
      </c>
    </row>
    <row r="170" spans="1:17" ht="14.4" x14ac:dyDescent="0.3">
      <c r="A170" s="34"/>
      <c r="B170" s="27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 ht="14.4" x14ac:dyDescent="0.3">
      <c r="A171" s="25" t="s">
        <v>30</v>
      </c>
      <c r="B171" s="27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 ht="14.4" x14ac:dyDescent="0.3">
      <c r="A172" s="25" t="s">
        <v>29</v>
      </c>
      <c r="B172" s="27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 ht="14.4" x14ac:dyDescent="0.3">
      <c r="A173" s="25" t="s">
        <v>28</v>
      </c>
      <c r="B173" s="27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 ht="14.4" x14ac:dyDescent="0.3">
      <c r="A174" s="25" t="s">
        <v>27</v>
      </c>
      <c r="B174" s="27"/>
      <c r="C174" s="44" t="s">
        <v>210</v>
      </c>
      <c r="D174" s="29">
        <v>-859037.91</v>
      </c>
      <c r="E174" s="29">
        <v>-859037.91</v>
      </c>
      <c r="F174" s="29">
        <v>-859037.91</v>
      </c>
      <c r="G174" s="29">
        <v>-859037.91</v>
      </c>
      <c r="H174" s="29">
        <v>-859037.91</v>
      </c>
      <c r="I174" s="29">
        <v>-859037.91</v>
      </c>
      <c r="J174" s="29">
        <v>-859037.91</v>
      </c>
      <c r="K174" s="29">
        <v>-859037.91</v>
      </c>
      <c r="L174" s="29">
        <v>-859037.91</v>
      </c>
      <c r="M174" s="29">
        <v>-859037.91</v>
      </c>
      <c r="N174" s="29">
        <v>-859037.91</v>
      </c>
      <c r="O174" s="29">
        <v>-859037.91</v>
      </c>
      <c r="P174" s="29">
        <v>-859037.91</v>
      </c>
      <c r="Q174" s="29">
        <f t="shared" ref="Q174:Q186" si="147">(D174+P174+SUM(E174:O174)*2)/24</f>
        <v>-859037.91</v>
      </c>
    </row>
    <row r="175" spans="1:17" ht="14.4" x14ac:dyDescent="0.3">
      <c r="A175" s="25" t="s">
        <v>26</v>
      </c>
      <c r="B175" s="27"/>
      <c r="C175" s="44" t="s">
        <v>211</v>
      </c>
      <c r="D175" s="29">
        <v>-478145249.87</v>
      </c>
      <c r="E175" s="29">
        <v>-478145249.87</v>
      </c>
      <c r="F175" s="29">
        <v>-478145249.87</v>
      </c>
      <c r="G175" s="29">
        <v>-478145249.87</v>
      </c>
      <c r="H175" s="29">
        <v>-478145249.87</v>
      </c>
      <c r="I175" s="29">
        <v>-478145249.87</v>
      </c>
      <c r="J175" s="29">
        <v>-478145249.87</v>
      </c>
      <c r="K175" s="29">
        <v>-478145249.87</v>
      </c>
      <c r="L175" s="29">
        <v>-478145249.87</v>
      </c>
      <c r="M175" s="29">
        <v>-478145249.87</v>
      </c>
      <c r="N175" s="29">
        <v>-478145249.87</v>
      </c>
      <c r="O175" s="29">
        <v>-478145249.87</v>
      </c>
      <c r="P175" s="29">
        <v>-478145249.87</v>
      </c>
      <c r="Q175" s="29">
        <f t="shared" si="147"/>
        <v>-478145249.86999995</v>
      </c>
    </row>
    <row r="176" spans="1:17" ht="14.4" x14ac:dyDescent="0.3">
      <c r="A176" s="25" t="s">
        <v>25</v>
      </c>
      <c r="B176" s="27"/>
      <c r="C176" s="44" t="s">
        <v>212</v>
      </c>
      <c r="D176" s="29">
        <v>-2804096691.4699998</v>
      </c>
      <c r="E176" s="29">
        <v>-2804096691.4699998</v>
      </c>
      <c r="F176" s="29">
        <v>-2804096691.4699998</v>
      </c>
      <c r="G176" s="29">
        <v>-2804096691.4699998</v>
      </c>
      <c r="H176" s="29">
        <v>-2804096691.4699998</v>
      </c>
      <c r="I176" s="29">
        <v>-2804096691.4699998</v>
      </c>
      <c r="J176" s="29">
        <v>-2804096691.4699998</v>
      </c>
      <c r="K176" s="29">
        <v>-2804096691.4699998</v>
      </c>
      <c r="L176" s="29">
        <v>-2804096691.4699998</v>
      </c>
      <c r="M176" s="29">
        <v>-3014096691.4699998</v>
      </c>
      <c r="N176" s="29">
        <v>-3014096691.4699998</v>
      </c>
      <c r="O176" s="29">
        <v>-3014096691.4699998</v>
      </c>
      <c r="P176" s="29">
        <v>-3014096691.4699998</v>
      </c>
      <c r="Q176" s="29">
        <f t="shared" si="147"/>
        <v>-2865346691.4699998</v>
      </c>
    </row>
    <row r="177" spans="1:17" ht="14.4" x14ac:dyDescent="0.3">
      <c r="A177" s="25" t="s">
        <v>24</v>
      </c>
      <c r="B177" s="27"/>
      <c r="C177" s="44" t="s">
        <v>213</v>
      </c>
      <c r="D177" s="29">
        <v>7133879.4000000004</v>
      </c>
      <c r="E177" s="29">
        <v>7133879.4000000004</v>
      </c>
      <c r="F177" s="29">
        <v>7133879.4000000004</v>
      </c>
      <c r="G177" s="29">
        <v>7133879.4000000004</v>
      </c>
      <c r="H177" s="29">
        <v>7133879.4000000004</v>
      </c>
      <c r="I177" s="29">
        <v>7133879.4000000004</v>
      </c>
      <c r="J177" s="29">
        <v>7133879.4000000004</v>
      </c>
      <c r="K177" s="29">
        <v>7133879.4000000004</v>
      </c>
      <c r="L177" s="29">
        <v>7133879.4000000004</v>
      </c>
      <c r="M177" s="29">
        <v>7133879.4000000004</v>
      </c>
      <c r="N177" s="29">
        <v>7133879.4000000004</v>
      </c>
      <c r="O177" s="29">
        <v>7133879.4000000004</v>
      </c>
      <c r="P177" s="29">
        <v>7133879.4000000004</v>
      </c>
      <c r="Q177" s="29">
        <f t="shared" si="147"/>
        <v>7133879.4000000013</v>
      </c>
    </row>
    <row r="178" spans="1:17" ht="14.4" x14ac:dyDescent="0.3">
      <c r="A178" s="25" t="s">
        <v>23</v>
      </c>
      <c r="B178" s="27"/>
      <c r="C178" s="44" t="s">
        <v>237</v>
      </c>
      <c r="D178" s="29">
        <v>-28782379.620000001</v>
      </c>
      <c r="E178" s="29">
        <v>-28782379.620000001</v>
      </c>
      <c r="F178" s="29">
        <v>-28782379.620000001</v>
      </c>
      <c r="G178" s="29">
        <v>-28782379.620000001</v>
      </c>
      <c r="H178" s="29">
        <v>-28782379.620000001</v>
      </c>
      <c r="I178" s="29">
        <v>-28782379.620000001</v>
      </c>
      <c r="J178" s="29">
        <v>-28782379.620000001</v>
      </c>
      <c r="K178" s="29">
        <v>-28782379.620000001</v>
      </c>
      <c r="L178" s="29">
        <v>-28782379.620000001</v>
      </c>
      <c r="M178" s="29">
        <v>-28782379.620000001</v>
      </c>
      <c r="N178" s="29">
        <v>-30218998.02</v>
      </c>
      <c r="O178" s="29">
        <v>-30218998.02</v>
      </c>
      <c r="P178" s="29">
        <v>0</v>
      </c>
      <c r="Q178" s="29">
        <f t="shared" ref="Q178" si="148">(D178+P178+SUM(E178:O178)*2)/24</f>
        <v>-27822550.202500001</v>
      </c>
    </row>
    <row r="179" spans="1:17" ht="14.4" x14ac:dyDescent="0.3">
      <c r="A179" s="44" t="s">
        <v>284</v>
      </c>
      <c r="B179" s="27"/>
      <c r="C179" s="44" t="s">
        <v>280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-30218998.02</v>
      </c>
      <c r="Q179" s="29">
        <f t="shared" si="147"/>
        <v>-1259124.9175</v>
      </c>
    </row>
    <row r="180" spans="1:17" ht="14.4" x14ac:dyDescent="0.3">
      <c r="A180" s="25" t="s">
        <v>22</v>
      </c>
      <c r="B180" s="27"/>
      <c r="C180" s="44" t="s">
        <v>238</v>
      </c>
      <c r="D180" s="29">
        <v>-448883555.27999997</v>
      </c>
      <c r="E180" s="29">
        <v>-592331357.67000008</v>
      </c>
      <c r="F180" s="29">
        <v>-592331357.67000008</v>
      </c>
      <c r="G180" s="29">
        <v>-592446839.67000008</v>
      </c>
      <c r="H180" s="29">
        <v>-592446839.67000008</v>
      </c>
      <c r="I180" s="29">
        <v>-592446839.67000008</v>
      </c>
      <c r="J180" s="29">
        <v>-592602941.67000008</v>
      </c>
      <c r="K180" s="29">
        <v>-592602941.67000008</v>
      </c>
      <c r="L180" s="29">
        <v>-592602941.67000008</v>
      </c>
      <c r="M180" s="29">
        <v>-592739802.67000008</v>
      </c>
      <c r="N180" s="29">
        <v>-591303184.2700001</v>
      </c>
      <c r="O180" s="29">
        <v>-591303184.2700001</v>
      </c>
      <c r="P180" s="29">
        <v>-591430160.2700001</v>
      </c>
      <c r="Q180" s="29">
        <f t="shared" si="147"/>
        <v>-586276257.36208344</v>
      </c>
    </row>
    <row r="181" spans="1:17" ht="14.4" x14ac:dyDescent="0.3">
      <c r="A181" s="25" t="s">
        <v>21</v>
      </c>
      <c r="B181" s="27"/>
      <c r="C181" s="44" t="s">
        <v>214</v>
      </c>
      <c r="D181" s="29">
        <v>19756868</v>
      </c>
      <c r="E181" s="29">
        <v>19756868</v>
      </c>
      <c r="F181" s="29">
        <v>19756868</v>
      </c>
      <c r="G181" s="29">
        <v>19872350</v>
      </c>
      <c r="H181" s="29">
        <v>19872350</v>
      </c>
      <c r="I181" s="29">
        <v>19872350</v>
      </c>
      <c r="J181" s="29">
        <v>20028452</v>
      </c>
      <c r="K181" s="29">
        <v>20028452</v>
      </c>
      <c r="L181" s="29">
        <v>20028452</v>
      </c>
      <c r="M181" s="29">
        <v>20165313</v>
      </c>
      <c r="N181" s="29">
        <v>20165313</v>
      </c>
      <c r="O181" s="29">
        <v>20165313</v>
      </c>
      <c r="P181" s="29">
        <v>20292289</v>
      </c>
      <c r="Q181" s="29">
        <f t="shared" si="147"/>
        <v>19978054.958333332</v>
      </c>
    </row>
    <row r="182" spans="1:17" ht="14.4" x14ac:dyDescent="0.3">
      <c r="A182" s="25" t="s">
        <v>20</v>
      </c>
      <c r="B182" s="27"/>
      <c r="C182" s="44" t="s">
        <v>215</v>
      </c>
      <c r="D182" s="29">
        <v>190884862.81</v>
      </c>
      <c r="E182" s="29">
        <v>190015735.19999999</v>
      </c>
      <c r="F182" s="29">
        <v>189146607.87</v>
      </c>
      <c r="G182" s="29">
        <v>188277480.55000001</v>
      </c>
      <c r="H182" s="29">
        <v>187408353.22</v>
      </c>
      <c r="I182" s="29">
        <v>186539225.90000001</v>
      </c>
      <c r="J182" s="29">
        <v>185670098.56999999</v>
      </c>
      <c r="K182" s="29">
        <v>184800971.25</v>
      </c>
      <c r="L182" s="29">
        <v>183931843.93000001</v>
      </c>
      <c r="M182" s="29">
        <v>184232375.34999999</v>
      </c>
      <c r="N182" s="29">
        <v>182712459.30000001</v>
      </c>
      <c r="O182" s="29">
        <v>181837183.21000001</v>
      </c>
      <c r="P182" s="29">
        <v>188476902.99000001</v>
      </c>
      <c r="Q182" s="29">
        <f t="shared" si="147"/>
        <v>186187768.10416666</v>
      </c>
    </row>
    <row r="183" spans="1:17" ht="14.4" x14ac:dyDescent="0.3">
      <c r="A183" s="25" t="s">
        <v>19</v>
      </c>
      <c r="B183" s="27"/>
      <c r="C183" s="44" t="s">
        <v>239</v>
      </c>
      <c r="D183" s="29">
        <v>-317163808.49000001</v>
      </c>
      <c r="E183" s="29">
        <v>-60508810.619999997</v>
      </c>
      <c r="F183" s="29">
        <v>-143679160.77000001</v>
      </c>
      <c r="G183" s="29">
        <v>-147302518.83000001</v>
      </c>
      <c r="H183" s="29">
        <v>-155918681.91</v>
      </c>
      <c r="I183" s="29">
        <v>-153750226.30000001</v>
      </c>
      <c r="J183" s="29">
        <v>-138976527.84999999</v>
      </c>
      <c r="K183" s="29">
        <v>-121044828.38000001</v>
      </c>
      <c r="L183" s="29">
        <v>-118584808.33000001</v>
      </c>
      <c r="M183" s="29">
        <v>-123717629.49000001</v>
      </c>
      <c r="N183" s="29">
        <v>-149560701.38</v>
      </c>
      <c r="O183" s="29">
        <v>-226909287.69</v>
      </c>
      <c r="P183" s="29">
        <v>-292921675.51999998</v>
      </c>
      <c r="Q183" s="29">
        <f t="shared" si="147"/>
        <v>-153749660.29625002</v>
      </c>
    </row>
    <row r="184" spans="1:17" ht="14.4" x14ac:dyDescent="0.3">
      <c r="A184" s="25" t="s">
        <v>18</v>
      </c>
      <c r="B184" s="27"/>
      <c r="C184" s="44" t="s">
        <v>244</v>
      </c>
      <c r="D184" s="29">
        <v>173716006.09999999</v>
      </c>
      <c r="E184" s="29">
        <v>47805284.109999999</v>
      </c>
      <c r="F184" s="29">
        <v>48227284.109999999</v>
      </c>
      <c r="G184" s="29">
        <v>64603884.109999999</v>
      </c>
      <c r="H184" s="29">
        <v>65037884.109999999</v>
      </c>
      <c r="I184" s="29">
        <v>72337884.109999999</v>
      </c>
      <c r="J184" s="29">
        <v>83989884.109999999</v>
      </c>
      <c r="K184" s="29">
        <v>97704134.109999999</v>
      </c>
      <c r="L184" s="29">
        <v>98183134.109999999</v>
      </c>
      <c r="M184" s="29">
        <v>113862134.11</v>
      </c>
      <c r="N184" s="29">
        <v>113862134.11</v>
      </c>
      <c r="O184" s="29">
        <v>122104334.11</v>
      </c>
      <c r="P184" s="29">
        <v>164575021.38</v>
      </c>
      <c r="Q184" s="29">
        <f t="shared" si="147"/>
        <v>91405290.745833337</v>
      </c>
    </row>
    <row r="185" spans="1:17" ht="15" thickBot="1" x14ac:dyDescent="0.35">
      <c r="A185" s="30" t="s">
        <v>17</v>
      </c>
      <c r="B185" s="27"/>
      <c r="C185" s="44" t="s">
        <v>245</v>
      </c>
      <c r="D185" s="36">
        <v>-21484570.550000001</v>
      </c>
      <c r="E185" s="36">
        <v>-21484570.550000001</v>
      </c>
      <c r="F185" s="36">
        <v>-21484570.550000001</v>
      </c>
      <c r="G185" s="32">
        <v>-21484570.550000001</v>
      </c>
      <c r="H185" s="32">
        <v>-21484570.550000001</v>
      </c>
      <c r="I185" s="32">
        <v>-21484570.550000001</v>
      </c>
      <c r="J185" s="36">
        <v>-21484570.550000001</v>
      </c>
      <c r="K185" s="36">
        <v>-21484570.550000001</v>
      </c>
      <c r="L185" s="36">
        <v>-21484570.550000001</v>
      </c>
      <c r="M185" s="32">
        <v>-21484570.550000001</v>
      </c>
      <c r="N185" s="32">
        <v>-21484570.550000001</v>
      </c>
      <c r="O185" s="32">
        <v>-21484570.550000001</v>
      </c>
      <c r="P185" s="32">
        <v>-21484570.550000001</v>
      </c>
      <c r="Q185" s="32">
        <f t="shared" si="147"/>
        <v>-21484570.550000004</v>
      </c>
    </row>
    <row r="186" spans="1:17" ht="14.4" x14ac:dyDescent="0.3">
      <c r="A186" s="25" t="s">
        <v>16</v>
      </c>
      <c r="B186" s="27"/>
      <c r="D186" s="33">
        <f>SUM(D174:D185)</f>
        <v>-3707923676.8800006</v>
      </c>
      <c r="E186" s="33">
        <f>SUM(E174:E185)</f>
        <v>-3721496331</v>
      </c>
      <c r="F186" s="33">
        <f>SUM(F174:F185)</f>
        <v>-3805113808.48</v>
      </c>
      <c r="G186" s="33">
        <f t="shared" ref="G186" si="149">SUM(G174:G185)</f>
        <v>-3793229693.8599997</v>
      </c>
      <c r="H186" s="33">
        <f t="shared" ref="H186" si="150">SUM(H174:H185)</f>
        <v>-3802280984.27</v>
      </c>
      <c r="I186" s="33">
        <f t="shared" ref="I186" si="151">SUM(I174:I185)</f>
        <v>-3793681655.98</v>
      </c>
      <c r="J186" s="33">
        <f>SUM(J174:J185)</f>
        <v>-3768125084.8599997</v>
      </c>
      <c r="K186" s="33">
        <f>SUM(K174:K185)</f>
        <v>-3737348262.71</v>
      </c>
      <c r="L186" s="33">
        <f>SUM(L174:L185)</f>
        <v>-3735278369.98</v>
      </c>
      <c r="M186" s="33">
        <f t="shared" ref="M186:O186" si="152">SUM(M174:M185)</f>
        <v>-3934431659.7199998</v>
      </c>
      <c r="N186" s="33">
        <f t="shared" si="152"/>
        <v>-3961794647.6599998</v>
      </c>
      <c r="O186" s="33">
        <f t="shared" si="152"/>
        <v>-4031776310.0599999</v>
      </c>
      <c r="P186" s="33">
        <f t="shared" ref="P186" si="153">SUM(P174:P185)</f>
        <v>-4048678290.8399997</v>
      </c>
      <c r="Q186" s="33">
        <f t="shared" si="147"/>
        <v>-3830238149.3700004</v>
      </c>
    </row>
    <row r="187" spans="1:17" ht="14.4" x14ac:dyDescent="0.3">
      <c r="A187" s="34"/>
      <c r="B187" s="27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 ht="14.4" x14ac:dyDescent="0.3">
      <c r="A188" s="25" t="s">
        <v>15</v>
      </c>
      <c r="B188" s="27"/>
      <c r="D188" s="33">
        <f t="shared" ref="D188:H188" si="154">+D186</f>
        <v>-3707923676.8800006</v>
      </c>
      <c r="E188" s="33">
        <f t="shared" si="154"/>
        <v>-3721496331</v>
      </c>
      <c r="F188" s="33">
        <f t="shared" si="154"/>
        <v>-3805113808.48</v>
      </c>
      <c r="G188" s="33">
        <f t="shared" si="154"/>
        <v>-3793229693.8599997</v>
      </c>
      <c r="H188" s="33">
        <f t="shared" si="154"/>
        <v>-3802280984.27</v>
      </c>
      <c r="I188" s="33">
        <f t="shared" ref="I188" si="155">+I186</f>
        <v>-3793681655.98</v>
      </c>
      <c r="J188" s="33">
        <f>+J186</f>
        <v>-3768125084.8599997</v>
      </c>
      <c r="K188" s="33">
        <f>+K186</f>
        <v>-3737348262.71</v>
      </c>
      <c r="L188" s="33">
        <f>+L186</f>
        <v>-3735278369.98</v>
      </c>
      <c r="M188" s="33">
        <f t="shared" ref="M188:O188" si="156">+M186</f>
        <v>-3934431659.7199998</v>
      </c>
      <c r="N188" s="33">
        <f t="shared" si="156"/>
        <v>-3961794647.6599998</v>
      </c>
      <c r="O188" s="33">
        <f t="shared" si="156"/>
        <v>-4031776310.0599999</v>
      </c>
      <c r="P188" s="33">
        <f t="shared" ref="P188" si="157">+P186</f>
        <v>-4048678290.8399997</v>
      </c>
      <c r="Q188" s="33">
        <f t="shared" ref="Q188:Q202" si="158">(D188+P188+SUM(E188:O188)*2)/24</f>
        <v>-3830238149.3700004</v>
      </c>
    </row>
    <row r="189" spans="1:17" ht="14.4" x14ac:dyDescent="0.3">
      <c r="A189" s="34"/>
      <c r="B189" s="27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>
        <f t="shared" si="158"/>
        <v>0</v>
      </c>
    </row>
    <row r="190" spans="1:17" ht="14.4" x14ac:dyDescent="0.3">
      <c r="A190" s="25" t="s">
        <v>14</v>
      </c>
      <c r="B190" s="27"/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f t="shared" si="158"/>
        <v>0</v>
      </c>
    </row>
    <row r="191" spans="1:17" ht="14.4" x14ac:dyDescent="0.3">
      <c r="A191" s="25" t="s">
        <v>13</v>
      </c>
      <c r="B191" s="27"/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f t="shared" si="158"/>
        <v>0</v>
      </c>
    </row>
    <row r="192" spans="1:17" ht="14.4" x14ac:dyDescent="0.3">
      <c r="A192" s="25" t="s">
        <v>12</v>
      </c>
      <c r="B192" s="27"/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f t="shared" si="158"/>
        <v>0</v>
      </c>
    </row>
    <row r="193" spans="1:17" ht="14.4" x14ac:dyDescent="0.3">
      <c r="A193" s="25"/>
      <c r="B193" s="27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>
        <f t="shared" si="158"/>
        <v>0</v>
      </c>
    </row>
    <row r="194" spans="1:17" ht="14.4" x14ac:dyDescent="0.3">
      <c r="A194" s="25" t="s">
        <v>11</v>
      </c>
      <c r="B194" s="27"/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f t="shared" si="158"/>
        <v>0</v>
      </c>
    </row>
    <row r="195" spans="1:17" ht="14.4" x14ac:dyDescent="0.3">
      <c r="A195" s="25" t="s">
        <v>10</v>
      </c>
      <c r="B195" s="27"/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f t="shared" si="158"/>
        <v>0</v>
      </c>
    </row>
    <row r="196" spans="1:17" ht="14.4" x14ac:dyDescent="0.3">
      <c r="A196" s="25" t="s">
        <v>9</v>
      </c>
      <c r="B196" s="27"/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f t="shared" si="158"/>
        <v>0</v>
      </c>
    </row>
    <row r="197" spans="1:17" ht="14.4" x14ac:dyDescent="0.3">
      <c r="A197" s="25"/>
      <c r="B197" s="27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>
        <f t="shared" si="158"/>
        <v>0</v>
      </c>
    </row>
    <row r="198" spans="1:17" ht="14.4" x14ac:dyDescent="0.3">
      <c r="A198" s="25" t="s">
        <v>8</v>
      </c>
      <c r="B198" s="27"/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f t="shared" si="158"/>
        <v>0</v>
      </c>
    </row>
    <row r="199" spans="1:17" ht="14.4" x14ac:dyDescent="0.3">
      <c r="A199" s="25" t="s">
        <v>7</v>
      </c>
      <c r="B199" s="27">
        <v>221</v>
      </c>
      <c r="C199" s="43" t="s">
        <v>252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f t="shared" si="158"/>
        <v>0</v>
      </c>
    </row>
    <row r="200" spans="1:17" ht="14.4" x14ac:dyDescent="0.3">
      <c r="A200" s="25" t="s">
        <v>6</v>
      </c>
      <c r="B200" s="27">
        <v>221</v>
      </c>
      <c r="C200" s="44" t="s">
        <v>216</v>
      </c>
      <c r="D200" s="29">
        <v>-3923860000</v>
      </c>
      <c r="E200" s="29">
        <v>-3923860000</v>
      </c>
      <c r="F200" s="29">
        <v>-3923860000</v>
      </c>
      <c r="G200" s="29">
        <v>-3923860000</v>
      </c>
      <c r="H200" s="29">
        <v>-3923860000</v>
      </c>
      <c r="I200" s="29">
        <v>-3923860000</v>
      </c>
      <c r="J200" s="29">
        <v>-3923860000</v>
      </c>
      <c r="K200" s="29">
        <v>-3923860000</v>
      </c>
      <c r="L200" s="29">
        <v>-4373860000</v>
      </c>
      <c r="M200" s="29">
        <v>-4373860000</v>
      </c>
      <c r="N200" s="29">
        <v>-4373860000</v>
      </c>
      <c r="O200" s="29">
        <v>-4373860000</v>
      </c>
      <c r="P200" s="29">
        <v>-4373860000</v>
      </c>
      <c r="Q200" s="29">
        <f t="shared" si="158"/>
        <v>-4092610000</v>
      </c>
    </row>
    <row r="201" spans="1:17" ht="15" thickBot="1" x14ac:dyDescent="0.35">
      <c r="A201" s="30" t="s">
        <v>5</v>
      </c>
      <c r="B201" s="27"/>
      <c r="C201" s="44" t="s">
        <v>217</v>
      </c>
      <c r="D201" s="36">
        <v>6849516.1500000004</v>
      </c>
      <c r="E201" s="36">
        <v>6829578.4699999997</v>
      </c>
      <c r="F201" s="36">
        <v>6809640.79</v>
      </c>
      <c r="G201" s="32">
        <v>6789703.1100000003</v>
      </c>
      <c r="H201" s="32">
        <v>6769765.4299999997</v>
      </c>
      <c r="I201" s="32">
        <v>6749827.75</v>
      </c>
      <c r="J201" s="36">
        <v>6729890.0700000003</v>
      </c>
      <c r="K201" s="36">
        <v>6709952.3899999997</v>
      </c>
      <c r="L201" s="36">
        <v>9601514.7100000009</v>
      </c>
      <c r="M201" s="32">
        <v>13481027.029999999</v>
      </c>
      <c r="N201" s="32">
        <v>13442064.35</v>
      </c>
      <c r="O201" s="32">
        <v>13403101.67</v>
      </c>
      <c r="P201" s="32">
        <v>13364138.99</v>
      </c>
      <c r="Q201" s="32">
        <f t="shared" si="158"/>
        <v>8951907.7783333343</v>
      </c>
    </row>
    <row r="202" spans="1:17" ht="14.4" x14ac:dyDescent="0.3">
      <c r="A202" s="25" t="s">
        <v>4</v>
      </c>
      <c r="B202" s="27"/>
      <c r="D202" s="29">
        <f t="shared" ref="D202:H202" si="159">SUM(D199:D201)</f>
        <v>-3917010483.8499999</v>
      </c>
      <c r="E202" s="29">
        <f t="shared" si="159"/>
        <v>-3917030421.5300002</v>
      </c>
      <c r="F202" s="29">
        <f t="shared" si="159"/>
        <v>-3917050359.21</v>
      </c>
      <c r="G202" s="29">
        <f t="shared" si="159"/>
        <v>-3917070296.8899999</v>
      </c>
      <c r="H202" s="29">
        <f t="shared" si="159"/>
        <v>-3917090234.5700002</v>
      </c>
      <c r="I202" s="29">
        <f t="shared" ref="I202:O202" si="160">SUM(I199:I201)</f>
        <v>-3917110172.25</v>
      </c>
      <c r="J202" s="29">
        <f t="shared" si="160"/>
        <v>-3917130109.9299998</v>
      </c>
      <c r="K202" s="29">
        <f t="shared" si="160"/>
        <v>-3917150047.6100001</v>
      </c>
      <c r="L202" s="29">
        <f t="shared" si="160"/>
        <v>-4364258485.29</v>
      </c>
      <c r="M202" s="29">
        <f t="shared" si="160"/>
        <v>-4360378972.9700003</v>
      </c>
      <c r="N202" s="29">
        <f t="shared" si="160"/>
        <v>-4360417935.6499996</v>
      </c>
      <c r="O202" s="29">
        <f t="shared" si="160"/>
        <v>-4360456898.3299999</v>
      </c>
      <c r="P202" s="29">
        <f t="shared" ref="P202" si="161">SUM(P199:P201)</f>
        <v>-4360495861.0100002</v>
      </c>
      <c r="Q202" s="29">
        <f t="shared" si="158"/>
        <v>-4083658092.2216668</v>
      </c>
    </row>
    <row r="203" spans="1:17" ht="14.4" x14ac:dyDescent="0.3">
      <c r="A203" s="34"/>
      <c r="B203" s="27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 ht="14.4" x14ac:dyDescent="0.3">
      <c r="A204" s="25" t="s">
        <v>3</v>
      </c>
      <c r="B204" s="27"/>
      <c r="D204" s="33">
        <f t="shared" ref="D204:H204" si="162">+D202</f>
        <v>-3917010483.8499999</v>
      </c>
      <c r="E204" s="33">
        <f t="shared" si="162"/>
        <v>-3917030421.5300002</v>
      </c>
      <c r="F204" s="33">
        <f t="shared" si="162"/>
        <v>-3917050359.21</v>
      </c>
      <c r="G204" s="33">
        <f t="shared" si="162"/>
        <v>-3917070296.8899999</v>
      </c>
      <c r="H204" s="33">
        <f t="shared" si="162"/>
        <v>-3917090234.5700002</v>
      </c>
      <c r="I204" s="33">
        <f t="shared" ref="I204" si="163">+I202</f>
        <v>-3917110172.25</v>
      </c>
      <c r="J204" s="33">
        <f>+J202</f>
        <v>-3917130109.9299998</v>
      </c>
      <c r="K204" s="33">
        <f>+K202</f>
        <v>-3917150047.6100001</v>
      </c>
      <c r="L204" s="33">
        <f>+L202</f>
        <v>-4364258485.29</v>
      </c>
      <c r="M204" s="33">
        <f t="shared" ref="M204:O204" si="164">+M202</f>
        <v>-4360378972.9700003</v>
      </c>
      <c r="N204" s="33">
        <f t="shared" si="164"/>
        <v>-4360417935.6499996</v>
      </c>
      <c r="O204" s="33">
        <f t="shared" si="164"/>
        <v>-4360456898.3299999</v>
      </c>
      <c r="P204" s="33">
        <f t="shared" ref="P204" si="165">+P202</f>
        <v>-4360495861.0100002</v>
      </c>
      <c r="Q204" s="33">
        <f>(D204+P204+SUM(E204:O204)*2)/24</f>
        <v>-4083658092.2216668</v>
      </c>
    </row>
    <row r="205" spans="1:17" ht="14.4" x14ac:dyDescent="0.3">
      <c r="A205" s="25"/>
      <c r="B205" s="27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 ht="14.4" x14ac:dyDescent="0.3">
      <c r="A206" s="25" t="s">
        <v>2</v>
      </c>
      <c r="B206" s="27"/>
      <c r="D206" s="29">
        <f t="shared" ref="D206:H206" si="166">+D204</f>
        <v>-3917010483.8499999</v>
      </c>
      <c r="E206" s="29">
        <f t="shared" si="166"/>
        <v>-3917030421.5300002</v>
      </c>
      <c r="F206" s="29">
        <f t="shared" si="166"/>
        <v>-3917050359.21</v>
      </c>
      <c r="G206" s="29">
        <f t="shared" si="166"/>
        <v>-3917070296.8899999</v>
      </c>
      <c r="H206" s="29">
        <f t="shared" si="166"/>
        <v>-3917090234.5700002</v>
      </c>
      <c r="I206" s="29">
        <f t="shared" ref="I206" si="167">+I204</f>
        <v>-3917110172.25</v>
      </c>
      <c r="J206" s="29">
        <f>+J204</f>
        <v>-3917130109.9299998</v>
      </c>
      <c r="K206" s="29">
        <f>+K204</f>
        <v>-3917150047.6100001</v>
      </c>
      <c r="L206" s="29">
        <f>+L204</f>
        <v>-4364258485.29</v>
      </c>
      <c r="M206" s="29">
        <f t="shared" ref="M206:O206" si="168">+M204</f>
        <v>-4360378972.9700003</v>
      </c>
      <c r="N206" s="29">
        <f t="shared" si="168"/>
        <v>-4360417935.6499996</v>
      </c>
      <c r="O206" s="29">
        <f t="shared" si="168"/>
        <v>-4360456898.3299999</v>
      </c>
      <c r="P206" s="29">
        <f t="shared" ref="P206" si="169">+P204</f>
        <v>-4360495861.0100002</v>
      </c>
      <c r="Q206" s="29">
        <f>(D206+P206+SUM(E206:O206)*2)/24</f>
        <v>-4083658092.2216668</v>
      </c>
    </row>
    <row r="207" spans="1:17" ht="14.4" x14ac:dyDescent="0.3">
      <c r="A207" s="25"/>
      <c r="B207" s="27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 ht="14.4" x14ac:dyDescent="0.3">
      <c r="A208" s="25" t="s">
        <v>1</v>
      </c>
      <c r="B208" s="27"/>
      <c r="D208" s="29">
        <f t="shared" ref="D208:H208" si="170">+D206+D188</f>
        <v>-7624934160.7300005</v>
      </c>
      <c r="E208" s="29">
        <f t="shared" si="170"/>
        <v>-7638526752.5300007</v>
      </c>
      <c r="F208" s="29">
        <f t="shared" si="170"/>
        <v>-7722164167.6900005</v>
      </c>
      <c r="G208" s="29">
        <f t="shared" si="170"/>
        <v>-7710299990.75</v>
      </c>
      <c r="H208" s="29">
        <f t="shared" si="170"/>
        <v>-7719371218.8400002</v>
      </c>
      <c r="I208" s="29">
        <f t="shared" ref="I208" si="171">+I206+I188</f>
        <v>-7710791828.2299995</v>
      </c>
      <c r="J208" s="29">
        <f>+J206+J188</f>
        <v>-7685255194.789999</v>
      </c>
      <c r="K208" s="29">
        <f>+K206+K188</f>
        <v>-7654498310.3199997</v>
      </c>
      <c r="L208" s="29">
        <f>+L206+L188</f>
        <v>-8099536855.2700005</v>
      </c>
      <c r="M208" s="29">
        <f t="shared" ref="M208:O208" si="172">+M206+M188</f>
        <v>-8294810632.6900005</v>
      </c>
      <c r="N208" s="29">
        <f t="shared" si="172"/>
        <v>-8322212583.3099995</v>
      </c>
      <c r="O208" s="29">
        <f t="shared" si="172"/>
        <v>-8392233208.3899994</v>
      </c>
      <c r="P208" s="29">
        <f t="shared" ref="P208" si="173">+P206+P188</f>
        <v>-8409174151.8500004</v>
      </c>
      <c r="Q208" s="29">
        <f>(D208+P208+SUM(E208:O208)*2)/24</f>
        <v>-7913896241.5916672</v>
      </c>
    </row>
    <row r="209" spans="1:17" ht="14.4" x14ac:dyDescent="0.3">
      <c r="A209" s="41"/>
      <c r="B209" s="27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 ht="15" thickBot="1" x14ac:dyDescent="0.35">
      <c r="A210" s="42" t="s">
        <v>0</v>
      </c>
      <c r="B210" s="27"/>
      <c r="D210" s="39">
        <f t="shared" ref="D210:H210" si="174">+D208+D169+D154+D141</f>
        <v>-12964100505.320002</v>
      </c>
      <c r="E210" s="39">
        <f t="shared" si="174"/>
        <v>-13080946440.400002</v>
      </c>
      <c r="F210" s="39">
        <f t="shared" si="174"/>
        <v>-13329482346.700001</v>
      </c>
      <c r="G210" s="39">
        <f t="shared" si="174"/>
        <v>-13300136757.889999</v>
      </c>
      <c r="H210" s="39">
        <f t="shared" si="174"/>
        <v>-13102425256.119999</v>
      </c>
      <c r="I210" s="39">
        <f t="shared" ref="I210" si="175">+I208+I169+I154+I141</f>
        <v>-13102544919.190001</v>
      </c>
      <c r="J210" s="39">
        <f>+J208+J169+J154+J141</f>
        <v>-13102476568.509998</v>
      </c>
      <c r="K210" s="39">
        <f>+K208+K169+K154+K141</f>
        <v>-13114624467.949999</v>
      </c>
      <c r="L210" s="39">
        <f>+L208+L169+L154+L141</f>
        <v>-13148018705.290001</v>
      </c>
      <c r="M210" s="39">
        <f t="shared" ref="M210:O210" si="176">+M208+M169+M154+M141</f>
        <v>-13108372506.48</v>
      </c>
      <c r="N210" s="39">
        <f t="shared" si="176"/>
        <v>-13172950205.58</v>
      </c>
      <c r="O210" s="39">
        <f t="shared" si="176"/>
        <v>-13276970618.269999</v>
      </c>
      <c r="P210" s="39">
        <f t="shared" ref="P210" si="177">+P208+P169+P154+P141</f>
        <v>-13378099609.77</v>
      </c>
      <c r="Q210" s="39">
        <f>(D210+P210+SUM(E210:O210)*2)/24</f>
        <v>-13167504070.827082</v>
      </c>
    </row>
    <row r="211" spans="1:17" ht="14.4" thickTop="1" x14ac:dyDescent="0.3">
      <c r="A211" s="34"/>
    </row>
    <row r="212" spans="1:17" ht="14.4" x14ac:dyDescent="0.3"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1:17" x14ac:dyDescent="0.3"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</row>
    <row r="214" spans="1:17" x14ac:dyDescent="0.3">
      <c r="A214" s="49" t="s">
        <v>265</v>
      </c>
      <c r="D214" s="27">
        <f>+D210+D123</f>
        <v>0</v>
      </c>
      <c r="E214" s="27">
        <f t="shared" ref="E214:Q214" si="178">+E210+E123</f>
        <v>0</v>
      </c>
      <c r="F214" s="27">
        <f t="shared" si="178"/>
        <v>0</v>
      </c>
      <c r="G214" s="27">
        <f t="shared" si="178"/>
        <v>0</v>
      </c>
      <c r="H214" s="27">
        <f t="shared" si="178"/>
        <v>0</v>
      </c>
      <c r="I214" s="27">
        <f t="shared" si="178"/>
        <v>0</v>
      </c>
      <c r="J214" s="27">
        <f t="shared" si="178"/>
        <v>0</v>
      </c>
      <c r="K214" s="27">
        <f t="shared" si="178"/>
        <v>0</v>
      </c>
      <c r="L214" s="27">
        <f t="shared" si="178"/>
        <v>0</v>
      </c>
      <c r="M214" s="27">
        <f>+M210+M123</f>
        <v>0</v>
      </c>
      <c r="N214" s="27">
        <f t="shared" si="178"/>
        <v>0</v>
      </c>
      <c r="O214" s="27">
        <f t="shared" si="178"/>
        <v>0</v>
      </c>
      <c r="P214" s="27">
        <f t="shared" si="178"/>
        <v>0</v>
      </c>
      <c r="Q214" s="27">
        <f t="shared" si="178"/>
        <v>0</v>
      </c>
    </row>
    <row r="215" spans="1:17" x14ac:dyDescent="0.3">
      <c r="I215" s="52"/>
    </row>
    <row r="216" spans="1:17" x14ac:dyDescent="0.3">
      <c r="I216" s="52"/>
    </row>
    <row r="217" spans="1:17" x14ac:dyDescent="0.3">
      <c r="I217" s="52"/>
    </row>
  </sheetData>
  <autoFilter ref="A2:A210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7D52C6-9AE4-45C0-9ABF-F344ED76B8F8}"/>
</file>

<file path=customXml/itemProps2.xml><?xml version="1.0" encoding="utf-8"?>
<ds:datastoreItem xmlns:ds="http://schemas.openxmlformats.org/officeDocument/2006/customXml" ds:itemID="{DEAA4EF4-EB08-4511-9259-D9372BFBEE61}"/>
</file>

<file path=customXml/itemProps3.xml><?xml version="1.0" encoding="utf-8"?>
<ds:datastoreItem xmlns:ds="http://schemas.openxmlformats.org/officeDocument/2006/customXml" ds:itemID="{FE5F7B43-5190-4BE3-B3E8-324B7BF150AA}"/>
</file>

<file path=customXml/itemProps4.xml><?xml version="1.0" encoding="utf-8"?>
<ds:datastoreItem xmlns:ds="http://schemas.openxmlformats.org/officeDocument/2006/customXml" ds:itemID="{46C614C5-8055-4277-8ACC-A27B2141B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2020-01-30T22:27:19Z</cp:lastPrinted>
  <dcterms:created xsi:type="dcterms:W3CDTF">2017-08-23T22:09:03Z</dcterms:created>
  <dcterms:modified xsi:type="dcterms:W3CDTF">2020-03-25T21:52:01Z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0x0101006E56B4D1795A2E4DB2F0B01679ED314A001B5C7E7D61FC92429EE0C796A4E4EC6C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