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WA Decoupling Year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localSheetId="0" hidden="1">[1]Inputs!#REF!</definedName>
    <definedName name="__123Graph_A" hidden="1">'[2]OR kWh'!#REF!</definedName>
    <definedName name="__123Graph_B" localSheetId="0" hidden="1">[1]Inputs!#REF!</definedName>
    <definedName name="__123Graph_B" hidden="1">'[2]OR kWh'!#REF!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0" hidden="1">[5]Inputs!#REF!</definedName>
    <definedName name="dsd" hidden="1">[5]Inputs!#REF!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hidden="1">[1]Inputs!#REF!</definedName>
    <definedName name="_xlnm.Print_Area" localSheetId="0">'WA Decoupling Year 3'!$A$1:$Q$108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[6]Inputs!#REF!</definedName>
    <definedName name="w" hidden="1">[6]Inputs!#REF!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hidden="1">{#N/A,#N/A,FALSE,"schA"}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7" i="1" l="1"/>
  <c r="Q96" i="1"/>
  <c r="N96" i="1"/>
  <c r="N84" i="1"/>
  <c r="E84" i="1"/>
  <c r="E80" i="1"/>
  <c r="O81" i="1"/>
  <c r="N81" i="1"/>
  <c r="K81" i="1"/>
  <c r="Q74" i="1"/>
  <c r="O73" i="1"/>
  <c r="M73" i="1"/>
  <c r="J73" i="1"/>
  <c r="I73" i="1"/>
  <c r="N73" i="1"/>
  <c r="O72" i="1"/>
  <c r="O61" i="1"/>
  <c r="L61" i="1"/>
  <c r="J61" i="1"/>
  <c r="N61" i="1"/>
  <c r="E61" i="1"/>
  <c r="O62" i="1"/>
  <c r="N62" i="1"/>
  <c r="H62" i="1"/>
  <c r="E57" i="1"/>
  <c r="Q51" i="1"/>
  <c r="P50" i="1"/>
  <c r="Q50" i="1" s="1"/>
  <c r="N50" i="1"/>
  <c r="L50" i="1"/>
  <c r="M50" i="1"/>
  <c r="N49" i="1"/>
  <c r="N38" i="1"/>
  <c r="E38" i="1"/>
  <c r="N39" i="1"/>
  <c r="Q44" i="1"/>
  <c r="K35" i="1"/>
  <c r="E34" i="1"/>
  <c r="P35" i="1"/>
  <c r="O35" i="1"/>
  <c r="N35" i="1"/>
  <c r="M35" i="1"/>
  <c r="Q27" i="1"/>
  <c r="P26" i="1"/>
  <c r="Q26" i="1" s="1"/>
  <c r="N25" i="1"/>
  <c r="Q20" i="1"/>
  <c r="L14" i="1"/>
  <c r="P14" i="1"/>
  <c r="F14" i="1"/>
  <c r="E14" i="1"/>
  <c r="H15" i="1"/>
  <c r="F10" i="1"/>
  <c r="E10" i="1"/>
  <c r="L25" i="1" l="1"/>
  <c r="K14" i="1"/>
  <c r="K15" i="1" s="1"/>
  <c r="K17" i="1" s="1"/>
  <c r="J58" i="1"/>
  <c r="P58" i="1"/>
  <c r="L96" i="1"/>
  <c r="K58" i="1"/>
  <c r="H99" i="1"/>
  <c r="M96" i="1"/>
  <c r="M14" i="1"/>
  <c r="M15" i="1" s="1"/>
  <c r="O26" i="1"/>
  <c r="P96" i="1"/>
  <c r="O14" i="1"/>
  <c r="O15" i="1" s="1"/>
  <c r="I96" i="1"/>
  <c r="I35" i="1"/>
  <c r="M38" i="1"/>
  <c r="M39" i="1" s="1"/>
  <c r="M41" i="1" s="1"/>
  <c r="J96" i="1"/>
  <c r="J35" i="1"/>
  <c r="M58" i="1"/>
  <c r="K96" i="1"/>
  <c r="H11" i="1"/>
  <c r="H17" i="1" s="1"/>
  <c r="N11" i="1"/>
  <c r="M26" i="1"/>
  <c r="H29" i="1"/>
  <c r="I28" i="1" s="1"/>
  <c r="H35" i="1"/>
  <c r="I58" i="1"/>
  <c r="O58" i="1"/>
  <c r="O64" i="1" s="1"/>
  <c r="I61" i="1"/>
  <c r="P73" i="1"/>
  <c r="Q73" i="1" s="1"/>
  <c r="M84" i="1"/>
  <c r="O96" i="1"/>
  <c r="I62" i="1"/>
  <c r="I64" i="1" s="1"/>
  <c r="O84" i="1"/>
  <c r="O85" i="1" s="1"/>
  <c r="O87" i="1" s="1"/>
  <c r="J49" i="1"/>
  <c r="J62" i="1"/>
  <c r="J72" i="1"/>
  <c r="N85" i="1"/>
  <c r="N87" i="1" s="1"/>
  <c r="I84" i="1"/>
  <c r="I85" i="1" s="1"/>
  <c r="P84" i="1"/>
  <c r="P85" i="1" s="1"/>
  <c r="I11" i="1"/>
  <c r="O11" i="1"/>
  <c r="L15" i="1"/>
  <c r="K11" i="1"/>
  <c r="I26" i="1"/>
  <c r="M49" i="1"/>
  <c r="L58" i="1"/>
  <c r="M61" i="1"/>
  <c r="M62" i="1" s="1"/>
  <c r="M64" i="1" s="1"/>
  <c r="M72" i="1"/>
  <c r="L73" i="1"/>
  <c r="H81" i="1"/>
  <c r="J84" i="1"/>
  <c r="J85" i="1" s="1"/>
  <c r="J11" i="1"/>
  <c r="P11" i="1"/>
  <c r="L11" i="1"/>
  <c r="K26" i="1"/>
  <c r="L35" i="1"/>
  <c r="L62" i="1"/>
  <c r="P72" i="1"/>
  <c r="Q72" i="1" s="1"/>
  <c r="I81" i="1"/>
  <c r="K84" i="1"/>
  <c r="K85" i="1" s="1"/>
  <c r="K87" i="1" s="1"/>
  <c r="M11" i="1"/>
  <c r="Q11" i="1" s="1"/>
  <c r="I14" i="1"/>
  <c r="I15" i="1" s="1"/>
  <c r="I17" i="1" s="1"/>
  <c r="L26" i="1"/>
  <c r="Q37" i="1"/>
  <c r="J38" i="1"/>
  <c r="J39" i="1" s="1"/>
  <c r="I50" i="1"/>
  <c r="H58" i="1"/>
  <c r="N58" i="1"/>
  <c r="P61" i="1"/>
  <c r="P62" i="1" s="1"/>
  <c r="P64" i="1" s="1"/>
  <c r="L84" i="1"/>
  <c r="P15" i="1"/>
  <c r="N41" i="1"/>
  <c r="N15" i="1"/>
  <c r="N17" i="1" s="1"/>
  <c r="Q13" i="1"/>
  <c r="N14" i="1"/>
  <c r="I25" i="1"/>
  <c r="O25" i="1"/>
  <c r="N26" i="1"/>
  <c r="F34" i="1"/>
  <c r="I38" i="1"/>
  <c r="I39" i="1" s="1"/>
  <c r="P38" i="1"/>
  <c r="P39" i="1" s="1"/>
  <c r="P41" i="1" s="1"/>
  <c r="I49" i="1"/>
  <c r="P49" i="1"/>
  <c r="Q49" i="1" s="1"/>
  <c r="J50" i="1"/>
  <c r="Q83" i="1"/>
  <c r="J25" i="1"/>
  <c r="P25" i="1"/>
  <c r="Q25" i="1" s="1"/>
  <c r="F57" i="1"/>
  <c r="F61" i="1"/>
  <c r="J14" i="1"/>
  <c r="J15" i="1" s="1"/>
  <c r="K25" i="1"/>
  <c r="J26" i="1"/>
  <c r="L38" i="1"/>
  <c r="L39" i="1" s="1"/>
  <c r="L41" i="1" s="1"/>
  <c r="K49" i="1"/>
  <c r="H39" i="1"/>
  <c r="F80" i="1"/>
  <c r="F84" i="1"/>
  <c r="Q90" i="1"/>
  <c r="I98" i="1"/>
  <c r="I99" i="1" s="1"/>
  <c r="M25" i="1"/>
  <c r="I29" i="1"/>
  <c r="F38" i="1"/>
  <c r="K50" i="1"/>
  <c r="O50" i="1"/>
  <c r="M81" i="1"/>
  <c r="L85" i="1"/>
  <c r="K38" i="1"/>
  <c r="K39" i="1" s="1"/>
  <c r="K41" i="1" s="1"/>
  <c r="O38" i="1"/>
  <c r="O39" i="1" s="1"/>
  <c r="O41" i="1" s="1"/>
  <c r="H53" i="1"/>
  <c r="L49" i="1"/>
  <c r="O49" i="1"/>
  <c r="H64" i="1"/>
  <c r="N64" i="1"/>
  <c r="Q67" i="1"/>
  <c r="J81" i="1"/>
  <c r="P81" i="1"/>
  <c r="K72" i="1"/>
  <c r="M85" i="1"/>
  <c r="Q60" i="1"/>
  <c r="K61" i="1"/>
  <c r="K62" i="1"/>
  <c r="K64" i="1" s="1"/>
  <c r="L72" i="1"/>
  <c r="K73" i="1"/>
  <c r="H76" i="1"/>
  <c r="L81" i="1"/>
  <c r="H85" i="1"/>
  <c r="I95" i="1"/>
  <c r="J95" i="1" s="1"/>
  <c r="K95" i="1" s="1"/>
  <c r="L95" i="1" s="1"/>
  <c r="M95" i="1" s="1"/>
  <c r="N95" i="1" s="1"/>
  <c r="O95" i="1" s="1"/>
  <c r="P95" i="1" s="1"/>
  <c r="Q95" i="1" s="1"/>
  <c r="N72" i="1"/>
  <c r="I72" i="1"/>
  <c r="I41" i="1" l="1"/>
  <c r="J41" i="1"/>
  <c r="O17" i="1"/>
  <c r="Q35" i="1"/>
  <c r="M17" i="1"/>
  <c r="I87" i="1"/>
  <c r="P87" i="1"/>
  <c r="P17" i="1"/>
  <c r="M87" i="1"/>
  <c r="Q58" i="1"/>
  <c r="J64" i="1"/>
  <c r="L17" i="1"/>
  <c r="Q81" i="1"/>
  <c r="J87" i="1"/>
  <c r="L64" i="1"/>
  <c r="J17" i="1"/>
  <c r="Q15" i="1"/>
  <c r="J98" i="1"/>
  <c r="Q85" i="1"/>
  <c r="H87" i="1"/>
  <c r="J28" i="1"/>
  <c r="J29" i="1" s="1"/>
  <c r="I52" i="1"/>
  <c r="I53" i="1" s="1"/>
  <c r="L87" i="1"/>
  <c r="H102" i="1"/>
  <c r="H18" i="1"/>
  <c r="I75" i="1"/>
  <c r="I76" i="1"/>
  <c r="H65" i="1"/>
  <c r="Q62" i="1"/>
  <c r="H41" i="1"/>
  <c r="Q39" i="1"/>
  <c r="Q17" i="1" l="1"/>
  <c r="Q64" i="1"/>
  <c r="K28" i="1"/>
  <c r="K29" i="1"/>
  <c r="H42" i="1"/>
  <c r="H43" i="1" s="1"/>
  <c r="Q41" i="1"/>
  <c r="J75" i="1"/>
  <c r="J76" i="1" s="1"/>
  <c r="J52" i="1"/>
  <c r="J53" i="1"/>
  <c r="J99" i="1"/>
  <c r="H66" i="1"/>
  <c r="H88" i="1"/>
  <c r="Q87" i="1"/>
  <c r="H19" i="1"/>
  <c r="I102" i="1"/>
  <c r="H105" i="1" l="1"/>
  <c r="K75" i="1"/>
  <c r="K76" i="1" s="1"/>
  <c r="K52" i="1"/>
  <c r="K53" i="1" s="1"/>
  <c r="H30" i="1"/>
  <c r="I18" i="1"/>
  <c r="L28" i="1"/>
  <c r="I65" i="1"/>
  <c r="I66" i="1"/>
  <c r="H77" i="1"/>
  <c r="J102" i="1"/>
  <c r="K98" i="1"/>
  <c r="K99" i="1" s="1"/>
  <c r="I42" i="1"/>
  <c r="I43" i="1" s="1"/>
  <c r="H54" i="1"/>
  <c r="H89" i="1"/>
  <c r="H104" i="1"/>
  <c r="L75" i="1" l="1"/>
  <c r="L76" i="1"/>
  <c r="K102" i="1"/>
  <c r="L98" i="1"/>
  <c r="L99" i="1" s="1"/>
  <c r="L52" i="1"/>
  <c r="L53" i="1" s="1"/>
  <c r="I19" i="1"/>
  <c r="I88" i="1"/>
  <c r="H100" i="1"/>
  <c r="H101" i="1"/>
  <c r="H103" i="1" s="1"/>
  <c r="L29" i="1"/>
  <c r="I54" i="1"/>
  <c r="J42" i="1"/>
  <c r="I77" i="1"/>
  <c r="J65" i="1"/>
  <c r="J66" i="1" s="1"/>
  <c r="M98" i="1" l="1"/>
  <c r="M99" i="1" s="1"/>
  <c r="J77" i="1"/>
  <c r="K65" i="1"/>
  <c r="M75" i="1"/>
  <c r="M76" i="1" s="1"/>
  <c r="L102" i="1"/>
  <c r="M28" i="1"/>
  <c r="M29" i="1" s="1"/>
  <c r="I30" i="1"/>
  <c r="J18" i="1"/>
  <c r="M52" i="1"/>
  <c r="M53" i="1"/>
  <c r="I105" i="1"/>
  <c r="J43" i="1"/>
  <c r="I89" i="1"/>
  <c r="I104" i="1"/>
  <c r="M102" i="1" l="1"/>
  <c r="N28" i="1"/>
  <c r="N29" i="1"/>
  <c r="N75" i="1"/>
  <c r="N76" i="1" s="1"/>
  <c r="N98" i="1"/>
  <c r="N99" i="1" s="1"/>
  <c r="I100" i="1"/>
  <c r="J88" i="1"/>
  <c r="J19" i="1"/>
  <c r="K66" i="1"/>
  <c r="J54" i="1"/>
  <c r="K42" i="1"/>
  <c r="K43" i="1" s="1"/>
  <c r="I101" i="1"/>
  <c r="I103" i="1" s="1"/>
  <c r="N52" i="1"/>
  <c r="N53" i="1" s="1"/>
  <c r="O98" i="1" l="1"/>
  <c r="O99" i="1"/>
  <c r="O75" i="1"/>
  <c r="O76" i="1"/>
  <c r="O52" i="1"/>
  <c r="O53" i="1" s="1"/>
  <c r="K18" i="1"/>
  <c r="J30" i="1"/>
  <c r="K19" i="1"/>
  <c r="J105" i="1"/>
  <c r="K54" i="1"/>
  <c r="L42" i="1"/>
  <c r="L43" i="1" s="1"/>
  <c r="J89" i="1"/>
  <c r="J104" i="1"/>
  <c r="N102" i="1"/>
  <c r="O28" i="1"/>
  <c r="O29" i="1" s="1"/>
  <c r="L65" i="1"/>
  <c r="L66" i="1" s="1"/>
  <c r="K77" i="1"/>
  <c r="L77" i="1" l="1"/>
  <c r="M65" i="1"/>
  <c r="M66" i="1" s="1"/>
  <c r="P52" i="1"/>
  <c r="P53" i="1" s="1"/>
  <c r="Q53" i="1" s="1"/>
  <c r="O102" i="1"/>
  <c r="P28" i="1"/>
  <c r="P29" i="1" s="1"/>
  <c r="Q29" i="1" s="1"/>
  <c r="J100" i="1"/>
  <c r="K88" i="1"/>
  <c r="K89" i="1" s="1"/>
  <c r="K30" i="1"/>
  <c r="L18" i="1"/>
  <c r="P75" i="1"/>
  <c r="P76" i="1" s="1"/>
  <c r="Q76" i="1" s="1"/>
  <c r="L54" i="1"/>
  <c r="M42" i="1"/>
  <c r="M43" i="1"/>
  <c r="J101" i="1"/>
  <c r="J103" i="1" s="1"/>
  <c r="P98" i="1"/>
  <c r="P99" i="1" s="1"/>
  <c r="Q99" i="1" s="1"/>
  <c r="K104" i="1"/>
  <c r="K105" i="1" l="1"/>
  <c r="M77" i="1"/>
  <c r="N65" i="1"/>
  <c r="N66" i="1" s="1"/>
  <c r="P102" i="1"/>
  <c r="Q102" i="1" s="1"/>
  <c r="L88" i="1"/>
  <c r="L89" i="1" s="1"/>
  <c r="K100" i="1"/>
  <c r="M54" i="1"/>
  <c r="N42" i="1"/>
  <c r="N43" i="1" s="1"/>
  <c r="L19" i="1"/>
  <c r="K101" i="1"/>
  <c r="K103" i="1" s="1"/>
  <c r="L105" i="1" l="1"/>
  <c r="L104" i="1"/>
  <c r="O65" i="1"/>
  <c r="O66" i="1"/>
  <c r="N77" i="1"/>
  <c r="L100" i="1"/>
  <c r="M88" i="1"/>
  <c r="M89" i="1" s="1"/>
  <c r="O42" i="1"/>
  <c r="O43" i="1"/>
  <c r="N54" i="1"/>
  <c r="L101" i="1"/>
  <c r="L103" i="1" s="1"/>
  <c r="L30" i="1"/>
  <c r="M18" i="1"/>
  <c r="Q52" i="1" l="1"/>
  <c r="Q28" i="1"/>
  <c r="Q98" i="1"/>
  <c r="M100" i="1"/>
  <c r="N88" i="1"/>
  <c r="N89" i="1" s="1"/>
  <c r="M105" i="1"/>
  <c r="M104" i="1"/>
  <c r="M19" i="1"/>
  <c r="Q75" i="1"/>
  <c r="O54" i="1"/>
  <c r="P42" i="1"/>
  <c r="P43" i="1" s="1"/>
  <c r="Q43" i="1" s="1"/>
  <c r="O77" i="1"/>
  <c r="P65" i="1"/>
  <c r="P66" i="1" s="1"/>
  <c r="Q66" i="1" s="1"/>
  <c r="P77" i="1" l="1"/>
  <c r="O88" i="1"/>
  <c r="N100" i="1"/>
  <c r="O89" i="1"/>
  <c r="M101" i="1"/>
  <c r="M103" i="1" s="1"/>
  <c r="N18" i="1"/>
  <c r="N19" i="1" s="1"/>
  <c r="M30" i="1"/>
  <c r="P54" i="1"/>
  <c r="O100" i="1" l="1"/>
  <c r="P88" i="1"/>
  <c r="P89" i="1" s="1"/>
  <c r="Q89" i="1" s="1"/>
  <c r="N104" i="1"/>
  <c r="N105" i="1"/>
  <c r="N101" i="1"/>
  <c r="N103" i="1" s="1"/>
  <c r="N30" i="1"/>
  <c r="O18" i="1"/>
  <c r="O19" i="1" s="1"/>
  <c r="P100" i="1" l="1"/>
  <c r="Q54" i="1"/>
  <c r="Q42" i="1"/>
  <c r="O101" i="1"/>
  <c r="O103" i="1" s="1"/>
  <c r="O30" i="1"/>
  <c r="P18" i="1"/>
  <c r="Q77" i="1"/>
  <c r="Q65" i="1"/>
  <c r="O105" i="1"/>
  <c r="O104" i="1"/>
  <c r="P105" i="1" l="1"/>
  <c r="P104" i="1"/>
  <c r="P19" i="1"/>
  <c r="Q19" i="1" s="1"/>
  <c r="Q100" i="1" l="1"/>
  <c r="Q88" i="1"/>
  <c r="P101" i="1"/>
  <c r="P30" i="1"/>
  <c r="P103" i="1" l="1"/>
  <c r="Q103" i="1" s="1"/>
  <c r="Q101" i="1"/>
  <c r="Q30" i="1" l="1"/>
  <c r="Q104" i="1" l="1"/>
  <c r="Q105" i="1"/>
  <c r="Q18" i="1"/>
</calcChain>
</file>

<file path=xl/sharedStrings.xml><?xml version="1.0" encoding="utf-8"?>
<sst xmlns="http://schemas.openxmlformats.org/spreadsheetml/2006/main" count="278" uniqueCount="90">
  <si>
    <t>Washington Decoupling Mechanism Calculation</t>
  </si>
  <si>
    <t>Base for 9/15/16</t>
  </si>
  <si>
    <t>Base for 9/15/17</t>
  </si>
  <si>
    <t>ACTUAL 12 mo ending</t>
  </si>
  <si>
    <t>Calendar Year 2018</t>
  </si>
  <si>
    <t>Calendar Year 2019</t>
  </si>
  <si>
    <t xml:space="preserve"> </t>
  </si>
  <si>
    <t>Deferral Year 3</t>
  </si>
  <si>
    <t>Line No.</t>
  </si>
  <si>
    <t>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</si>
  <si>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</si>
  <si>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</si>
  <si>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</si>
  <si>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</si>
  <si>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</si>
  <si>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</si>
  <si>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</si>
  <si>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</si>
  <si>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</si>
  <si>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</si>
  <si>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</si>
  <si>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</si>
  <si>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</si>
  <si>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</si>
  <si>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</si>
  <si>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</si>
  <si>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</si>
  <si>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</si>
  <si>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(10)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</si>
  <si>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</si>
  <si>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</si>
  <si>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</si>
  <si>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</si>
  <si>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</si>
  <si>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</si>
  <si>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</si>
  <si>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</si>
  <si>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</si>
  <si>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</si>
  <si>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SCH. 16 - Residential</t>
  </si>
  <si>
    <t>Avg Customers</t>
  </si>
  <si>
    <t>Decoupled Revenue per Customer</t>
  </si>
  <si>
    <t>Allowed Decoupled Revenue</t>
  </si>
  <si>
    <t>(1)*(2)</t>
  </si>
  <si>
    <t>Actual kWh</t>
  </si>
  <si>
    <t>Decoupled Revenue per kWh Rate</t>
  </si>
  <si>
    <t>Actual Decoupled Revenue</t>
  </si>
  <si>
    <t>(4)*(5)</t>
  </si>
  <si>
    <t>Year 3 Current</t>
  </si>
  <si>
    <r>
      <t xml:space="preserve">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</si>
  <si>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>(6)-(3)</t>
  </si>
  <si>
    <t>Interest on Deferral*</t>
  </si>
  <si>
    <t>(9)</t>
  </si>
  <si>
    <t>Current Period Cumulative Deferral</t>
  </si>
  <si>
    <t xml:space="preserve">2.5 % Deferral Trigger </t>
  </si>
  <si>
    <t>(11)</t>
  </si>
  <si>
    <t>Trigger Threshold met?</t>
  </si>
  <si>
    <t>NO</t>
  </si>
  <si>
    <t>5% Cap</t>
  </si>
  <si>
    <t>5% Cap met?</t>
  </si>
  <si>
    <t>Year 2 Amortization</t>
  </si>
  <si>
    <r>
      <t xml:space="preserve">Carryover 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</si>
  <si>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 xml:space="preserve">Application of Excess Earnings </t>
  </si>
  <si>
    <r>
      <rPr>
        <b/>
        <sz val="12"/>
        <color rgb="FFFF0000"/>
        <rFont val="Calibri"/>
        <family val="2"/>
        <scheme val="minor"/>
      </rPr>
      <t>(Sur-credit)</t>
    </r>
    <r>
      <rPr>
        <b/>
        <sz val="12"/>
        <rFont val="Calibri"/>
        <family val="2"/>
        <scheme val="minor"/>
      </rPr>
      <t>/Surcharge Distribution</t>
    </r>
  </si>
  <si>
    <t>Cumulative Year 2 Deferral Balance</t>
  </si>
  <si>
    <t>Total Cumulative Deferral Balance - All Years</t>
  </si>
  <si>
    <t>SCH. 24 - Small General Service (&lt;100 kW)</t>
  </si>
  <si>
    <t>SCH. 36 - Large General Service (&gt;100 kW, &lt;1,000 kW)</t>
  </si>
  <si>
    <t>YES</t>
  </si>
  <si>
    <t>SCH. 40 - Irrigation</t>
  </si>
  <si>
    <t>(22)</t>
  </si>
  <si>
    <t>(23)</t>
  </si>
  <si>
    <r>
      <t>Year 3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</si>
  <si>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Year 2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</si>
  <si>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Total Cumulative Deferral Balance - All Years 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</si>
  <si>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t>Overall Revenue Impact for all Decoupling Years **</t>
  </si>
  <si>
    <t>Overall Revenue Impact for Year 3 Only - Current Month</t>
  </si>
  <si>
    <t>*Monthly FERC rate</t>
  </si>
  <si>
    <t>**Includes Year 3 plus Year 1 Schedule 93 balance reduction and Year 1 &amp; 2 balance interest</t>
  </si>
  <si>
    <t>ck formulas</t>
  </si>
  <si>
    <t>FERC rate</t>
  </si>
  <si>
    <t>July 2018</t>
  </si>
  <si>
    <t>August 2018</t>
  </si>
  <si>
    <t xml:space="preserve"> September 2018</t>
  </si>
  <si>
    <t>October 2018</t>
  </si>
  <si>
    <t>November 2018</t>
  </si>
  <si>
    <t>December 2018</t>
  </si>
  <si>
    <t>January 2019</t>
  </si>
  <si>
    <t xml:space="preserve">February 2019 </t>
  </si>
  <si>
    <t>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</si>
</sst>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_);_(* \(#,##0.00\);_(* &quot;-&quot;_);_(@_)"/>
    <numFmt numFmtId="169" formatCode="_(&quot;$&quot;* #,##0.00000_);_(&quot;$&quot;* \(#,##0.00000\);_(&quot;$&quot;* &quot;-&quot;??_);_(@_)"/>
    <numFmt numFmtId="170" formatCode="#,##0.0000_);\(#,##0.0000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 MT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Times New Roman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5" fillId="0" borderId="0"/>
  </cellStyleXfs>
  <cellXfs count="90">
    <xf numFmtId="0" fontId="0" fillId="0" borderId="0" xfId="0"/>
    <xf numFmtId="0" fontId="3" fillId="0" borderId="0" xfId="2" applyNumberFormat="1" applyFont="1"/>
    <xf numFmtId="0" fontId="4" fillId="0" borderId="0" xfId="2" applyNumberFormat="1" applyFont="1"/>
    <xf numFmtId="41" fontId="4" fillId="0" borderId="0" xfId="2" applyFont="1"/>
    <xf numFmtId="0" fontId="5" fillId="0" borderId="0" xfId="3" applyFont="1"/>
    <xf numFmtId="0" fontId="6" fillId="0" borderId="0" xfId="2" applyNumberFormat="1" applyFont="1" applyAlignment="1">
      <alignment horizontal="centerContinuous"/>
    </xf>
    <xf numFmtId="0" fontId="3" fillId="0" borderId="0" xfId="2" applyNumberFormat="1" applyFont="1" applyFill="1"/>
    <xf numFmtId="0" fontId="4" fillId="0" borderId="0" xfId="2" applyNumberFormat="1" applyFont="1" applyFill="1"/>
    <xf numFmtId="41" fontId="7" fillId="0" borderId="0" xfId="2" applyFont="1" applyAlignment="1">
      <alignment horizontal="center"/>
    </xf>
    <xf numFmtId="41" fontId="3" fillId="0" borderId="0" xfId="2" applyFont="1" applyFill="1" applyAlignment="1">
      <alignment horizontal="center"/>
    </xf>
    <xf numFmtId="0" fontId="3" fillId="0" borderId="0" xfId="2" applyNumberFormat="1" applyFont="1" applyBorder="1" applyAlignment="1">
      <alignment horizontal="right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5" fillId="0" borderId="0" xfId="3" applyFont="1" applyFill="1"/>
    <xf numFmtId="164" fontId="3" fillId="0" borderId="3" xfId="2" applyNumberFormat="1" applyFont="1" applyBorder="1" applyAlignment="1">
      <alignment horizontal="centerContinuous"/>
    </xf>
    <xf numFmtId="16" fontId="5" fillId="0" borderId="0" xfId="3" quotePrefix="1" applyNumberFormat="1" applyFont="1" applyAlignment="1">
      <alignment horizontal="center"/>
    </xf>
    <xf numFmtId="164" fontId="4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right"/>
    </xf>
    <xf numFmtId="41" fontId="4" fillId="0" borderId="4" xfId="2" applyFont="1" applyFill="1" applyBorder="1" applyAlignment="1">
      <alignment horizontal="center"/>
    </xf>
    <xf numFmtId="164" fontId="4" fillId="0" borderId="4" xfId="2" quotePrefix="1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2" quotePrefix="1" applyNumberFormat="1" applyFont="1" applyAlignment="1">
      <alignment horizontal="center"/>
    </xf>
    <xf numFmtId="164" fontId="4" fillId="0" borderId="0" xfId="2" quotePrefix="1" applyNumberFormat="1" applyFont="1" applyBorder="1" applyAlignment="1">
      <alignment horizontal="center"/>
    </xf>
    <xf numFmtId="0" fontId="4" fillId="0" borderId="0" xfId="2" quotePrefix="1" applyNumberFormat="1" applyFont="1" applyBorder="1" applyAlignment="1">
      <alignment horizontal="center"/>
    </xf>
    <xf numFmtId="41" fontId="4" fillId="0" borderId="0" xfId="2" quotePrefix="1" applyFont="1" applyFill="1" applyBorder="1" applyAlignment="1">
      <alignment horizontal="center"/>
    </xf>
    <xf numFmtId="165" fontId="4" fillId="0" borderId="0" xfId="4" applyNumberFormat="1" applyFont="1" applyBorder="1"/>
    <xf numFmtId="0" fontId="3" fillId="0" borderId="0" xfId="2" applyNumberFormat="1" applyFont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1" fontId="9" fillId="0" borderId="0" xfId="5" applyNumberFormat="1" applyFont="1" applyFill="1" applyAlignment="1" applyProtection="1">
      <alignment horizontal="center"/>
    </xf>
    <xf numFmtId="41" fontId="4" fillId="0" borderId="0" xfId="2" quotePrefix="1" applyFont="1" applyBorder="1" applyAlignment="1">
      <alignment horizontal="center"/>
    </xf>
    <xf numFmtId="0" fontId="4" fillId="0" borderId="0" xfId="2" applyNumberFormat="1" applyFont="1" applyFill="1" applyAlignment="1">
      <alignment horizontal="right"/>
    </xf>
    <xf numFmtId="41" fontId="4" fillId="0" borderId="0" xfId="2" applyFont="1" applyFill="1" applyBorder="1"/>
    <xf numFmtId="41" fontId="4" fillId="0" borderId="0" xfId="2" applyFont="1" applyBorder="1" applyAlignment="1">
      <alignment horizontal="right"/>
    </xf>
    <xf numFmtId="166" fontId="5" fillId="0" borderId="0" xfId="6" applyNumberFormat="1" applyFont="1" applyFill="1" applyBorder="1"/>
    <xf numFmtId="0" fontId="4" fillId="0" borderId="0" xfId="2" applyNumberFormat="1" applyFont="1" applyAlignment="1">
      <alignment horizontal="right"/>
    </xf>
    <xf numFmtId="44" fontId="4" fillId="0" borderId="0" xfId="7" applyNumberFormat="1" applyFont="1" applyFill="1" applyBorder="1"/>
    <xf numFmtId="167" fontId="4" fillId="0" borderId="0" xfId="7" applyNumberFormat="1" applyFont="1" applyBorder="1"/>
    <xf numFmtId="44" fontId="7" fillId="0" borderId="0" xfId="7" applyNumberFormat="1" applyFont="1" applyBorder="1"/>
    <xf numFmtId="44" fontId="7" fillId="0" borderId="0" xfId="7" applyFont="1" applyBorder="1"/>
    <xf numFmtId="44" fontId="12" fillId="0" borderId="0" xfId="7" applyNumberFormat="1" applyFont="1" applyBorder="1"/>
    <xf numFmtId="167" fontId="4" fillId="0" borderId="0" xfId="7" applyNumberFormat="1" applyFont="1" applyFill="1" applyBorder="1"/>
    <xf numFmtId="167" fontId="4" fillId="0" borderId="0" xfId="7" quotePrefix="1" applyNumberFormat="1" applyFont="1" applyBorder="1" applyAlignment="1">
      <alignment horizontal="center"/>
    </xf>
    <xf numFmtId="41" fontId="4" fillId="0" borderId="0" xfId="2" applyFont="1" applyBorder="1" applyAlignment="1">
      <alignment horizontal="center"/>
    </xf>
    <xf numFmtId="168" fontId="4" fillId="0" borderId="0" xfId="2" applyNumberFormat="1" applyFont="1"/>
    <xf numFmtId="41" fontId="4" fillId="0" borderId="0" xfId="2" applyFont="1" applyFill="1"/>
    <xf numFmtId="169" fontId="4" fillId="0" borderId="0" xfId="7" applyNumberFormat="1" applyFont="1" applyFill="1" applyBorder="1"/>
    <xf numFmtId="169" fontId="4" fillId="0" borderId="0" xfId="7" applyNumberFormat="1" applyFont="1" applyBorder="1"/>
    <xf numFmtId="169" fontId="7" fillId="0" borderId="0" xfId="7" applyNumberFormat="1" applyFont="1" applyBorder="1"/>
    <xf numFmtId="167" fontId="4" fillId="0" borderId="0" xfId="7" quotePrefix="1" applyNumberFormat="1" applyFont="1" applyAlignment="1">
      <alignment horizontal="center"/>
    </xf>
    <xf numFmtId="167" fontId="4" fillId="0" borderId="0" xfId="7" applyNumberFormat="1" applyFont="1"/>
    <xf numFmtId="0" fontId="13" fillId="0" borderId="0" xfId="2" applyNumberFormat="1" applyFont="1" applyAlignment="1">
      <alignment horizontal="left"/>
    </xf>
    <xf numFmtId="41" fontId="3" fillId="0" borderId="0" xfId="2" applyFont="1" applyFill="1" applyBorder="1"/>
    <xf numFmtId="42" fontId="3" fillId="0" borderId="0" xfId="8" applyNumberFormat="1" applyFont="1" applyFill="1" applyBorder="1" applyAlignment="1">
      <alignment horizontal="center"/>
    </xf>
    <xf numFmtId="42" fontId="4" fillId="0" borderId="0" xfId="8" quotePrefix="1" applyNumberFormat="1" applyFont="1" applyFill="1" applyAlignment="1">
      <alignment horizontal="center"/>
    </xf>
    <xf numFmtId="42" fontId="4" fillId="0" borderId="0" xfId="8" applyNumberFormat="1" applyFont="1" applyFill="1"/>
    <xf numFmtId="42" fontId="3" fillId="0" borderId="0" xfId="8" applyNumberFormat="1" applyFont="1" applyFill="1"/>
    <xf numFmtId="0" fontId="4" fillId="0" borderId="0" xfId="2" applyNumberFormat="1" applyFont="1" applyBorder="1"/>
    <xf numFmtId="42" fontId="4" fillId="0" borderId="0" xfId="8" quotePrefix="1" applyNumberFormat="1" applyFont="1" applyFill="1" applyBorder="1" applyAlignment="1">
      <alignment horizontal="center"/>
    </xf>
    <xf numFmtId="42" fontId="3" fillId="0" borderId="0" xfId="8" applyNumberFormat="1" applyFont="1" applyFill="1" applyBorder="1"/>
    <xf numFmtId="42" fontId="14" fillId="0" borderId="0" xfId="8" applyNumberFormat="1" applyFont="1" applyFill="1" applyBorder="1"/>
    <xf numFmtId="0" fontId="13" fillId="0" borderId="0" xfId="2" applyNumberFormat="1" applyFont="1" applyBorder="1" applyAlignment="1">
      <alignment horizontal="left"/>
    </xf>
    <xf numFmtId="167" fontId="16" fillId="0" borderId="0" xfId="7" applyNumberFormat="1" applyFont="1"/>
    <xf numFmtId="167" fontId="4" fillId="0" borderId="0" xfId="8" applyNumberFormat="1" applyFont="1" applyFill="1"/>
    <xf numFmtId="167" fontId="5" fillId="0" borderId="0" xfId="3" applyNumberFormat="1" applyFont="1"/>
    <xf numFmtId="0" fontId="5" fillId="0" borderId="0" xfId="3" applyFont="1" applyBorder="1"/>
    <xf numFmtId="0" fontId="4" fillId="0" borderId="4" xfId="2" applyNumberFormat="1" applyFont="1" applyBorder="1"/>
    <xf numFmtId="41" fontId="4" fillId="0" borderId="4" xfId="2" quotePrefix="1" applyFont="1" applyBorder="1" applyAlignment="1">
      <alignment horizontal="center"/>
    </xf>
    <xf numFmtId="42" fontId="3" fillId="0" borderId="4" xfId="8" applyNumberFormat="1" applyFont="1" applyFill="1" applyBorder="1" applyAlignment="1">
      <alignment horizontal="center"/>
    </xf>
    <xf numFmtId="42" fontId="4" fillId="0" borderId="4" xfId="8" quotePrefix="1" applyNumberFormat="1" applyFont="1" applyFill="1" applyBorder="1" applyAlignment="1">
      <alignment horizontal="center"/>
    </xf>
    <xf numFmtId="42" fontId="3" fillId="0" borderId="4" xfId="8" applyNumberFormat="1" applyFont="1" applyFill="1" applyBorder="1"/>
    <xf numFmtId="42" fontId="4" fillId="0" borderId="4" xfId="8" applyNumberFormat="1" applyFont="1" applyFill="1" applyBorder="1"/>
    <xf numFmtId="5" fontId="3" fillId="0" borderId="0" xfId="8" applyNumberFormat="1" applyFont="1" applyFill="1" applyBorder="1"/>
    <xf numFmtId="5" fontId="3" fillId="0" borderId="0" xfId="8" applyNumberFormat="1" applyFont="1" applyFill="1"/>
    <xf numFmtId="0" fontId="4" fillId="0" borderId="0" xfId="2" applyNumberFormat="1" applyFont="1" applyBorder="1" applyAlignment="1">
      <alignment horizontal="center"/>
    </xf>
    <xf numFmtId="0" fontId="3" fillId="0" borderId="0" xfId="2" applyNumberFormat="1" applyFont="1" applyBorder="1"/>
    <xf numFmtId="167" fontId="3" fillId="0" borderId="0" xfId="7" applyNumberFormat="1" applyFont="1"/>
    <xf numFmtId="0" fontId="3" fillId="0" borderId="0" xfId="2" applyNumberFormat="1" applyFont="1" applyBorder="1" applyAlignment="1">
      <alignment horizontal="left"/>
    </xf>
    <xf numFmtId="0" fontId="4" fillId="0" borderId="0" xfId="2" quotePrefix="1" applyNumberFormat="1" applyFont="1" applyBorder="1"/>
    <xf numFmtId="166" fontId="5" fillId="0" borderId="0" xfId="1" applyNumberFormat="1" applyFont="1"/>
    <xf numFmtId="170" fontId="4" fillId="0" borderId="0" xfId="8" quotePrefix="1" applyNumberFormat="1" applyFont="1" applyFill="1" applyBorder="1" applyAlignment="1">
      <alignment horizontal="left"/>
    </xf>
    <xf numFmtId="170" fontId="4" fillId="0" borderId="0" xfId="8" quotePrefix="1" applyNumberFormat="1" applyFont="1" applyFill="1" applyBorder="1" applyAlignment="1">
      <alignment horizontal="center"/>
    </xf>
    <xf numFmtId="0" fontId="5" fillId="0" borderId="0" xfId="3" applyNumberFormat="1" applyFont="1"/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/>
    </xf>
    <xf numFmtId="0" fontId="5" fillId="3" borderId="2" xfId="3" applyFont="1" applyFill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</cellXfs>
  <cellStyles count="9">
    <cellStyle name="Comma" xfId="1" builtinId="3"/>
    <cellStyle name="Comma 2 2" xfId="6"/>
    <cellStyle name="Currency 28" xfId="7"/>
    <cellStyle name="Normal" xfId="0" builtinId="0"/>
    <cellStyle name="Normal 15 8" xfId="2"/>
    <cellStyle name="Normal 159" xfId="8"/>
    <cellStyle name="Normal 2" xfId="5"/>
    <cellStyle name="Normal 3 2" xfId="3"/>
    <cellStyle name="Percent 2 2" xfId="4"/>
  </cellStyles>
  <dxfs count="18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121"/>
  <sheetViews>
    <sheetView tabSelected="1" topLeftCell="B1" zoomScale="90" zoomScaleNormal="90" zoomScaleSheetLayoutView="70" workbookViewId="0">
      <pane ySplit="6" topLeftCell="A7" activePane="bottomLeft" state="frozen"/>
      <selection pane="bottomLeft" activeCell="B1" sqref="B1"/>
    </sheetView>
  </sheetViews>
  <sheetFormatPr defaultRowHeight="15.75"/>
  <cols>
    <col min="1" max="1" width="1.7109375" style="82" customWidth="1"/>
    <col min="2" max="2" width="5.7109375" style="82" customWidth="1"/>
    <col min="3" max="3" width="8.5703125" style="4" bestFit="1" customWidth="1"/>
    <col min="4" max="4" width="51.85546875" style="82" customWidth="1"/>
    <col min="5" max="5" width="15.5703125" style="4" hidden="1" customWidth="1"/>
    <col min="6" max="6" width="17.5703125" style="4" customWidth="1"/>
    <col min="7" max="7" width="19.7109375" style="4" customWidth="1"/>
    <col min="8" max="16" width="15.7109375" style="4" customWidth="1"/>
    <col min="17" max="17" width="16.85546875" style="4" bestFit="1" customWidth="1"/>
    <col min="18" max="18" width="15.5703125" style="4" customWidth="1"/>
    <col min="19" max="19" width="12.42578125" style="4" customWidth="1"/>
    <col min="20" max="16384" width="9.140625" style="4"/>
  </cols>
  <sheetData>
    <row r="1" spans="1:18">
      <c r="A1" s="1"/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2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>
      <c r="A3" s="6"/>
      <c r="B3" s="7"/>
      <c r="C3" s="8"/>
      <c r="D3" s="7"/>
      <c r="E3" s="9" t="s">
        <v>1</v>
      </c>
      <c r="F3" s="9" t="s">
        <v>2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8">
      <c r="A4" s="6"/>
      <c r="B4" s="7"/>
      <c r="C4" s="3"/>
      <c r="D4" s="10" t="s">
        <v>3</v>
      </c>
      <c r="E4" s="11">
        <v>42185</v>
      </c>
      <c r="F4" s="11">
        <v>42185</v>
      </c>
      <c r="G4" s="3"/>
      <c r="H4" s="83" t="s">
        <v>4</v>
      </c>
      <c r="I4" s="84"/>
      <c r="J4" s="84"/>
      <c r="K4" s="84"/>
      <c r="L4" s="84"/>
      <c r="M4" s="85"/>
      <c r="N4" s="86" t="s">
        <v>5</v>
      </c>
      <c r="O4" s="87"/>
      <c r="P4" s="87"/>
    </row>
    <row r="5" spans="1:18">
      <c r="A5" s="2"/>
      <c r="B5" s="1"/>
      <c r="C5" s="12"/>
      <c r="D5" s="10" t="s">
        <v>6</v>
      </c>
      <c r="E5" s="13"/>
      <c r="F5" s="13"/>
      <c r="G5" s="12"/>
      <c r="H5" s="88" t="s">
        <v>7</v>
      </c>
      <c r="I5" s="89"/>
      <c r="J5" s="89"/>
      <c r="K5" s="89"/>
      <c r="L5" s="89"/>
      <c r="M5" s="89"/>
      <c r="N5" s="89"/>
      <c r="O5" s="89"/>
      <c r="P5" s="89"/>
      <c r="Q5" s="14"/>
      <c r="R5" s="15"/>
    </row>
    <row r="6" spans="1:18">
      <c r="A6" s="2"/>
      <c r="B6" s="2"/>
      <c r="C6" s="16" t="s">
        <v>8</v>
      </c>
      <c r="D6" s="17" t="s">
        <v>6</v>
      </c>
      <c r="E6" s="18" t="s">
        <v>6</v>
      </c>
      <c r="F6" s="18" t="s">
        <v>6</v>
      </c>
      <c r="G6" s="16" t="s">
        <v>9</v>
      </c>
      <c r="H6" s="16" t="s">
        <v>10</v>
      </c>
      <c r="I6" s="16" t="s">
        <v>11</v>
      </c>
      <c r="J6" s="19" t="s">
        <v>12</v>
      </c>
      <c r="K6" s="16" t="s">
        <v>13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18</v>
      </c>
      <c r="Q6" s="20" t="s">
        <v>19</v>
      </c>
      <c r="R6" s="21"/>
    </row>
    <row r="7" spans="1:18">
      <c r="A7" s="2"/>
      <c r="B7" s="22" t="s">
        <v>20</v>
      </c>
      <c r="C7" s="23" t="s">
        <v>21</v>
      </c>
      <c r="D7" s="24" t="s">
        <v>22</v>
      </c>
      <c r="E7" s="25" t="s">
        <v>23</v>
      </c>
      <c r="F7" s="25" t="s">
        <v>24</v>
      </c>
      <c r="G7" s="23" t="s">
        <v>25</v>
      </c>
      <c r="H7" s="23" t="s">
        <v>26</v>
      </c>
      <c r="I7" s="23" t="s">
        <v>27</v>
      </c>
      <c r="J7" s="23" t="s">
        <v>28</v>
      </c>
      <c r="K7" s="23" t="s">
        <v>29</v>
      </c>
      <c r="L7" s="23" t="s">
        <v>30</v>
      </c>
      <c r="M7" s="23" t="s">
        <v>31</v>
      </c>
      <c r="N7" s="23" t="s">
        <v>32</v>
      </c>
      <c r="O7" s="23" t="s">
        <v>33</v>
      </c>
      <c r="P7" s="23" t="s">
        <v>34</v>
      </c>
      <c r="Q7" s="23" t="s">
        <v>35</v>
      </c>
    </row>
    <row r="8" spans="1:18">
      <c r="A8" s="2"/>
      <c r="B8" s="1" t="s">
        <v>39</v>
      </c>
      <c r="C8" s="26"/>
      <c r="D8" s="27"/>
      <c r="E8" s="28"/>
      <c r="F8" s="28"/>
      <c r="G8" s="26"/>
      <c r="H8" s="29">
        <v>201807</v>
      </c>
      <c r="I8" s="29">
        <v>201808</v>
      </c>
      <c r="J8" s="29">
        <v>201809</v>
      </c>
      <c r="K8" s="29">
        <v>201810</v>
      </c>
      <c r="L8" s="29">
        <v>201811</v>
      </c>
      <c r="M8" s="29">
        <v>201812</v>
      </c>
      <c r="N8" s="29">
        <v>201901</v>
      </c>
      <c r="O8" s="29">
        <v>201902</v>
      </c>
      <c r="P8" s="29">
        <v>201903</v>
      </c>
      <c r="Q8" s="26"/>
    </row>
    <row r="9" spans="1:18">
      <c r="A9" s="2"/>
      <c r="B9" s="2"/>
      <c r="C9" s="30" t="s">
        <v>20</v>
      </c>
      <c r="D9" s="31" t="s">
        <v>40</v>
      </c>
      <c r="E9" s="32">
        <v>105258.64978493931</v>
      </c>
      <c r="F9" s="32">
        <v>105258.64978493931</v>
      </c>
      <c r="G9" s="33"/>
      <c r="H9" s="34">
        <v>107642</v>
      </c>
      <c r="I9" s="34">
        <v>107693</v>
      </c>
      <c r="J9" s="34">
        <v>107820</v>
      </c>
      <c r="K9" s="34">
        <v>107770</v>
      </c>
      <c r="L9" s="34">
        <v>107902</v>
      </c>
      <c r="M9" s="34">
        <v>107922</v>
      </c>
      <c r="N9" s="34">
        <v>108076</v>
      </c>
      <c r="O9" s="34">
        <v>108163</v>
      </c>
      <c r="P9" s="34">
        <v>108281</v>
      </c>
      <c r="Q9" s="33"/>
    </row>
    <row r="10" spans="1:18">
      <c r="A10" s="2"/>
      <c r="B10" s="2"/>
      <c r="C10" s="30" t="s">
        <v>21</v>
      </c>
      <c r="D10" s="35" t="s">
        <v>41</v>
      </c>
      <c r="E10" s="36">
        <f>E11/E9</f>
        <v>758.04754710531631</v>
      </c>
      <c r="F10" s="36">
        <f>F11/F9</f>
        <v>790.46965214820557</v>
      </c>
      <c r="G10" s="37"/>
      <c r="H10" s="38">
        <v>46.152828727582389</v>
      </c>
      <c r="I10" s="38">
        <v>61.719551580053853</v>
      </c>
      <c r="J10" s="38">
        <v>56.811872571839537</v>
      </c>
      <c r="K10" s="39">
        <v>54.061951019626278</v>
      </c>
      <c r="L10" s="39">
        <v>58.578929561529897</v>
      </c>
      <c r="M10" s="39">
        <v>108.14963789191133</v>
      </c>
      <c r="N10" s="39">
        <v>104.49228036939483</v>
      </c>
      <c r="O10" s="39">
        <v>91.202079948274289</v>
      </c>
      <c r="P10" s="39">
        <v>73.547115471848016</v>
      </c>
      <c r="Q10" s="40"/>
    </row>
    <row r="11" spans="1:18">
      <c r="A11" s="2"/>
      <c r="B11" s="2"/>
      <c r="C11" s="30" t="s">
        <v>22</v>
      </c>
      <c r="D11" s="35" t="s">
        <v>42</v>
      </c>
      <c r="E11" s="41">
        <v>79791061.281090766</v>
      </c>
      <c r="F11" s="41">
        <v>83203768.281090766</v>
      </c>
      <c r="G11" s="42" t="s">
        <v>43</v>
      </c>
      <c r="H11" s="37">
        <f>H10*H9</f>
        <v>4967982.7898944234</v>
      </c>
      <c r="I11" s="37">
        <f>I10*I9</f>
        <v>6646763.66831074</v>
      </c>
      <c r="J11" s="37">
        <f>J10*J9</f>
        <v>6125456.1006957386</v>
      </c>
      <c r="K11" s="37">
        <f t="shared" ref="K11:N11" si="0">K10*K9</f>
        <v>5826256.4613851244</v>
      </c>
      <c r="L11" s="37">
        <f t="shared" si="0"/>
        <v>6320783.6575481985</v>
      </c>
      <c r="M11" s="37">
        <f t="shared" si="0"/>
        <v>11671725.220570855</v>
      </c>
      <c r="N11" s="37">
        <f t="shared" si="0"/>
        <v>11293107.693202715</v>
      </c>
      <c r="O11" s="37">
        <f>O10*O9</f>
        <v>9864690.5734451916</v>
      </c>
      <c r="P11" s="37">
        <f>P10*P9</f>
        <v>7963755.2104071751</v>
      </c>
      <c r="Q11" s="37">
        <f>SUM(H11:P11)</f>
        <v>70680521.375460163</v>
      </c>
    </row>
    <row r="12" spans="1:18">
      <c r="A12" s="2"/>
      <c r="B12" s="2"/>
      <c r="C12" s="43"/>
      <c r="D12" s="35"/>
      <c r="E12" s="32"/>
      <c r="F12" s="32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8">
      <c r="A13" s="2"/>
      <c r="B13" s="2"/>
      <c r="C13" s="30" t="s">
        <v>23</v>
      </c>
      <c r="D13" s="31" t="s">
        <v>44</v>
      </c>
      <c r="E13" s="32">
        <v>1569786637.4891768</v>
      </c>
      <c r="F13" s="32">
        <v>1569786637.4891768</v>
      </c>
      <c r="G13" s="45"/>
      <c r="H13" s="34">
        <v>111536257</v>
      </c>
      <c r="I13" s="34">
        <v>134299314</v>
      </c>
      <c r="J13" s="34">
        <v>102120686</v>
      </c>
      <c r="K13" s="34">
        <v>87570612</v>
      </c>
      <c r="L13" s="34">
        <v>120580493</v>
      </c>
      <c r="M13" s="34">
        <v>182647242</v>
      </c>
      <c r="N13" s="34">
        <v>184635397</v>
      </c>
      <c r="O13" s="34">
        <v>191104451</v>
      </c>
      <c r="P13" s="34">
        <v>194003727</v>
      </c>
      <c r="Q13" s="45">
        <f>SUM(H13:P13)</f>
        <v>1308498179</v>
      </c>
    </row>
    <row r="14" spans="1:18">
      <c r="A14" s="2"/>
      <c r="B14" s="2"/>
      <c r="C14" s="30" t="s">
        <v>24</v>
      </c>
      <c r="D14" s="35" t="s">
        <v>45</v>
      </c>
      <c r="E14" s="46">
        <f>E11/E13</f>
        <v>5.0829239704010987E-2</v>
      </c>
      <c r="F14" s="46">
        <f>F11/F13</f>
        <v>5.3003233875256142E-2</v>
      </c>
      <c r="G14" s="47"/>
      <c r="H14" s="48">
        <v>5.3003233875256142E-2</v>
      </c>
      <c r="I14" s="48">
        <f>$H$14</f>
        <v>5.3003233875256142E-2</v>
      </c>
      <c r="J14" s="48">
        <f t="shared" ref="J14:P14" si="1">$H$14</f>
        <v>5.3003233875256142E-2</v>
      </c>
      <c r="K14" s="48">
        <f t="shared" si="1"/>
        <v>5.3003233875256142E-2</v>
      </c>
      <c r="L14" s="48">
        <f t="shared" si="1"/>
        <v>5.3003233875256142E-2</v>
      </c>
      <c r="M14" s="48">
        <f t="shared" si="1"/>
        <v>5.3003233875256142E-2</v>
      </c>
      <c r="N14" s="48">
        <f t="shared" si="1"/>
        <v>5.3003233875256142E-2</v>
      </c>
      <c r="O14" s="48">
        <f t="shared" si="1"/>
        <v>5.3003233875256142E-2</v>
      </c>
      <c r="P14" s="48">
        <f t="shared" si="1"/>
        <v>5.3003233875256142E-2</v>
      </c>
      <c r="Q14" s="48"/>
    </row>
    <row r="15" spans="1:18">
      <c r="A15" s="2"/>
      <c r="B15" s="2"/>
      <c r="C15" s="30" t="s">
        <v>25</v>
      </c>
      <c r="D15" s="35" t="s">
        <v>46</v>
      </c>
      <c r="E15" s="41" t="s">
        <v>6</v>
      </c>
      <c r="F15" s="41" t="s">
        <v>6</v>
      </c>
      <c r="G15" s="49" t="s">
        <v>47</v>
      </c>
      <c r="H15" s="50">
        <f>H13*H14</f>
        <v>5911782.3153416747</v>
      </c>
      <c r="I15" s="50">
        <f>I13*I14</f>
        <v>7118297.9492284618</v>
      </c>
      <c r="J15" s="50">
        <f>J13*J14</f>
        <v>5412726.6035595955</v>
      </c>
      <c r="K15" s="50">
        <f t="shared" ref="K15:P15" si="2">K13*K14</f>
        <v>4641525.6284353118</v>
      </c>
      <c r="L15" s="50">
        <f t="shared" si="2"/>
        <v>6391156.0712726861</v>
      </c>
      <c r="M15" s="50">
        <f t="shared" si="2"/>
        <v>9680894.4843965061</v>
      </c>
      <c r="N15" s="50">
        <f t="shared" si="2"/>
        <v>9786273.1288417671</v>
      </c>
      <c r="O15" s="50">
        <f t="shared" si="2"/>
        <v>10129153.910955427</v>
      </c>
      <c r="P15" s="50">
        <f t="shared" si="2"/>
        <v>10282824.914852345</v>
      </c>
      <c r="Q15" s="37">
        <f>SUM(H15:P15)</f>
        <v>69354635.00688377</v>
      </c>
    </row>
    <row r="16" spans="1:18">
      <c r="A16" s="2"/>
      <c r="B16" s="2"/>
      <c r="C16" s="43"/>
      <c r="D16" s="51" t="s">
        <v>48</v>
      </c>
      <c r="E16" s="52"/>
      <c r="F16" s="52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22">
      <c r="A17" s="2"/>
      <c r="B17" s="2"/>
      <c r="C17" s="30" t="s">
        <v>26</v>
      </c>
      <c r="D17" s="27" t="s">
        <v>49</v>
      </c>
      <c r="E17" s="53"/>
      <c r="F17" s="53"/>
      <c r="G17" s="54" t="s">
        <v>50</v>
      </c>
      <c r="H17" s="55">
        <f t="shared" ref="H17:P17" si="3">H15-H11</f>
        <v>943799.52544725128</v>
      </c>
      <c r="I17" s="55">
        <f t="shared" si="3"/>
        <v>471534.2809177218</v>
      </c>
      <c r="J17" s="55">
        <f t="shared" si="3"/>
        <v>-712729.49713614304</v>
      </c>
      <c r="K17" s="55">
        <f t="shared" si="3"/>
        <v>-1184730.8329498125</v>
      </c>
      <c r="L17" s="55">
        <f t="shared" si="3"/>
        <v>70372.413724487647</v>
      </c>
      <c r="M17" s="55">
        <f t="shared" si="3"/>
        <v>-1990830.7361743487</v>
      </c>
      <c r="N17" s="55">
        <f t="shared" si="3"/>
        <v>-1506834.5643609483</v>
      </c>
      <c r="O17" s="55">
        <f t="shared" si="3"/>
        <v>264463.33751023561</v>
      </c>
      <c r="P17" s="55">
        <f t="shared" si="3"/>
        <v>2319069.7044451702</v>
      </c>
      <c r="Q17" s="55">
        <f>SUM(H17:P17)</f>
        <v>-1325886.368576386</v>
      </c>
    </row>
    <row r="18" spans="1:22">
      <c r="A18" s="2"/>
      <c r="B18" s="2"/>
      <c r="C18" s="30" t="s">
        <v>27</v>
      </c>
      <c r="D18" s="27" t="s">
        <v>51</v>
      </c>
      <c r="E18" s="53"/>
      <c r="F18" s="53"/>
      <c r="G18" s="56"/>
      <c r="H18" s="55">
        <f>(H17/2)*H113</f>
        <v>1887.5990508945026</v>
      </c>
      <c r="I18" s="55">
        <f>(H19+I17/2)*H114</f>
        <v>4725.8170598280267</v>
      </c>
      <c r="J18" s="55">
        <f>(I19+J17/2)*H115</f>
        <v>4155.7716482397327</v>
      </c>
      <c r="K18" s="55">
        <f>(J19+K17/2)*H116</f>
        <v>508.23393815412044</v>
      </c>
      <c r="L18" s="55">
        <f>(K19+L17/2)*H117</f>
        <v>-1786.2178701626524</v>
      </c>
      <c r="M18" s="55">
        <f>(L19+M17/2)*H118</f>
        <v>-5870.2487518782045</v>
      </c>
      <c r="N18" s="55">
        <f>(M19+N17/2)*H119</f>
        <v>-13870.477162415467</v>
      </c>
      <c r="O18" s="55">
        <f>(N19+O17/2)*H120</f>
        <v>-15149.749055456057</v>
      </c>
      <c r="P18" s="55">
        <f>(O19+P17/2)*H121</f>
        <v>-11047.610164543778</v>
      </c>
      <c r="Q18" s="55">
        <f>SUM(H18:P18)</f>
        <v>-36446.881307339776</v>
      </c>
    </row>
    <row r="19" spans="1:22">
      <c r="A19" s="57"/>
      <c r="B19" s="57"/>
      <c r="C19" s="30" t="s">
        <v>52</v>
      </c>
      <c r="D19" s="10" t="s">
        <v>53</v>
      </c>
      <c r="E19" s="53"/>
      <c r="F19" s="53"/>
      <c r="G19" s="58" t="s">
        <v>6</v>
      </c>
      <c r="H19" s="59">
        <f>H17+H18</f>
        <v>945687.12449814577</v>
      </c>
      <c r="I19" s="59">
        <f t="shared" ref="I19:P19" si="4">H19+I17+I18</f>
        <v>1421947.2224756954</v>
      </c>
      <c r="J19" s="59">
        <f t="shared" si="4"/>
        <v>713373.49698779208</v>
      </c>
      <c r="K19" s="59">
        <f t="shared" si="4"/>
        <v>-470849.10202386632</v>
      </c>
      <c r="L19" s="59">
        <f t="shared" si="4"/>
        <v>-402262.9061695413</v>
      </c>
      <c r="M19" s="59">
        <f t="shared" si="4"/>
        <v>-2398963.8910957682</v>
      </c>
      <c r="N19" s="59">
        <f t="shared" si="4"/>
        <v>-3919668.9326191321</v>
      </c>
      <c r="O19" s="59">
        <f t="shared" si="4"/>
        <v>-3670355.3441643524</v>
      </c>
      <c r="P19" s="59">
        <f t="shared" si="4"/>
        <v>-1362333.249883726</v>
      </c>
      <c r="Q19" s="56">
        <f>P19</f>
        <v>-1362333.249883726</v>
      </c>
    </row>
    <row r="20" spans="1:22">
      <c r="A20" s="57"/>
      <c r="B20" s="57"/>
      <c r="C20" s="30" t="s">
        <v>28</v>
      </c>
      <c r="D20" s="10" t="s">
        <v>54</v>
      </c>
      <c r="E20" s="53"/>
      <c r="F20" s="53"/>
      <c r="G20" s="58"/>
      <c r="H20" s="59"/>
      <c r="I20" s="59"/>
      <c r="J20" s="59"/>
      <c r="K20" s="59"/>
      <c r="L20" s="59"/>
      <c r="M20" s="59"/>
      <c r="N20" s="59"/>
      <c r="O20" s="59"/>
      <c r="P20" s="59"/>
      <c r="Q20" s="60">
        <f>-ROUND(F11*0.025,0)</f>
        <v>-2080094</v>
      </c>
    </row>
    <row r="21" spans="1:22">
      <c r="A21" s="57"/>
      <c r="B21" s="57"/>
      <c r="C21" s="30" t="s">
        <v>55</v>
      </c>
      <c r="D21" s="10" t="s">
        <v>56</v>
      </c>
      <c r="E21" s="53"/>
      <c r="F21" s="53"/>
      <c r="G21" s="58"/>
      <c r="H21" s="59"/>
      <c r="I21" s="59"/>
      <c r="J21" s="59"/>
      <c r="K21" s="59"/>
      <c r="L21" s="59"/>
      <c r="M21" s="59"/>
      <c r="N21" s="59"/>
      <c r="O21" s="59"/>
      <c r="P21" s="59"/>
      <c r="Q21" s="59" t="s">
        <v>57</v>
      </c>
    </row>
    <row r="22" spans="1:22">
      <c r="A22" s="57"/>
      <c r="B22" s="57"/>
      <c r="C22" s="30" t="s">
        <v>29</v>
      </c>
      <c r="D22" s="10" t="s">
        <v>58</v>
      </c>
      <c r="E22" s="53"/>
      <c r="F22" s="53"/>
      <c r="G22" s="58"/>
      <c r="H22" s="59"/>
      <c r="I22" s="59"/>
      <c r="J22" s="59"/>
      <c r="K22" s="59"/>
      <c r="L22" s="59"/>
      <c r="M22" s="59"/>
      <c r="N22" s="59"/>
      <c r="O22" s="59"/>
      <c r="P22" s="59"/>
      <c r="Q22" s="60" t="s">
        <v>6</v>
      </c>
    </row>
    <row r="23" spans="1:22">
      <c r="A23" s="57"/>
      <c r="B23" s="57"/>
      <c r="C23" s="30" t="s">
        <v>30</v>
      </c>
      <c r="D23" s="10" t="s">
        <v>59</v>
      </c>
      <c r="E23" s="53"/>
      <c r="F23" s="53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 t="s">
        <v>57</v>
      </c>
    </row>
    <row r="24" spans="1:22">
      <c r="A24" s="57"/>
      <c r="B24" s="57"/>
      <c r="C24" s="30"/>
      <c r="D24" s="61" t="s">
        <v>60</v>
      </c>
      <c r="E24" s="53"/>
      <c r="F24" s="53"/>
      <c r="G24" s="58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22">
      <c r="A25" s="2"/>
      <c r="B25" s="2"/>
      <c r="C25" s="30" t="s">
        <v>31</v>
      </c>
      <c r="D25" s="27" t="s">
        <v>61</v>
      </c>
      <c r="E25" s="53"/>
      <c r="F25" s="53"/>
      <c r="G25" s="54"/>
      <c r="H25" s="62">
        <v>-2042977.4470601415</v>
      </c>
      <c r="I25" s="62">
        <f t="shared" ref="I25:P25" si="5">$H$25</f>
        <v>-2042977.4470601415</v>
      </c>
      <c r="J25" s="62">
        <f t="shared" si="5"/>
        <v>-2042977.4470601415</v>
      </c>
      <c r="K25" s="62">
        <f t="shared" si="5"/>
        <v>-2042977.4470601415</v>
      </c>
      <c r="L25" s="62">
        <f t="shared" si="5"/>
        <v>-2042977.4470601415</v>
      </c>
      <c r="M25" s="62">
        <f t="shared" si="5"/>
        <v>-2042977.4470601415</v>
      </c>
      <c r="N25" s="62">
        <f t="shared" si="5"/>
        <v>-2042977.4470601415</v>
      </c>
      <c r="O25" s="62">
        <f t="shared" si="5"/>
        <v>-2042977.4470601415</v>
      </c>
      <c r="P25" s="62">
        <f t="shared" si="5"/>
        <v>-2042977.4470601415</v>
      </c>
      <c r="Q25" s="63">
        <f>P25</f>
        <v>-2042977.4470601415</v>
      </c>
      <c r="R25" s="63"/>
      <c r="S25" s="64"/>
    </row>
    <row r="26" spans="1:22">
      <c r="A26" s="2"/>
      <c r="B26" s="2"/>
      <c r="C26" s="30" t="s">
        <v>32</v>
      </c>
      <c r="D26" s="27" t="s">
        <v>62</v>
      </c>
      <c r="E26" s="53"/>
      <c r="F26" s="53"/>
      <c r="G26" s="54"/>
      <c r="H26" s="50">
        <v>1735141.9813699534</v>
      </c>
      <c r="I26" s="50">
        <f>$H$26</f>
        <v>1735141.9813699534</v>
      </c>
      <c r="J26" s="50">
        <f t="shared" ref="J26:P26" si="6">$H$26</f>
        <v>1735141.9813699534</v>
      </c>
      <c r="K26" s="50">
        <f t="shared" si="6"/>
        <v>1735141.9813699534</v>
      </c>
      <c r="L26" s="50">
        <f t="shared" si="6"/>
        <v>1735141.9813699534</v>
      </c>
      <c r="M26" s="50">
        <f t="shared" si="6"/>
        <v>1735141.9813699534</v>
      </c>
      <c r="N26" s="50">
        <f t="shared" si="6"/>
        <v>1735141.9813699534</v>
      </c>
      <c r="O26" s="50">
        <f t="shared" si="6"/>
        <v>1735141.9813699534</v>
      </c>
      <c r="P26" s="50">
        <f t="shared" si="6"/>
        <v>1735141.9813699534</v>
      </c>
      <c r="Q26" s="63">
        <f>P26</f>
        <v>1735141.9813699534</v>
      </c>
    </row>
    <row r="27" spans="1:22">
      <c r="A27" s="2"/>
      <c r="B27" s="2"/>
      <c r="C27" s="30" t="s">
        <v>33</v>
      </c>
      <c r="D27" s="27" t="s">
        <v>63</v>
      </c>
      <c r="E27" s="53"/>
      <c r="F27" s="53"/>
      <c r="G27" s="54"/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62">
        <v>-196070</v>
      </c>
      <c r="P27" s="62">
        <v>-304</v>
      </c>
      <c r="Q27" s="55">
        <f>SUM(O27:P27)</f>
        <v>-196374</v>
      </c>
    </row>
    <row r="28" spans="1:22">
      <c r="A28" s="2"/>
      <c r="B28" s="2"/>
      <c r="C28" s="30" t="s">
        <v>34</v>
      </c>
      <c r="D28" s="27" t="s">
        <v>51</v>
      </c>
      <c r="E28" s="53"/>
      <c r="F28" s="53"/>
      <c r="G28" s="54"/>
      <c r="H28" s="62">
        <v>-9127.466508974454</v>
      </c>
      <c r="I28" s="62">
        <f>(H29+I27/2)*H114</f>
        <v>-1267.8517287966501</v>
      </c>
      <c r="J28" s="62">
        <f>(I29+J27/2)*H115</f>
        <v>-1241.1000573190408</v>
      </c>
      <c r="K28" s="62">
        <f>(J29+K27/2)*H116</f>
        <v>-1341.7819127381686</v>
      </c>
      <c r="L28" s="62">
        <f>(K29+L27/2)*H117</f>
        <v>-1315.3360301818675</v>
      </c>
      <c r="M28" s="62">
        <f>(L29+M27/2)*H118</f>
        <v>-1352.9418080984326</v>
      </c>
      <c r="N28" s="62">
        <f>(M29+N27/2)*H119</f>
        <v>-1423.3205524397058</v>
      </c>
      <c r="O28" s="62">
        <f>(N29+O27/2)*H120</f>
        <v>-1691.7610571549458</v>
      </c>
      <c r="P28" s="62">
        <f>(O29+P27/2)*H121</f>
        <v>-2300.4037115219226</v>
      </c>
      <c r="Q28" s="55">
        <f>SUM(H28:P28)</f>
        <v>-21061.963367225184</v>
      </c>
      <c r="R28" s="55"/>
      <c r="V28" s="4" t="s">
        <v>6</v>
      </c>
    </row>
    <row r="29" spans="1:22">
      <c r="A29" s="57"/>
      <c r="B29" s="57"/>
      <c r="C29" s="30" t="s">
        <v>35</v>
      </c>
      <c r="D29" s="10" t="s">
        <v>64</v>
      </c>
      <c r="E29" s="53"/>
      <c r="F29" s="53"/>
      <c r="G29" s="58" t="s">
        <v>6</v>
      </c>
      <c r="H29" s="59">
        <f>H25+H26+H27+H28</f>
        <v>-316962.93219916255</v>
      </c>
      <c r="I29" s="59">
        <f>H29+I27+I28</f>
        <v>-318230.78392795922</v>
      </c>
      <c r="J29" s="59">
        <f t="shared" ref="J29:P29" si="7">I29+J27+J28</f>
        <v>-319471.88398527825</v>
      </c>
      <c r="K29" s="59">
        <f t="shared" si="7"/>
        <v>-320813.66589801642</v>
      </c>
      <c r="L29" s="59">
        <f t="shared" si="7"/>
        <v>-322129.00192819827</v>
      </c>
      <c r="M29" s="59">
        <f t="shared" si="7"/>
        <v>-323481.94373629673</v>
      </c>
      <c r="N29" s="59">
        <f t="shared" si="7"/>
        <v>-324905.26428873645</v>
      </c>
      <c r="O29" s="59">
        <f t="shared" si="7"/>
        <v>-522667.02534589142</v>
      </c>
      <c r="P29" s="59">
        <f t="shared" si="7"/>
        <v>-525271.42905741336</v>
      </c>
      <c r="Q29" s="59">
        <f>P29</f>
        <v>-525271.42905741336</v>
      </c>
    </row>
    <row r="30" spans="1:22" s="65" customFormat="1">
      <c r="A30" s="57"/>
      <c r="B30" s="57"/>
      <c r="C30" s="30" t="s">
        <v>36</v>
      </c>
      <c r="D30" s="10" t="s">
        <v>65</v>
      </c>
      <c r="E30" s="53"/>
      <c r="F30" s="53"/>
      <c r="G30" s="58" t="s">
        <v>6</v>
      </c>
      <c r="H30" s="59">
        <f t="shared" ref="H30:Q30" si="8">H19+H29</f>
        <v>628724.19229898322</v>
      </c>
      <c r="I30" s="59">
        <f t="shared" si="8"/>
        <v>1103716.4385477363</v>
      </c>
      <c r="J30" s="59">
        <f t="shared" si="8"/>
        <v>393901.61300251383</v>
      </c>
      <c r="K30" s="59">
        <f t="shared" si="8"/>
        <v>-791662.76792188268</v>
      </c>
      <c r="L30" s="59">
        <f t="shared" si="8"/>
        <v>-724391.90809773956</v>
      </c>
      <c r="M30" s="59">
        <f t="shared" si="8"/>
        <v>-2722445.8348320648</v>
      </c>
      <c r="N30" s="59">
        <f t="shared" si="8"/>
        <v>-4244574.1969078686</v>
      </c>
      <c r="O30" s="59">
        <f t="shared" si="8"/>
        <v>-4193022.3695102436</v>
      </c>
      <c r="P30" s="59">
        <f t="shared" si="8"/>
        <v>-1887604.6789411395</v>
      </c>
      <c r="Q30" s="59">
        <f t="shared" si="8"/>
        <v>-1887604.6789411395</v>
      </c>
    </row>
    <row r="31" spans="1:22" s="65" customFormat="1">
      <c r="A31" s="66"/>
      <c r="B31" s="66"/>
      <c r="C31" s="67"/>
      <c r="D31" s="17"/>
      <c r="E31" s="68"/>
      <c r="F31" s="68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1"/>
    </row>
    <row r="32" spans="1:22">
      <c r="A32" s="2"/>
      <c r="B32" s="1" t="s">
        <v>66</v>
      </c>
      <c r="C32" s="26"/>
      <c r="D32" s="27"/>
      <c r="E32" s="28"/>
      <c r="F32" s="28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1:20">
      <c r="A33" s="2"/>
      <c r="B33" s="2"/>
      <c r="C33" s="30" t="s">
        <v>20</v>
      </c>
      <c r="D33" s="31" t="s">
        <v>40</v>
      </c>
      <c r="E33" s="32">
        <v>19046.041792326934</v>
      </c>
      <c r="F33" s="32">
        <v>19046.041792326934</v>
      </c>
      <c r="G33" s="33"/>
      <c r="H33" s="34">
        <v>19876</v>
      </c>
      <c r="I33" s="34">
        <v>19908</v>
      </c>
      <c r="J33" s="34">
        <v>19925</v>
      </c>
      <c r="K33" s="34">
        <v>19927</v>
      </c>
      <c r="L33" s="34">
        <v>19955</v>
      </c>
      <c r="M33" s="34">
        <v>19985</v>
      </c>
      <c r="N33" s="34">
        <v>19968</v>
      </c>
      <c r="O33" s="34">
        <v>19980</v>
      </c>
      <c r="P33" s="34">
        <v>20010</v>
      </c>
      <c r="Q33" s="33"/>
      <c r="T33" s="4" t="s">
        <v>6</v>
      </c>
    </row>
    <row r="34" spans="1:20">
      <c r="A34" s="2"/>
      <c r="B34" s="2"/>
      <c r="C34" s="30" t="s">
        <v>21</v>
      </c>
      <c r="D34" s="35" t="s">
        <v>41</v>
      </c>
      <c r="E34" s="41">
        <f>E35/E33</f>
        <v>1544.7788852104136</v>
      </c>
      <c r="F34" s="41">
        <f>F35/F33</f>
        <v>1602.4784330735677</v>
      </c>
      <c r="G34" s="37"/>
      <c r="H34" s="38">
        <v>131.35345965475818</v>
      </c>
      <c r="I34" s="38">
        <v>151.48164893574926</v>
      </c>
      <c r="J34" s="38">
        <v>140.65558248415761</v>
      </c>
      <c r="K34" s="39">
        <v>127.27093102756341</v>
      </c>
      <c r="L34" s="39">
        <v>123.6626030739845</v>
      </c>
      <c r="M34" s="39">
        <v>159.42851154589974</v>
      </c>
      <c r="N34" s="39">
        <v>154.05242124562363</v>
      </c>
      <c r="O34" s="39">
        <v>138.66783323772174</v>
      </c>
      <c r="P34" s="39">
        <v>124.73771905912518</v>
      </c>
      <c r="Q34" s="37"/>
    </row>
    <row r="35" spans="1:20">
      <c r="A35" s="2"/>
      <c r="B35" s="2"/>
      <c r="C35" s="30" t="s">
        <v>22</v>
      </c>
      <c r="D35" s="35" t="s">
        <v>42</v>
      </c>
      <c r="E35" s="41">
        <v>29421923.207621749</v>
      </c>
      <c r="F35" s="41">
        <v>30520871.207621749</v>
      </c>
      <c r="G35" s="42" t="s">
        <v>43</v>
      </c>
      <c r="H35" s="37">
        <f>H34*H33</f>
        <v>2610781.3640979738</v>
      </c>
      <c r="I35" s="37">
        <f>I34*I33</f>
        <v>3015696.6670128964</v>
      </c>
      <c r="J35" s="37">
        <f>J34*J33</f>
        <v>2802562.4809968402</v>
      </c>
      <c r="K35" s="37">
        <f t="shared" ref="K35:P35" si="9">K34*K33</f>
        <v>2536127.8425862561</v>
      </c>
      <c r="L35" s="37">
        <f t="shared" si="9"/>
        <v>2467687.2443413609</v>
      </c>
      <c r="M35" s="37">
        <f t="shared" si="9"/>
        <v>3186178.8032448064</v>
      </c>
      <c r="N35" s="37">
        <f t="shared" si="9"/>
        <v>3076118.7474326128</v>
      </c>
      <c r="O35" s="37">
        <f t="shared" si="9"/>
        <v>2770583.3080896805</v>
      </c>
      <c r="P35" s="37">
        <f t="shared" si="9"/>
        <v>2496001.7583730947</v>
      </c>
      <c r="Q35" s="37">
        <f>SUM(H35:P35)</f>
        <v>24961738.216175519</v>
      </c>
    </row>
    <row r="36" spans="1:20">
      <c r="A36" s="2"/>
      <c r="B36" s="2"/>
      <c r="C36" s="43"/>
      <c r="D36" s="35"/>
      <c r="E36" s="32"/>
      <c r="F36" s="32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20">
      <c r="A37" s="2"/>
      <c r="B37" s="2"/>
      <c r="C37" s="30" t="s">
        <v>23</v>
      </c>
      <c r="D37" s="31" t="s">
        <v>44</v>
      </c>
      <c r="E37" s="32">
        <v>536266600.35221505</v>
      </c>
      <c r="F37" s="32">
        <v>536266600.35221505</v>
      </c>
      <c r="G37" s="45"/>
      <c r="H37" s="34">
        <v>47447284</v>
      </c>
      <c r="I37" s="34">
        <v>54691541</v>
      </c>
      <c r="J37" s="34">
        <v>48036751</v>
      </c>
      <c r="K37" s="34">
        <v>41173030</v>
      </c>
      <c r="L37" s="34">
        <v>41892813</v>
      </c>
      <c r="M37" s="34">
        <v>51458320</v>
      </c>
      <c r="N37" s="34">
        <v>49367476</v>
      </c>
      <c r="O37" s="34">
        <v>48996258</v>
      </c>
      <c r="P37" s="34">
        <v>50182274</v>
      </c>
      <c r="Q37" s="45">
        <f>SUM(H37:P37)</f>
        <v>433245747</v>
      </c>
    </row>
    <row r="38" spans="1:20">
      <c r="A38" s="2"/>
      <c r="B38" s="2"/>
      <c r="C38" s="30" t="s">
        <v>24</v>
      </c>
      <c r="D38" s="35" t="s">
        <v>45</v>
      </c>
      <c r="E38" s="46">
        <f>E35/E37</f>
        <v>5.486435886236006E-2</v>
      </c>
      <c r="F38" s="46">
        <f>F35/F37</f>
        <v>5.6913615704531885E-2</v>
      </c>
      <c r="G38" s="47"/>
      <c r="H38" s="48">
        <v>5.6913615704531885E-2</v>
      </c>
      <c r="I38" s="48">
        <f>$H$38</f>
        <v>5.6913615704531885E-2</v>
      </c>
      <c r="J38" s="48">
        <f t="shared" ref="J38:P38" si="10">$H$38</f>
        <v>5.6913615704531885E-2</v>
      </c>
      <c r="K38" s="48">
        <f t="shared" si="10"/>
        <v>5.6913615704531885E-2</v>
      </c>
      <c r="L38" s="48">
        <f t="shared" si="10"/>
        <v>5.6913615704531885E-2</v>
      </c>
      <c r="M38" s="48">
        <f t="shared" si="10"/>
        <v>5.6913615704531885E-2</v>
      </c>
      <c r="N38" s="48">
        <f t="shared" si="10"/>
        <v>5.6913615704531885E-2</v>
      </c>
      <c r="O38" s="48">
        <f t="shared" si="10"/>
        <v>5.6913615704531885E-2</v>
      </c>
      <c r="P38" s="48">
        <f t="shared" si="10"/>
        <v>5.6913615704531885E-2</v>
      </c>
      <c r="Q38" s="47"/>
    </row>
    <row r="39" spans="1:20">
      <c r="A39" s="2"/>
      <c r="B39" s="2"/>
      <c r="C39" s="30" t="s">
        <v>25</v>
      </c>
      <c r="D39" s="35" t="s">
        <v>46</v>
      </c>
      <c r="E39" s="41" t="s">
        <v>6</v>
      </c>
      <c r="F39" s="41" t="s">
        <v>6</v>
      </c>
      <c r="G39" s="49" t="s">
        <v>47</v>
      </c>
      <c r="H39" s="50">
        <f>H37*H38</f>
        <v>2700396.4877997846</v>
      </c>
      <c r="I39" s="50">
        <f>I37*I38</f>
        <v>3112693.3467626492</v>
      </c>
      <c r="J39" s="50">
        <f>J37*J38</f>
        <v>2733945.1861082879</v>
      </c>
      <c r="K39" s="50">
        <f t="shared" ref="K39:P39" si="11">K37*K38</f>
        <v>2343306.0068111625</v>
      </c>
      <c r="L39" s="50">
        <f t="shared" si="11"/>
        <v>2384271.4598638173</v>
      </c>
      <c r="M39" s="50">
        <f t="shared" si="11"/>
        <v>2928679.0492808274</v>
      </c>
      <c r="N39" s="50">
        <f t="shared" si="11"/>
        <v>2809681.5573667008</v>
      </c>
      <c r="O39" s="50">
        <f t="shared" si="11"/>
        <v>2788554.1987720961</v>
      </c>
      <c r="P39" s="50">
        <f t="shared" si="11"/>
        <v>2856054.6576155219</v>
      </c>
      <c r="Q39" s="37">
        <f>SUM(H39:P39)</f>
        <v>24657581.950380847</v>
      </c>
    </row>
    <row r="40" spans="1:20">
      <c r="A40" s="2"/>
      <c r="B40" s="2"/>
      <c r="C40" s="30"/>
      <c r="D40" s="51" t="s">
        <v>48</v>
      </c>
      <c r="E40" s="41"/>
      <c r="F40" s="41"/>
      <c r="G40" s="49"/>
      <c r="H40" s="50"/>
      <c r="I40" s="50"/>
      <c r="J40" s="50"/>
      <c r="K40" s="50"/>
      <c r="L40" s="50"/>
      <c r="M40" s="50"/>
      <c r="N40" s="50"/>
      <c r="O40" s="50"/>
      <c r="P40" s="50"/>
      <c r="Q40" s="37"/>
    </row>
    <row r="41" spans="1:20">
      <c r="A41" s="2"/>
      <c r="B41" s="2"/>
      <c r="C41" s="30" t="s">
        <v>26</v>
      </c>
      <c r="D41" s="27" t="s">
        <v>49</v>
      </c>
      <c r="E41" s="53"/>
      <c r="F41" s="53"/>
      <c r="G41" s="54" t="s">
        <v>50</v>
      </c>
      <c r="H41" s="55">
        <f t="shared" ref="H41:P41" si="12">H39-H35</f>
        <v>89615.123701810837</v>
      </c>
      <c r="I41" s="55">
        <f t="shared" si="12"/>
        <v>96996.679749752861</v>
      </c>
      <c r="J41" s="55">
        <f t="shared" si="12"/>
        <v>-68617.294888552278</v>
      </c>
      <c r="K41" s="55">
        <f t="shared" si="12"/>
        <v>-192821.83577509364</v>
      </c>
      <c r="L41" s="55">
        <f t="shared" si="12"/>
        <v>-83415.784477543551</v>
      </c>
      <c r="M41" s="55">
        <f t="shared" si="12"/>
        <v>-257499.75396397896</v>
      </c>
      <c r="N41" s="55">
        <f t="shared" si="12"/>
        <v>-266437.19006591197</v>
      </c>
      <c r="O41" s="55">
        <f t="shared" si="12"/>
        <v>17970.890682415571</v>
      </c>
      <c r="P41" s="55">
        <f t="shared" si="12"/>
        <v>360052.8992424272</v>
      </c>
      <c r="Q41" s="55">
        <f>SUM(H41:P41)</f>
        <v>-304156.26579467393</v>
      </c>
    </row>
    <row r="42" spans="1:20">
      <c r="A42" s="2"/>
      <c r="B42" s="2"/>
      <c r="C42" s="30" t="s">
        <v>27</v>
      </c>
      <c r="D42" s="27" t="s">
        <v>51</v>
      </c>
      <c r="E42" s="53"/>
      <c r="F42" s="53"/>
      <c r="G42" s="56"/>
      <c r="H42" s="55">
        <f>(H41/2)*H113</f>
        <v>179.23024740362169</v>
      </c>
      <c r="I42" s="55">
        <f>(H43+I41/2)*H114</f>
        <v>553.17077529636356</v>
      </c>
      <c r="J42" s="55">
        <f>(I43+J41/2)*H115</f>
        <v>596.83867241695134</v>
      </c>
      <c r="K42" s="55">
        <f>(J43+K41/2)*H116</f>
        <v>96.23388755644244</v>
      </c>
      <c r="L42" s="55">
        <f>(K43+L41/2)*H117</f>
        <v>-471.94995805954056</v>
      </c>
      <c r="M42" s="55">
        <f>(L43+M41/2)*H118</f>
        <v>-1201.3657531974056</v>
      </c>
      <c r="N42" s="55">
        <f>(M43+N41/2)*H119</f>
        <v>-2416.5209323866347</v>
      </c>
      <c r="O42" s="55">
        <f>(N43+O41/2)*H120</f>
        <v>-2703.435893757116</v>
      </c>
      <c r="P42" s="55">
        <f>(O43+P41/2)*H121</f>
        <v>-2154.022263230705</v>
      </c>
      <c r="Q42" s="55">
        <f>SUM(H42:P42)</f>
        <v>-7521.8212179580223</v>
      </c>
    </row>
    <row r="43" spans="1:20">
      <c r="A43" s="57"/>
      <c r="B43" s="57"/>
      <c r="C43" s="30" t="s">
        <v>52</v>
      </c>
      <c r="D43" s="10" t="s">
        <v>53</v>
      </c>
      <c r="E43" s="53"/>
      <c r="F43" s="53"/>
      <c r="G43" s="58" t="s">
        <v>6</v>
      </c>
      <c r="H43" s="59">
        <f>H41+H42</f>
        <v>89794.353949214463</v>
      </c>
      <c r="I43" s="59">
        <f>H43+I41+I42</f>
        <v>187344.20447426368</v>
      </c>
      <c r="J43" s="59">
        <f t="shared" ref="J43:P43" si="13">I43+J41+J42</f>
        <v>119323.74825812835</v>
      </c>
      <c r="K43" s="59">
        <f t="shared" si="13"/>
        <v>-73401.853629408841</v>
      </c>
      <c r="L43" s="59">
        <f t="shared" si="13"/>
        <v>-157289.58806501192</v>
      </c>
      <c r="M43" s="59">
        <f t="shared" si="13"/>
        <v>-415990.70778218826</v>
      </c>
      <c r="N43" s="59">
        <f t="shared" si="13"/>
        <v>-684844.4187804868</v>
      </c>
      <c r="O43" s="59">
        <f t="shared" si="13"/>
        <v>-669576.96399182838</v>
      </c>
      <c r="P43" s="59">
        <f t="shared" si="13"/>
        <v>-311678.08701263188</v>
      </c>
      <c r="Q43" s="56">
        <f>P43</f>
        <v>-311678.08701263188</v>
      </c>
    </row>
    <row r="44" spans="1:20">
      <c r="A44" s="57"/>
      <c r="B44" s="57"/>
      <c r="C44" s="30" t="s">
        <v>28</v>
      </c>
      <c r="D44" s="10" t="s">
        <v>54</v>
      </c>
      <c r="E44" s="53"/>
      <c r="F44" s="53"/>
      <c r="G44" s="58"/>
      <c r="H44" s="59"/>
      <c r="I44" s="59"/>
      <c r="J44" s="59"/>
      <c r="K44" s="59"/>
      <c r="L44" s="59"/>
      <c r="M44" s="59"/>
      <c r="N44" s="59"/>
      <c r="O44" s="59"/>
      <c r="P44" s="59"/>
      <c r="Q44" s="60">
        <f>-ROUND(F35*0.025,0)</f>
        <v>-763022</v>
      </c>
    </row>
    <row r="45" spans="1:20">
      <c r="A45" s="57"/>
      <c r="B45" s="57"/>
      <c r="C45" s="30" t="s">
        <v>55</v>
      </c>
      <c r="D45" s="10" t="s">
        <v>56</v>
      </c>
      <c r="E45" s="53"/>
      <c r="F45" s="53"/>
      <c r="G45" s="58"/>
      <c r="H45" s="59"/>
      <c r="I45" s="59"/>
      <c r="J45" s="59"/>
      <c r="K45" s="59"/>
      <c r="L45" s="59"/>
      <c r="M45" s="59"/>
      <c r="N45" s="59"/>
      <c r="O45" s="59"/>
      <c r="P45" s="59"/>
      <c r="Q45" s="59" t="s">
        <v>57</v>
      </c>
    </row>
    <row r="46" spans="1:20">
      <c r="A46" s="57"/>
      <c r="B46" s="57"/>
      <c r="C46" s="30" t="s">
        <v>29</v>
      </c>
      <c r="D46" s="10" t="s">
        <v>58</v>
      </c>
      <c r="E46" s="53"/>
      <c r="F46" s="53"/>
      <c r="G46" s="58"/>
      <c r="H46" s="59"/>
      <c r="I46" s="59"/>
      <c r="J46" s="59"/>
      <c r="K46" s="59"/>
      <c r="L46" s="59"/>
      <c r="M46" s="59"/>
      <c r="N46" s="59"/>
      <c r="O46" s="59"/>
      <c r="P46" s="59"/>
      <c r="Q46" s="60" t="s">
        <v>6</v>
      </c>
    </row>
    <row r="47" spans="1:20">
      <c r="A47" s="57"/>
      <c r="B47" s="57"/>
      <c r="C47" s="30" t="s">
        <v>30</v>
      </c>
      <c r="D47" s="10" t="s">
        <v>59</v>
      </c>
      <c r="E47" s="53"/>
      <c r="F47" s="53"/>
      <c r="G47" s="58"/>
      <c r="H47" s="59"/>
      <c r="I47" s="59"/>
      <c r="J47" s="59"/>
      <c r="K47" s="59"/>
      <c r="L47" s="59"/>
      <c r="M47" s="59"/>
      <c r="N47" s="59"/>
      <c r="O47" s="59"/>
      <c r="P47" s="59"/>
      <c r="Q47" s="59" t="s">
        <v>57</v>
      </c>
    </row>
    <row r="48" spans="1:20">
      <c r="A48" s="57"/>
      <c r="B48" s="57"/>
      <c r="C48" s="30"/>
      <c r="D48" s="61" t="s">
        <v>60</v>
      </c>
      <c r="E48" s="53"/>
      <c r="F48" s="53"/>
      <c r="G48" s="58"/>
      <c r="H48" s="59"/>
      <c r="I48" s="59"/>
      <c r="J48" s="59"/>
      <c r="K48" s="59"/>
      <c r="L48" s="59"/>
      <c r="M48" s="59"/>
      <c r="N48" s="59"/>
      <c r="O48" s="59"/>
      <c r="P48" s="59"/>
      <c r="Q48" s="59"/>
    </row>
    <row r="49" spans="1:20">
      <c r="A49" s="2"/>
      <c r="B49" s="2"/>
      <c r="C49" s="30" t="s">
        <v>31</v>
      </c>
      <c r="D49" s="27" t="s">
        <v>61</v>
      </c>
      <c r="E49" s="53"/>
      <c r="F49" s="53"/>
      <c r="G49" s="54"/>
      <c r="H49" s="50">
        <v>381242.40902466234</v>
      </c>
      <c r="I49" s="50">
        <f>$H$49</f>
        <v>381242.40902466234</v>
      </c>
      <c r="J49" s="50">
        <f t="shared" ref="J49:P49" si="14">$H$49</f>
        <v>381242.40902466234</v>
      </c>
      <c r="K49" s="50">
        <f t="shared" si="14"/>
        <v>381242.40902466234</v>
      </c>
      <c r="L49" s="50">
        <f t="shared" si="14"/>
        <v>381242.40902466234</v>
      </c>
      <c r="M49" s="50">
        <f t="shared" si="14"/>
        <v>381242.40902466234</v>
      </c>
      <c r="N49" s="50">
        <f t="shared" si="14"/>
        <v>381242.40902466234</v>
      </c>
      <c r="O49" s="50">
        <f>$H$49</f>
        <v>381242.40902466234</v>
      </c>
      <c r="P49" s="50">
        <f t="shared" si="14"/>
        <v>381242.40902466234</v>
      </c>
      <c r="Q49" s="63">
        <f>P49</f>
        <v>381242.40902466234</v>
      </c>
    </row>
    <row r="50" spans="1:20">
      <c r="A50" s="2"/>
      <c r="B50" s="2"/>
      <c r="C50" s="30" t="s">
        <v>32</v>
      </c>
      <c r="D50" s="27" t="s">
        <v>62</v>
      </c>
      <c r="E50" s="53"/>
      <c r="F50" s="53"/>
      <c r="G50" s="54"/>
      <c r="H50" s="50">
        <v>643853.21364025399</v>
      </c>
      <c r="I50" s="50">
        <f>$H$50</f>
        <v>643853.21364025399</v>
      </c>
      <c r="J50" s="50">
        <f t="shared" ref="J50:P50" si="15">$H$50</f>
        <v>643853.21364025399</v>
      </c>
      <c r="K50" s="50">
        <f t="shared" si="15"/>
        <v>643853.21364025399</v>
      </c>
      <c r="L50" s="50">
        <f t="shared" si="15"/>
        <v>643853.21364025399</v>
      </c>
      <c r="M50" s="50">
        <f t="shared" si="15"/>
        <v>643853.21364025399</v>
      </c>
      <c r="N50" s="50">
        <f t="shared" si="15"/>
        <v>643853.21364025399</v>
      </c>
      <c r="O50" s="50">
        <f t="shared" si="15"/>
        <v>643853.21364025399</v>
      </c>
      <c r="P50" s="50">
        <f t="shared" si="15"/>
        <v>643853.21364025399</v>
      </c>
      <c r="Q50" s="63">
        <f>P50</f>
        <v>643853.21364025399</v>
      </c>
      <c r="S50" s="4" t="s">
        <v>6</v>
      </c>
    </row>
    <row r="51" spans="1:20">
      <c r="A51" s="2"/>
      <c r="B51" s="2"/>
      <c r="C51" s="30" t="s">
        <v>33</v>
      </c>
      <c r="D51" s="27" t="s">
        <v>63</v>
      </c>
      <c r="E51" s="53"/>
      <c r="F51" s="53"/>
      <c r="G51" s="54"/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-41488</v>
      </c>
      <c r="P51" s="50">
        <v>-95418</v>
      </c>
      <c r="Q51" s="55">
        <f>SUM(O51:P51)</f>
        <v>-136906</v>
      </c>
    </row>
    <row r="52" spans="1:20">
      <c r="A52" s="2"/>
      <c r="B52" s="2"/>
      <c r="C52" s="30" t="s">
        <v>34</v>
      </c>
      <c r="D52" s="27" t="s">
        <v>51</v>
      </c>
      <c r="E52" s="53"/>
      <c r="F52" s="53"/>
      <c r="G52" s="54"/>
      <c r="H52" s="62">
        <v>-1089.8016391050921</v>
      </c>
      <c r="I52" s="55">
        <f>(H53+I51/2)*H114</f>
        <v>4096.0232841032448</v>
      </c>
      <c r="J52" s="55">
        <f>(I53+J51/2)*H115</f>
        <v>4009.5971928086665</v>
      </c>
      <c r="K52" s="55">
        <f>(J53+K51/2)*H116</f>
        <v>4334.8680543114369</v>
      </c>
      <c r="L52" s="55">
        <f>(K53+L51/2)*H117</f>
        <v>4249.4298691838421</v>
      </c>
      <c r="M52" s="55">
        <f>(L53+M51/2)*H118</f>
        <v>4370.9221055901171</v>
      </c>
      <c r="N52" s="55">
        <f>(M53+N51/2)*H119</f>
        <v>4598.2933107399576</v>
      </c>
      <c r="O52" s="55">
        <f>(N53+O51/2)*H120</f>
        <v>4115.6838193701942</v>
      </c>
      <c r="P52" s="55">
        <f>(O53+P51/2)*H121</f>
        <v>4244.168010112443</v>
      </c>
      <c r="Q52" s="55">
        <f>SUM(H52:P52)</f>
        <v>32929.184007114811</v>
      </c>
    </row>
    <row r="53" spans="1:20">
      <c r="A53" s="57"/>
      <c r="B53" s="57"/>
      <c r="C53" s="30" t="s">
        <v>35</v>
      </c>
      <c r="D53" s="10" t="s">
        <v>64</v>
      </c>
      <c r="E53" s="53"/>
      <c r="F53" s="53"/>
      <c r="G53" s="58" t="s">
        <v>6</v>
      </c>
      <c r="H53" s="72">
        <f>H49+H50+H51+H52</f>
        <v>1024005.8210258113</v>
      </c>
      <c r="I53" s="72">
        <f>H53+I52</f>
        <v>1028101.8443099145</v>
      </c>
      <c r="J53" s="72">
        <f t="shared" ref="J53:N53" si="16">I53+J52</f>
        <v>1032111.4415027231</v>
      </c>
      <c r="K53" s="72">
        <f t="shared" si="16"/>
        <v>1036446.3095570346</v>
      </c>
      <c r="L53" s="72">
        <f t="shared" si="16"/>
        <v>1040695.7394262184</v>
      </c>
      <c r="M53" s="72">
        <f t="shared" si="16"/>
        <v>1045066.6615318086</v>
      </c>
      <c r="N53" s="72">
        <f t="shared" si="16"/>
        <v>1049664.9548425486</v>
      </c>
      <c r="O53" s="72">
        <f>N53+O51+O52</f>
        <v>1012292.6386619188</v>
      </c>
      <c r="P53" s="72">
        <f t="shared" ref="P53" si="17">O53+P51+P52</f>
        <v>921118.80667203129</v>
      </c>
      <c r="Q53" s="73">
        <f>P53</f>
        <v>921118.80667203129</v>
      </c>
    </row>
    <row r="54" spans="1:20">
      <c r="A54" s="66"/>
      <c r="B54" s="66"/>
      <c r="C54" s="67" t="s">
        <v>36</v>
      </c>
      <c r="D54" s="17" t="s">
        <v>65</v>
      </c>
      <c r="E54" s="68"/>
      <c r="F54" s="68"/>
      <c r="G54" s="69" t="s">
        <v>6</v>
      </c>
      <c r="H54" s="70">
        <f t="shared" ref="H54:Q54" si="18">H43+H53</f>
        <v>1113800.1749750257</v>
      </c>
      <c r="I54" s="70">
        <f t="shared" si="18"/>
        <v>1215446.0487841782</v>
      </c>
      <c r="J54" s="70">
        <f t="shared" si="18"/>
        <v>1151435.1897608514</v>
      </c>
      <c r="K54" s="70">
        <f t="shared" si="18"/>
        <v>963044.45592762576</v>
      </c>
      <c r="L54" s="70">
        <f t="shared" si="18"/>
        <v>883406.15136120655</v>
      </c>
      <c r="M54" s="70">
        <f t="shared" si="18"/>
        <v>629075.95374962036</v>
      </c>
      <c r="N54" s="70">
        <f t="shared" si="18"/>
        <v>364820.53606206179</v>
      </c>
      <c r="O54" s="70">
        <f t="shared" si="18"/>
        <v>342715.67467009043</v>
      </c>
      <c r="P54" s="70">
        <f t="shared" si="18"/>
        <v>609440.71965939947</v>
      </c>
      <c r="Q54" s="70">
        <f t="shared" si="18"/>
        <v>609440.71965939947</v>
      </c>
    </row>
    <row r="55" spans="1:20">
      <c r="A55" s="2"/>
      <c r="B55" s="1" t="s">
        <v>67</v>
      </c>
      <c r="C55" s="26"/>
      <c r="D55" s="27"/>
      <c r="E55" s="28"/>
      <c r="F55" s="28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</row>
    <row r="56" spans="1:20">
      <c r="A56" s="2"/>
      <c r="B56" s="2"/>
      <c r="C56" s="30" t="s">
        <v>20</v>
      </c>
      <c r="D56" s="31" t="s">
        <v>40</v>
      </c>
      <c r="E56" s="32">
        <v>1085.852777777774</v>
      </c>
      <c r="F56" s="32">
        <v>1085.852777777774</v>
      </c>
      <c r="G56" s="33"/>
      <c r="H56" s="34">
        <v>1072</v>
      </c>
      <c r="I56" s="34">
        <v>1073</v>
      </c>
      <c r="J56" s="34">
        <v>1072</v>
      </c>
      <c r="K56" s="34">
        <v>1079</v>
      </c>
      <c r="L56" s="34">
        <v>1078</v>
      </c>
      <c r="M56" s="34">
        <v>1079</v>
      </c>
      <c r="N56" s="34">
        <v>1077</v>
      </c>
      <c r="O56" s="34">
        <v>1083</v>
      </c>
      <c r="P56" s="34">
        <v>1088</v>
      </c>
      <c r="Q56" s="33" t="s">
        <v>6</v>
      </c>
      <c r="S56" s="4" t="s">
        <v>6</v>
      </c>
      <c r="T56" s="4" t="s">
        <v>6</v>
      </c>
    </row>
    <row r="57" spans="1:20">
      <c r="A57" s="2"/>
      <c r="B57" s="2"/>
      <c r="C57" s="30" t="s">
        <v>21</v>
      </c>
      <c r="D57" s="35" t="s">
        <v>41</v>
      </c>
      <c r="E57" s="41">
        <f>E58/E56</f>
        <v>40300.907211828242</v>
      </c>
      <c r="F57" s="41">
        <f>F58/F56</f>
        <v>41849.788454681409</v>
      </c>
      <c r="G57" s="37"/>
      <c r="H57" s="38">
        <v>3110.1856904836791</v>
      </c>
      <c r="I57" s="38">
        <v>3407.013616412356</v>
      </c>
      <c r="J57" s="38">
        <v>3809.7892550633037</v>
      </c>
      <c r="K57" s="38">
        <v>4085.869508038119</v>
      </c>
      <c r="L57" s="38">
        <v>3891.9758344867469</v>
      </c>
      <c r="M57" s="38">
        <v>4030.3721217239527</v>
      </c>
      <c r="N57" s="38">
        <v>3669.7263764200866</v>
      </c>
      <c r="O57" s="38">
        <v>3379.2867285127754</v>
      </c>
      <c r="P57" s="38">
        <v>3190.6424266885756</v>
      </c>
      <c r="Q57" s="37"/>
    </row>
    <row r="58" spans="1:20">
      <c r="A58" s="2"/>
      <c r="B58" s="2"/>
      <c r="C58" s="30" t="s">
        <v>22</v>
      </c>
      <c r="D58" s="35" t="s">
        <v>42</v>
      </c>
      <c r="E58" s="41">
        <v>43760852.042928025</v>
      </c>
      <c r="F58" s="41">
        <v>45442709.042928025</v>
      </c>
      <c r="G58" s="42" t="s">
        <v>43</v>
      </c>
      <c r="H58" s="37">
        <f>H57*H56</f>
        <v>3334119.060198504</v>
      </c>
      <c r="I58" s="37">
        <f>I57*I56</f>
        <v>3655725.6104104579</v>
      </c>
      <c r="J58" s="37">
        <f>J57*J56</f>
        <v>4084094.0814278615</v>
      </c>
      <c r="K58" s="37">
        <f t="shared" ref="K58:P58" si="19">K57*K56</f>
        <v>4408653.1991731301</v>
      </c>
      <c r="L58" s="37">
        <f t="shared" si="19"/>
        <v>4195549.9495767131</v>
      </c>
      <c r="M58" s="37">
        <f t="shared" si="19"/>
        <v>4348771.5193401445</v>
      </c>
      <c r="N58" s="37">
        <f t="shared" si="19"/>
        <v>3952295.3074044334</v>
      </c>
      <c r="O58" s="37">
        <f t="shared" si="19"/>
        <v>3659767.5269793356</v>
      </c>
      <c r="P58" s="37">
        <f t="shared" si="19"/>
        <v>3471418.9602371701</v>
      </c>
      <c r="Q58" s="37">
        <f>SUM(H58:P58)</f>
        <v>35110395.214747749</v>
      </c>
    </row>
    <row r="59" spans="1:20">
      <c r="A59" s="2"/>
      <c r="B59" s="2"/>
      <c r="C59" s="43"/>
      <c r="D59" s="35"/>
      <c r="E59" s="32"/>
      <c r="F59" s="32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</row>
    <row r="60" spans="1:20">
      <c r="A60" s="2"/>
      <c r="B60" s="2"/>
      <c r="C60" s="30" t="s">
        <v>23</v>
      </c>
      <c r="D60" s="31" t="s">
        <v>44</v>
      </c>
      <c r="E60" s="32">
        <v>928614077.90582776</v>
      </c>
      <c r="F60" s="32">
        <v>928614077.90582776</v>
      </c>
      <c r="G60" s="45"/>
      <c r="H60" s="34">
        <v>77273519</v>
      </c>
      <c r="I60" s="34">
        <v>82009314</v>
      </c>
      <c r="J60" s="34">
        <v>88713210</v>
      </c>
      <c r="K60" s="34">
        <v>88724517</v>
      </c>
      <c r="L60" s="34">
        <v>84800559</v>
      </c>
      <c r="M60" s="34">
        <v>88865627</v>
      </c>
      <c r="N60" s="34">
        <v>77407261</v>
      </c>
      <c r="O60" s="34">
        <v>78032029</v>
      </c>
      <c r="P60" s="34">
        <v>71640836</v>
      </c>
      <c r="Q60" s="45">
        <f>SUM(H60:P60)</f>
        <v>737466872</v>
      </c>
    </row>
    <row r="61" spans="1:20">
      <c r="A61" s="2"/>
      <c r="B61" s="2"/>
      <c r="C61" s="30" t="s">
        <v>24</v>
      </c>
      <c r="D61" s="35" t="s">
        <v>45</v>
      </c>
      <c r="E61" s="46">
        <f>E58/E60</f>
        <v>4.7124906981397159E-2</v>
      </c>
      <c r="F61" s="46">
        <f>F58/F60</f>
        <v>4.8936054410685388E-2</v>
      </c>
      <c r="G61" s="47"/>
      <c r="H61" s="48">
        <v>4.8936054410685388E-2</v>
      </c>
      <c r="I61" s="48">
        <f>$H$61</f>
        <v>4.8936054410685388E-2</v>
      </c>
      <c r="J61" s="48">
        <f t="shared" ref="J61:P61" si="20">$H$61</f>
        <v>4.8936054410685388E-2</v>
      </c>
      <c r="K61" s="48">
        <f t="shared" si="20"/>
        <v>4.8936054410685388E-2</v>
      </c>
      <c r="L61" s="48">
        <f t="shared" si="20"/>
        <v>4.8936054410685388E-2</v>
      </c>
      <c r="M61" s="48">
        <f t="shared" si="20"/>
        <v>4.8936054410685388E-2</v>
      </c>
      <c r="N61" s="48">
        <f t="shared" si="20"/>
        <v>4.8936054410685388E-2</v>
      </c>
      <c r="O61" s="48">
        <f t="shared" si="20"/>
        <v>4.8936054410685388E-2</v>
      </c>
      <c r="P61" s="48">
        <f t="shared" si="20"/>
        <v>4.8936054410685388E-2</v>
      </c>
      <c r="Q61" s="47"/>
    </row>
    <row r="62" spans="1:20">
      <c r="A62" s="2"/>
      <c r="B62" s="2"/>
      <c r="C62" s="30" t="s">
        <v>25</v>
      </c>
      <c r="D62" s="35" t="s">
        <v>46</v>
      </c>
      <c r="E62" s="41" t="s">
        <v>6</v>
      </c>
      <c r="F62" s="41" t="s">
        <v>6</v>
      </c>
      <c r="G62" s="49" t="s">
        <v>47</v>
      </c>
      <c r="H62" s="50">
        <f>H60*H61</f>
        <v>3781461.1302891313</v>
      </c>
      <c r="I62" s="50">
        <f>I60*I61</f>
        <v>4013212.2520869831</v>
      </c>
      <c r="J62" s="50">
        <f>J60*J61</f>
        <v>4341274.4715065593</v>
      </c>
      <c r="K62" s="50">
        <f t="shared" ref="K62:P62" si="21">K60*K61</f>
        <v>4341827.7914737808</v>
      </c>
      <c r="L62" s="50">
        <f t="shared" si="21"/>
        <v>4149804.7692805366</v>
      </c>
      <c r="M62" s="50">
        <f t="shared" si="21"/>
        <v>4348733.1581116728</v>
      </c>
      <c r="N62" s="50">
        <f t="shared" si="21"/>
        <v>3788005.9360781251</v>
      </c>
      <c r="O62" s="50">
        <f t="shared" si="21"/>
        <v>3818579.6169201802</v>
      </c>
      <c r="P62" s="50">
        <f t="shared" si="21"/>
        <v>3505819.8485229886</v>
      </c>
      <c r="Q62" s="37">
        <f>SUM(H62:P62)</f>
        <v>36088718.974269956</v>
      </c>
    </row>
    <row r="63" spans="1:20">
      <c r="A63" s="2"/>
      <c r="B63" s="2"/>
      <c r="C63" s="43"/>
      <c r="D63" s="51" t="s">
        <v>48</v>
      </c>
      <c r="E63" s="52"/>
      <c r="F63" s="52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1:20">
      <c r="A64" s="2"/>
      <c r="B64" s="2"/>
      <c r="C64" s="30" t="s">
        <v>26</v>
      </c>
      <c r="D64" s="27" t="s">
        <v>49</v>
      </c>
      <c r="E64" s="53"/>
      <c r="F64" s="53"/>
      <c r="G64" s="54" t="s">
        <v>50</v>
      </c>
      <c r="H64" s="55">
        <f>H62-H58</f>
        <v>447342.0700906273</v>
      </c>
      <c r="I64" s="55">
        <f>I62-I58</f>
        <v>357486.64167652512</v>
      </c>
      <c r="J64" s="55">
        <f>J62-J58</f>
        <v>257180.39007869782</v>
      </c>
      <c r="K64" s="55">
        <f t="shared" ref="K64:P64" si="22">K62-K58</f>
        <v>-66825.407699349336</v>
      </c>
      <c r="L64" s="55">
        <f t="shared" si="22"/>
        <v>-45745.180296176579</v>
      </c>
      <c r="M64" s="55">
        <f t="shared" si="22"/>
        <v>-38.361228471621871</v>
      </c>
      <c r="N64" s="55">
        <f t="shared" si="22"/>
        <v>-164289.37132630823</v>
      </c>
      <c r="O64" s="55">
        <f t="shared" si="22"/>
        <v>158812.08994084457</v>
      </c>
      <c r="P64" s="55">
        <f t="shared" si="22"/>
        <v>34400.88828581851</v>
      </c>
      <c r="Q64" s="55">
        <f>SUM(H64:P64)</f>
        <v>978323.75952220755</v>
      </c>
    </row>
    <row r="65" spans="1:17">
      <c r="A65" s="2"/>
      <c r="B65" s="2"/>
      <c r="C65" s="30" t="s">
        <v>27</v>
      </c>
      <c r="D65" s="27" t="s">
        <v>51</v>
      </c>
      <c r="E65" s="53"/>
      <c r="F65" s="53"/>
      <c r="G65" s="56"/>
      <c r="H65" s="55">
        <f>(H64/2)*H113</f>
        <v>894.68414018125463</v>
      </c>
      <c r="I65" s="55">
        <f>(H66+I64/2)*H114</f>
        <v>2507.9203002762843</v>
      </c>
      <c r="J65" s="55">
        <f>(I66+J64/2)*H115</f>
        <v>3653.6038938631391</v>
      </c>
      <c r="K65" s="55">
        <f>(J66+K64/2)*H116</f>
        <v>4349.7409465880828</v>
      </c>
      <c r="L65" s="55">
        <f>(K66+L64/2)*H117</f>
        <v>4033.239918445217</v>
      </c>
      <c r="M65" s="55">
        <f>(L66+M64/2)*H118</f>
        <v>4052.4057942288573</v>
      </c>
      <c r="N65" s="55">
        <f>(M66+N64/2)*H119</f>
        <v>3901.687072590038</v>
      </c>
      <c r="O65" s="55">
        <f>(N66+O64/2)*H120</f>
        <v>3551.6404333285577</v>
      </c>
      <c r="P65" s="55">
        <f>(O66+P64/2)*H121</f>
        <v>4347.5002466667183</v>
      </c>
      <c r="Q65" s="55">
        <f>SUM(H65:P65)</f>
        <v>31292.422746168148</v>
      </c>
    </row>
    <row r="66" spans="1:17">
      <c r="A66" s="57"/>
      <c r="B66" s="57"/>
      <c r="C66" s="30" t="s">
        <v>52</v>
      </c>
      <c r="D66" s="10" t="s">
        <v>53</v>
      </c>
      <c r="E66" s="53"/>
      <c r="F66" s="53"/>
      <c r="G66" s="58" t="s">
        <v>6</v>
      </c>
      <c r="H66" s="59">
        <f>H64+H65</f>
        <v>448236.75423080852</v>
      </c>
      <c r="I66" s="59">
        <f>H66+I64+I65</f>
        <v>808231.31620760984</v>
      </c>
      <c r="J66" s="59">
        <f t="shared" ref="J66:P66" si="23">I66+J64+J65</f>
        <v>1069065.3101801707</v>
      </c>
      <c r="K66" s="59">
        <f t="shared" si="23"/>
        <v>1006589.6434274095</v>
      </c>
      <c r="L66" s="59">
        <f t="shared" si="23"/>
        <v>964877.70304967812</v>
      </c>
      <c r="M66" s="59">
        <f t="shared" si="23"/>
        <v>968891.74761543539</v>
      </c>
      <c r="N66" s="59">
        <f t="shared" si="23"/>
        <v>808504.06336171716</v>
      </c>
      <c r="O66" s="59">
        <f t="shared" si="23"/>
        <v>970867.7937358903</v>
      </c>
      <c r="P66" s="59">
        <f t="shared" si="23"/>
        <v>1009616.1822683755</v>
      </c>
      <c r="Q66" s="59">
        <f>P66</f>
        <v>1009616.1822683755</v>
      </c>
    </row>
    <row r="67" spans="1:17">
      <c r="A67" s="57"/>
      <c r="B67" s="57"/>
      <c r="C67" s="30" t="s">
        <v>28</v>
      </c>
      <c r="D67" s="10" t="s">
        <v>54</v>
      </c>
      <c r="E67" s="53"/>
      <c r="F67" s="53"/>
      <c r="G67" s="58"/>
      <c r="H67" s="59"/>
      <c r="I67" s="59"/>
      <c r="J67" s="59"/>
      <c r="K67" s="59"/>
      <c r="L67" s="59"/>
      <c r="M67" s="59"/>
      <c r="N67" s="59"/>
      <c r="O67" s="59"/>
      <c r="P67" s="59"/>
      <c r="Q67" s="59">
        <f>-ROUND(F58*0.025,0)</f>
        <v>-1136068</v>
      </c>
    </row>
    <row r="68" spans="1:17">
      <c r="A68" s="57"/>
      <c r="B68" s="30"/>
      <c r="C68" s="74" t="s">
        <v>55</v>
      </c>
      <c r="D68" s="53" t="s">
        <v>56</v>
      </c>
      <c r="E68" s="58"/>
      <c r="F68" s="58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75" t="s">
        <v>68</v>
      </c>
    </row>
    <row r="69" spans="1:17">
      <c r="A69" s="57"/>
      <c r="B69" s="57"/>
      <c r="C69" s="30" t="s">
        <v>29</v>
      </c>
      <c r="D69" s="10" t="s">
        <v>58</v>
      </c>
      <c r="E69" s="53"/>
      <c r="F69" s="53"/>
      <c r="G69" s="58"/>
      <c r="H69" s="59"/>
      <c r="I69" s="59"/>
      <c r="J69" s="59"/>
      <c r="K69" s="59"/>
      <c r="L69" s="59"/>
      <c r="M69" s="59"/>
      <c r="N69" s="59"/>
      <c r="O69" s="59"/>
      <c r="P69" s="59"/>
      <c r="Q69" s="59" t="s">
        <v>6</v>
      </c>
    </row>
    <row r="70" spans="1:17">
      <c r="A70" s="57"/>
      <c r="B70" s="57"/>
      <c r="C70" s="30" t="s">
        <v>30</v>
      </c>
      <c r="D70" s="10" t="s">
        <v>59</v>
      </c>
      <c r="E70" s="53"/>
      <c r="F70" s="53"/>
      <c r="G70" s="58"/>
      <c r="H70" s="59"/>
      <c r="I70" s="59"/>
      <c r="J70" s="59"/>
      <c r="K70" s="59"/>
      <c r="L70" s="59"/>
      <c r="M70" s="59"/>
      <c r="N70" s="59"/>
      <c r="O70" s="59"/>
      <c r="P70" s="59"/>
      <c r="Q70" s="75" t="s">
        <v>57</v>
      </c>
    </row>
    <row r="71" spans="1:17">
      <c r="A71" s="57"/>
      <c r="B71" s="57"/>
      <c r="C71" s="30"/>
      <c r="D71" s="61" t="s">
        <v>60</v>
      </c>
      <c r="E71" s="53"/>
      <c r="F71" s="53"/>
      <c r="G71" s="58"/>
      <c r="H71" s="59"/>
      <c r="I71" s="59"/>
      <c r="J71" s="59"/>
      <c r="K71" s="59"/>
      <c r="L71" s="59"/>
      <c r="M71" s="59"/>
      <c r="N71" s="59"/>
      <c r="O71" s="59"/>
      <c r="P71" s="59"/>
      <c r="Q71" s="59"/>
    </row>
    <row r="72" spans="1:17">
      <c r="A72" s="2"/>
      <c r="B72" s="2"/>
      <c r="C72" s="30" t="s">
        <v>31</v>
      </c>
      <c r="D72" s="27" t="s">
        <v>61</v>
      </c>
      <c r="E72" s="53"/>
      <c r="F72" s="53"/>
      <c r="G72" s="54"/>
      <c r="H72" s="55">
        <v>724955.47044984158</v>
      </c>
      <c r="I72" s="55">
        <f>$H$72</f>
        <v>724955.47044984158</v>
      </c>
      <c r="J72" s="55">
        <f t="shared" ref="J72:P72" si="24">$H$72</f>
        <v>724955.47044984158</v>
      </c>
      <c r="K72" s="55">
        <f t="shared" si="24"/>
        <v>724955.47044984158</v>
      </c>
      <c r="L72" s="55">
        <f t="shared" si="24"/>
        <v>724955.47044984158</v>
      </c>
      <c r="M72" s="55">
        <f t="shared" si="24"/>
        <v>724955.47044984158</v>
      </c>
      <c r="N72" s="55">
        <f t="shared" si="24"/>
        <v>724955.47044984158</v>
      </c>
      <c r="O72" s="55">
        <f t="shared" si="24"/>
        <v>724955.47044984158</v>
      </c>
      <c r="P72" s="55">
        <f t="shared" si="24"/>
        <v>724955.47044984158</v>
      </c>
      <c r="Q72" s="55">
        <f>P72</f>
        <v>724955.47044984158</v>
      </c>
    </row>
    <row r="73" spans="1:17">
      <c r="A73" s="2"/>
      <c r="B73" s="2"/>
      <c r="C73" s="30" t="s">
        <v>32</v>
      </c>
      <c r="D73" s="27" t="s">
        <v>62</v>
      </c>
      <c r="E73" s="53"/>
      <c r="F73" s="53"/>
      <c r="G73" s="54"/>
      <c r="H73" s="50">
        <v>928610.76471086591</v>
      </c>
      <c r="I73" s="50">
        <f>$H$73</f>
        <v>928610.76471086591</v>
      </c>
      <c r="J73" s="50">
        <f t="shared" ref="J73:P73" si="25">$H$73</f>
        <v>928610.76471086591</v>
      </c>
      <c r="K73" s="50">
        <f t="shared" si="25"/>
        <v>928610.76471086591</v>
      </c>
      <c r="L73" s="50">
        <f t="shared" si="25"/>
        <v>928610.76471086591</v>
      </c>
      <c r="M73" s="50">
        <f t="shared" si="25"/>
        <v>928610.76471086591</v>
      </c>
      <c r="N73" s="50">
        <f t="shared" si="25"/>
        <v>928610.76471086591</v>
      </c>
      <c r="O73" s="50">
        <f t="shared" si="25"/>
        <v>928610.76471086591</v>
      </c>
      <c r="P73" s="50">
        <f t="shared" si="25"/>
        <v>928610.76471086591</v>
      </c>
      <c r="Q73" s="50">
        <f>P73</f>
        <v>928610.76471086591</v>
      </c>
    </row>
    <row r="74" spans="1:17">
      <c r="A74" s="2"/>
      <c r="B74" s="2"/>
      <c r="C74" s="30" t="s">
        <v>33</v>
      </c>
      <c r="D74" s="27" t="s">
        <v>63</v>
      </c>
      <c r="E74" s="53"/>
      <c r="F74" s="53"/>
      <c r="G74" s="54"/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-64257</v>
      </c>
      <c r="P74" s="62">
        <v>-126805</v>
      </c>
      <c r="Q74" s="55">
        <f>SUM(O74:P74)</f>
        <v>-191062</v>
      </c>
    </row>
    <row r="75" spans="1:17">
      <c r="A75" s="2"/>
      <c r="B75" s="2"/>
      <c r="C75" s="30" t="s">
        <v>34</v>
      </c>
      <c r="D75" s="27" t="s">
        <v>51</v>
      </c>
      <c r="E75" s="53"/>
      <c r="F75" s="53"/>
      <c r="G75" s="54"/>
      <c r="H75" s="50">
        <v>1081.8679512207632</v>
      </c>
      <c r="I75" s="55">
        <f>(H76+I74/2)*H114</f>
        <v>6618.5924124477133</v>
      </c>
      <c r="J75" s="55">
        <f>(I76+J74/2)*H115</f>
        <v>6478.9401125450668</v>
      </c>
      <c r="K75" s="55">
        <f>(J76+K74/2)*H116</f>
        <v>7004.5316696750688</v>
      </c>
      <c r="L75" s="55">
        <f>(K76+L74/2)*H117</f>
        <v>6866.4756859570462</v>
      </c>
      <c r="M75" s="55">
        <f>(L76+M74/2)*H118</f>
        <v>7062.7899005687241</v>
      </c>
      <c r="N75" s="55">
        <f>(M76+N74/2)*H119</f>
        <v>7430.1895047297385</v>
      </c>
      <c r="O75" s="55">
        <f>(N76+O74/2)*H120</f>
        <v>6655.9244895914089</v>
      </c>
      <c r="P75" s="55">
        <f>(O76+P74/2)*H121</f>
        <v>6930.4666063047525</v>
      </c>
      <c r="Q75" s="55">
        <f>SUM(H75:P75)</f>
        <v>56129.778333040282</v>
      </c>
    </row>
    <row r="76" spans="1:17">
      <c r="A76" s="57"/>
      <c r="B76" s="57"/>
      <c r="C76" s="30" t="s">
        <v>35</v>
      </c>
      <c r="D76" s="10" t="s">
        <v>64</v>
      </c>
      <c r="E76" s="53"/>
      <c r="F76" s="53"/>
      <c r="G76" s="58" t="s">
        <v>6</v>
      </c>
      <c r="H76" s="76">
        <f>H72+H73+H74+H75</f>
        <v>1654648.1031119283</v>
      </c>
      <c r="I76" s="76">
        <f>H76+I75</f>
        <v>1661266.6955243761</v>
      </c>
      <c r="J76" s="76">
        <f>I76+J75</f>
        <v>1667745.6356369213</v>
      </c>
      <c r="K76" s="76">
        <f>J76+K75</f>
        <v>1674750.1673065964</v>
      </c>
      <c r="L76" s="76">
        <f t="shared" ref="L76:N76" si="26">K76+L75</f>
        <v>1681616.6429925535</v>
      </c>
      <c r="M76" s="76">
        <f t="shared" si="26"/>
        <v>1688679.4328931223</v>
      </c>
      <c r="N76" s="76">
        <f t="shared" si="26"/>
        <v>1696109.6223978521</v>
      </c>
      <c r="O76" s="76">
        <f>N76+O74+O75</f>
        <v>1638508.5468874436</v>
      </c>
      <c r="P76" s="76">
        <f t="shared" ref="P76" si="27">O76+P74+P75</f>
        <v>1518634.0134937484</v>
      </c>
      <c r="Q76" s="56">
        <f>P76</f>
        <v>1518634.0134937484</v>
      </c>
    </row>
    <row r="77" spans="1:17">
      <c r="A77" s="66"/>
      <c r="B77" s="66"/>
      <c r="C77" s="67" t="s">
        <v>36</v>
      </c>
      <c r="D77" s="17" t="s">
        <v>65</v>
      </c>
      <c r="E77" s="68"/>
      <c r="F77" s="68"/>
      <c r="G77" s="69" t="s">
        <v>6</v>
      </c>
      <c r="H77" s="70">
        <f t="shared" ref="H77:Q77" si="28">H66+H76</f>
        <v>2102884.8573427368</v>
      </c>
      <c r="I77" s="70">
        <f t="shared" si="28"/>
        <v>2469498.011731986</v>
      </c>
      <c r="J77" s="70">
        <f t="shared" si="28"/>
        <v>2736810.945817092</v>
      </c>
      <c r="K77" s="70">
        <f t="shared" si="28"/>
        <v>2681339.8107340056</v>
      </c>
      <c r="L77" s="70">
        <f t="shared" si="28"/>
        <v>2646494.3460422317</v>
      </c>
      <c r="M77" s="70">
        <f t="shared" si="28"/>
        <v>2657571.1805085577</v>
      </c>
      <c r="N77" s="70">
        <f t="shared" si="28"/>
        <v>2504613.6857595695</v>
      </c>
      <c r="O77" s="70">
        <f t="shared" si="28"/>
        <v>2609376.3406233341</v>
      </c>
      <c r="P77" s="70">
        <f t="shared" si="28"/>
        <v>2528250.1957621239</v>
      </c>
      <c r="Q77" s="70">
        <f t="shared" si="28"/>
        <v>2528250.1957621239</v>
      </c>
    </row>
    <row r="78" spans="1:17">
      <c r="A78" s="2"/>
      <c r="B78" s="1" t="s">
        <v>69</v>
      </c>
      <c r="C78" s="26"/>
      <c r="D78" s="27"/>
      <c r="E78" s="28"/>
      <c r="F78" s="28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</row>
    <row r="79" spans="1:17">
      <c r="A79" s="2"/>
      <c r="B79" s="2"/>
      <c r="C79" s="30" t="s">
        <v>20</v>
      </c>
      <c r="D79" s="31" t="s">
        <v>40</v>
      </c>
      <c r="E79" s="32">
        <v>5224.9278642093977</v>
      </c>
      <c r="F79" s="32">
        <v>5224.9278642093977</v>
      </c>
      <c r="G79" s="33"/>
      <c r="H79" s="34">
        <v>5190</v>
      </c>
      <c r="I79" s="34">
        <v>5192</v>
      </c>
      <c r="J79" s="34">
        <v>5188</v>
      </c>
      <c r="K79" s="34">
        <v>5176</v>
      </c>
      <c r="L79" s="34">
        <v>5165</v>
      </c>
      <c r="M79" s="34">
        <v>5152</v>
      </c>
      <c r="N79" s="34">
        <v>5142</v>
      </c>
      <c r="O79" s="34">
        <v>5139</v>
      </c>
      <c r="P79" s="34">
        <v>5137</v>
      </c>
      <c r="Q79" s="33"/>
    </row>
    <row r="80" spans="1:17">
      <c r="A80" s="2"/>
      <c r="B80" s="2"/>
      <c r="C80" s="30" t="s">
        <v>21</v>
      </c>
      <c r="D80" s="35" t="s">
        <v>41</v>
      </c>
      <c r="E80" s="41">
        <f>E81/E79</f>
        <v>1736.1940285678761</v>
      </c>
      <c r="F80" s="41">
        <f>F81/F79</f>
        <v>1797.4601375591124</v>
      </c>
      <c r="G80" s="37"/>
      <c r="H80" s="38">
        <v>330.77733862513577</v>
      </c>
      <c r="I80" s="38">
        <v>373.72296684321674</v>
      </c>
      <c r="J80" s="38">
        <v>303.7711350720304</v>
      </c>
      <c r="K80" s="39">
        <v>180.37113037508388</v>
      </c>
      <c r="L80" s="39">
        <v>53.572410859848326</v>
      </c>
      <c r="M80" s="39">
        <v>8.4723599029158709</v>
      </c>
      <c r="N80" s="39">
        <v>4.7999229424885517</v>
      </c>
      <c r="O80" s="39">
        <v>4.9659585827535144</v>
      </c>
      <c r="P80" s="39">
        <v>36.048616555338356</v>
      </c>
      <c r="Q80" s="37"/>
    </row>
    <row r="81" spans="1:19">
      <c r="A81" s="2"/>
      <c r="B81" s="2"/>
      <c r="C81" s="30" t="s">
        <v>22</v>
      </c>
      <c r="D81" s="35" t="s">
        <v>42</v>
      </c>
      <c r="E81" s="41">
        <v>9071488.5575382635</v>
      </c>
      <c r="F81" s="41">
        <v>9391599.5575382635</v>
      </c>
      <c r="G81" s="42" t="s">
        <v>43</v>
      </c>
      <c r="H81" s="37">
        <f>H80*H79</f>
        <v>1716734.3874644546</v>
      </c>
      <c r="I81" s="37">
        <f>I80*I79</f>
        <v>1940369.6438499813</v>
      </c>
      <c r="J81" s="37">
        <f>J80*J79</f>
        <v>1575964.6487536938</v>
      </c>
      <c r="K81" s="37">
        <f t="shared" ref="K81:P81" si="29">K80*K79</f>
        <v>933600.97082143417</v>
      </c>
      <c r="L81" s="37">
        <f t="shared" si="29"/>
        <v>276701.50209111662</v>
      </c>
      <c r="M81" s="37">
        <f t="shared" si="29"/>
        <v>43649.598219822568</v>
      </c>
      <c r="N81" s="37">
        <f t="shared" si="29"/>
        <v>24681.203770276134</v>
      </c>
      <c r="O81" s="37">
        <f t="shared" si="29"/>
        <v>25520.061156770309</v>
      </c>
      <c r="P81" s="37">
        <f t="shared" si="29"/>
        <v>185181.74324477313</v>
      </c>
      <c r="Q81" s="37">
        <f>SUM(H81:P81)</f>
        <v>6722403.7593723219</v>
      </c>
    </row>
    <row r="82" spans="1:19">
      <c r="A82" s="2"/>
      <c r="B82" s="2"/>
      <c r="C82" s="43"/>
      <c r="D82" s="35"/>
      <c r="E82" s="32"/>
      <c r="F82" s="32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9">
      <c r="A83" s="2"/>
      <c r="B83" s="2"/>
      <c r="C83" s="30" t="s">
        <v>23</v>
      </c>
      <c r="D83" s="31" t="s">
        <v>44</v>
      </c>
      <c r="E83" s="32">
        <v>160874871.89494899</v>
      </c>
      <c r="F83" s="32">
        <v>160874871.89494899</v>
      </c>
      <c r="G83" s="45"/>
      <c r="H83" s="34">
        <v>32913365</v>
      </c>
      <c r="I83" s="34">
        <v>34471257</v>
      </c>
      <c r="J83" s="34">
        <v>29435733</v>
      </c>
      <c r="K83" s="34">
        <v>17986284</v>
      </c>
      <c r="L83" s="34">
        <v>6790540</v>
      </c>
      <c r="M83" s="34">
        <v>1801228</v>
      </c>
      <c r="N83" s="34">
        <v>516275</v>
      </c>
      <c r="O83" s="34">
        <v>385374</v>
      </c>
      <c r="P83" s="34">
        <v>664105</v>
      </c>
      <c r="Q83" s="45">
        <f>SUM(H83:P83)</f>
        <v>124964161</v>
      </c>
    </row>
    <row r="84" spans="1:19">
      <c r="A84" s="2"/>
      <c r="B84" s="2"/>
      <c r="C84" s="30" t="s">
        <v>24</v>
      </c>
      <c r="D84" s="35" t="s">
        <v>45</v>
      </c>
      <c r="E84" s="46">
        <f>E81/E83</f>
        <v>5.638847416433021E-2</v>
      </c>
      <c r="F84" s="46">
        <f>F81/F83</f>
        <v>5.8378287714634276E-2</v>
      </c>
      <c r="G84" s="47"/>
      <c r="H84" s="48">
        <v>5.8378287714634276E-2</v>
      </c>
      <c r="I84" s="48">
        <f>$H$84</f>
        <v>5.8378287714634276E-2</v>
      </c>
      <c r="J84" s="48">
        <f t="shared" ref="J84:P84" si="30">$H$84</f>
        <v>5.8378287714634276E-2</v>
      </c>
      <c r="K84" s="48">
        <f t="shared" si="30"/>
        <v>5.8378287714634276E-2</v>
      </c>
      <c r="L84" s="48">
        <f t="shared" si="30"/>
        <v>5.8378287714634276E-2</v>
      </c>
      <c r="M84" s="48">
        <f t="shared" si="30"/>
        <v>5.8378287714634276E-2</v>
      </c>
      <c r="N84" s="48">
        <f t="shared" si="30"/>
        <v>5.8378287714634276E-2</v>
      </c>
      <c r="O84" s="48">
        <f t="shared" si="30"/>
        <v>5.8378287714634276E-2</v>
      </c>
      <c r="P84" s="48">
        <f t="shared" si="30"/>
        <v>5.8378287714634276E-2</v>
      </c>
      <c r="Q84" s="47"/>
    </row>
    <row r="85" spans="1:19">
      <c r="A85" s="2"/>
      <c r="B85" s="2"/>
      <c r="C85" s="30" t="s">
        <v>25</v>
      </c>
      <c r="D85" s="35" t="s">
        <v>46</v>
      </c>
      <c r="E85" s="41" t="s">
        <v>6</v>
      </c>
      <c r="F85" s="41" t="s">
        <v>6</v>
      </c>
      <c r="G85" s="49" t="s">
        <v>47</v>
      </c>
      <c r="H85" s="50">
        <f>H83*H84</f>
        <v>1921425.8916267739</v>
      </c>
      <c r="I85" s="50">
        <f>I83*I84</f>
        <v>2012372.9590311009</v>
      </c>
      <c r="J85" s="50">
        <f>J83*J84</f>
        <v>1718407.6901651546</v>
      </c>
      <c r="K85" s="50">
        <f t="shared" ref="K85:P85" si="31">K83*K84</f>
        <v>1050008.4622691229</v>
      </c>
      <c r="L85" s="50">
        <f t="shared" si="31"/>
        <v>396420.09785773262</v>
      </c>
      <c r="M85" s="50">
        <f t="shared" si="31"/>
        <v>105152.60642365526</v>
      </c>
      <c r="N85" s="50">
        <f t="shared" si="31"/>
        <v>30139.250489872811</v>
      </c>
      <c r="O85" s="50">
        <f t="shared" si="31"/>
        <v>22497.474249739469</v>
      </c>
      <c r="P85" s="50">
        <f t="shared" si="31"/>
        <v>38769.312762727197</v>
      </c>
      <c r="Q85" s="37">
        <f>SUM(H85:P85)</f>
        <v>7295193.744875879</v>
      </c>
    </row>
    <row r="86" spans="1:19">
      <c r="A86" s="2"/>
      <c r="B86" s="2"/>
      <c r="C86" s="43"/>
      <c r="D86" s="51" t="s">
        <v>48</v>
      </c>
      <c r="E86" s="52"/>
      <c r="F86" s="52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1:19">
      <c r="A87" s="2"/>
      <c r="B87" s="2"/>
      <c r="C87" s="30" t="s">
        <v>26</v>
      </c>
      <c r="D87" s="27" t="s">
        <v>49</v>
      </c>
      <c r="E87" s="53"/>
      <c r="F87" s="53"/>
      <c r="G87" s="54" t="s">
        <v>50</v>
      </c>
      <c r="H87" s="55">
        <f>H85-H81</f>
        <v>204691.50416231924</v>
      </c>
      <c r="I87" s="55">
        <f>I85-I81</f>
        <v>72003.3151811196</v>
      </c>
      <c r="J87" s="55">
        <f>J85-J81</f>
        <v>142443.04141146084</v>
      </c>
      <c r="K87" s="55">
        <f t="shared" ref="K87:P87" si="32">K85-K81</f>
        <v>116407.49144768878</v>
      </c>
      <c r="L87" s="55">
        <f t="shared" si="32"/>
        <v>119718.595766616</v>
      </c>
      <c r="M87" s="55">
        <f t="shared" si="32"/>
        <v>61503.008203832695</v>
      </c>
      <c r="N87" s="55">
        <f t="shared" si="32"/>
        <v>5458.0467195966776</v>
      </c>
      <c r="O87" s="55">
        <f t="shared" si="32"/>
        <v>-3022.5869070308399</v>
      </c>
      <c r="P87" s="55">
        <f t="shared" si="32"/>
        <v>-146412.43048204592</v>
      </c>
      <c r="Q87" s="55">
        <f>SUM(H87:P87)</f>
        <v>572789.98550355714</v>
      </c>
    </row>
    <row r="88" spans="1:19">
      <c r="A88" s="2"/>
      <c r="B88" s="2"/>
      <c r="C88" s="30" t="s">
        <v>27</v>
      </c>
      <c r="D88" s="27" t="s">
        <v>51</v>
      </c>
      <c r="E88" s="53"/>
      <c r="F88" s="53"/>
      <c r="G88" s="56"/>
      <c r="H88" s="55">
        <f>(H87/2)*H113</f>
        <v>409.38300832463847</v>
      </c>
      <c r="I88" s="55">
        <f>(H89+I87/2)*H114</f>
        <v>964.41017904481464</v>
      </c>
      <c r="J88" s="55">
        <f>(I89+J87/2)*H115</f>
        <v>1362.2315196225011</v>
      </c>
      <c r="K88" s="55">
        <f>(J89+K87/2)*H116</f>
        <v>2016.3260509800912</v>
      </c>
      <c r="L88" s="55">
        <f>(K89+L87/2)*H117</f>
        <v>2460.6437034598616</v>
      </c>
      <c r="M88" s="55">
        <f>(L89+M87/2)*H118</f>
        <v>2911.5594754367216</v>
      </c>
      <c r="N88" s="55">
        <f>(M89+N87/2)*H119</f>
        <v>3210.3303472666989</v>
      </c>
      <c r="O88" s="55">
        <f>(N89+O87/2)*H120</f>
        <v>2936.1943748930157</v>
      </c>
      <c r="P88" s="55">
        <f>(O89+P87/2)*H121</f>
        <v>2913.9760293758777</v>
      </c>
      <c r="Q88" s="55">
        <f>SUM(H88:P88)</f>
        <v>19185.05468840422</v>
      </c>
    </row>
    <row r="89" spans="1:19">
      <c r="A89" s="57"/>
      <c r="B89" s="57"/>
      <c r="C89" s="30" t="s">
        <v>52</v>
      </c>
      <c r="D89" s="10" t="s">
        <v>53</v>
      </c>
      <c r="E89" s="53"/>
      <c r="F89" s="53"/>
      <c r="G89" s="58" t="s">
        <v>6</v>
      </c>
      <c r="H89" s="59">
        <f>H87+H88</f>
        <v>205100.88717064387</v>
      </c>
      <c r="I89" s="59">
        <f>H89+I87+I88</f>
        <v>278068.61253080831</v>
      </c>
      <c r="J89" s="59">
        <f>I89+J87+J88</f>
        <v>421873.88546189165</v>
      </c>
      <c r="K89" s="59">
        <f>J89+K87+K88</f>
        <v>540297.70296056056</v>
      </c>
      <c r="L89" s="59">
        <f t="shared" ref="L89:P89" si="33">K89+L87+L88</f>
        <v>662476.9424306365</v>
      </c>
      <c r="M89" s="59">
        <f t="shared" si="33"/>
        <v>726891.51010990585</v>
      </c>
      <c r="N89" s="59">
        <f t="shared" si="33"/>
        <v>735559.88717676932</v>
      </c>
      <c r="O89" s="59">
        <f t="shared" si="33"/>
        <v>735473.49464463152</v>
      </c>
      <c r="P89" s="59">
        <f t="shared" si="33"/>
        <v>591975.04019196157</v>
      </c>
      <c r="Q89" s="59">
        <f>P89</f>
        <v>591975.04019196157</v>
      </c>
    </row>
    <row r="90" spans="1:19">
      <c r="A90" s="57"/>
      <c r="B90" s="57"/>
      <c r="C90" s="30" t="s">
        <v>28</v>
      </c>
      <c r="D90" s="10" t="s">
        <v>54</v>
      </c>
      <c r="E90" s="53"/>
      <c r="F90" s="53"/>
      <c r="G90" s="58"/>
      <c r="H90" s="59"/>
      <c r="I90" s="59"/>
      <c r="J90" s="59"/>
      <c r="K90" s="59"/>
      <c r="L90" s="59"/>
      <c r="M90" s="59"/>
      <c r="N90" s="59"/>
      <c r="O90" s="59"/>
      <c r="P90" s="59"/>
      <c r="Q90" s="59">
        <f>-ROUND(F81*0.025,0)</f>
        <v>-234790</v>
      </c>
    </row>
    <row r="91" spans="1:19">
      <c r="A91" s="57"/>
      <c r="B91" s="57"/>
      <c r="C91" s="30" t="s">
        <v>55</v>
      </c>
      <c r="D91" s="10" t="s">
        <v>56</v>
      </c>
      <c r="E91" s="53"/>
      <c r="F91" s="53"/>
      <c r="G91" s="58"/>
      <c r="H91" s="59"/>
      <c r="I91" s="59"/>
      <c r="J91" s="59"/>
      <c r="K91" s="59"/>
      <c r="L91" s="59"/>
      <c r="M91" s="59"/>
      <c r="N91" s="59"/>
      <c r="O91" s="59"/>
      <c r="P91" s="59"/>
      <c r="Q91" s="75" t="s">
        <v>57</v>
      </c>
    </row>
    <row r="92" spans="1:19">
      <c r="A92" s="57"/>
      <c r="B92" s="57"/>
      <c r="C92" s="30" t="s">
        <v>29</v>
      </c>
      <c r="D92" s="10" t="s">
        <v>58</v>
      </c>
      <c r="E92" s="53"/>
      <c r="F92" s="53"/>
      <c r="G92" s="58"/>
      <c r="H92" s="59"/>
      <c r="I92" s="59"/>
      <c r="J92" s="59"/>
      <c r="K92" s="59"/>
      <c r="L92" s="59"/>
      <c r="M92" s="59"/>
      <c r="N92" s="59"/>
      <c r="O92" s="59"/>
      <c r="P92" s="59"/>
      <c r="Q92" s="59" t="s">
        <v>6</v>
      </c>
    </row>
    <row r="93" spans="1:19">
      <c r="A93" s="57"/>
      <c r="B93" s="57"/>
      <c r="C93" s="30" t="s">
        <v>30</v>
      </c>
      <c r="D93" s="10" t="s">
        <v>59</v>
      </c>
      <c r="E93" s="53"/>
      <c r="F93" s="53"/>
      <c r="G93" s="58"/>
      <c r="H93" s="59"/>
      <c r="I93" s="59"/>
      <c r="J93" s="59"/>
      <c r="K93" s="59"/>
      <c r="L93" s="59"/>
      <c r="M93" s="59"/>
      <c r="N93" s="59"/>
      <c r="O93" s="59"/>
      <c r="P93" s="59"/>
      <c r="Q93" s="75" t="s">
        <v>57</v>
      </c>
      <c r="S93" s="4" t="s">
        <v>6</v>
      </c>
    </row>
    <row r="94" spans="1:19">
      <c r="A94" s="57"/>
      <c r="B94" s="57"/>
      <c r="C94" s="30"/>
      <c r="D94" s="61" t="s">
        <v>60</v>
      </c>
      <c r="E94" s="53"/>
      <c r="F94" s="53"/>
      <c r="G94" s="58"/>
      <c r="H94" s="59"/>
      <c r="I94" s="59"/>
      <c r="J94" s="59"/>
      <c r="K94" s="59"/>
      <c r="L94" s="59"/>
      <c r="M94" s="59"/>
      <c r="N94" s="59"/>
      <c r="O94" s="59"/>
      <c r="P94" s="59"/>
      <c r="Q94" s="59"/>
    </row>
    <row r="95" spans="1:19">
      <c r="A95" s="2"/>
      <c r="B95" s="2"/>
      <c r="C95" s="30" t="s">
        <v>35</v>
      </c>
      <c r="D95" s="27" t="s">
        <v>61</v>
      </c>
      <c r="E95" s="53"/>
      <c r="F95" s="53"/>
      <c r="G95" s="54"/>
      <c r="H95" s="50">
        <v>320237.14582611696</v>
      </c>
      <c r="I95" s="55">
        <f>H95</f>
        <v>320237.14582611696</v>
      </c>
      <c r="J95" s="55">
        <f t="shared" ref="J95:P95" si="34">I95</f>
        <v>320237.14582611696</v>
      </c>
      <c r="K95" s="55">
        <f t="shared" si="34"/>
        <v>320237.14582611696</v>
      </c>
      <c r="L95" s="55">
        <f t="shared" si="34"/>
        <v>320237.14582611696</v>
      </c>
      <c r="M95" s="55">
        <f t="shared" si="34"/>
        <v>320237.14582611696</v>
      </c>
      <c r="N95" s="55">
        <f t="shared" si="34"/>
        <v>320237.14582611696</v>
      </c>
      <c r="O95" s="55">
        <f t="shared" si="34"/>
        <v>320237.14582611696</v>
      </c>
      <c r="P95" s="55">
        <f t="shared" si="34"/>
        <v>320237.14582611696</v>
      </c>
      <c r="Q95" s="55">
        <f>P95</f>
        <v>320237.14582611696</v>
      </c>
      <c r="S95" s="4" t="s">
        <v>6</v>
      </c>
    </row>
    <row r="96" spans="1:19">
      <c r="A96" s="2"/>
      <c r="B96" s="2"/>
      <c r="C96" s="30" t="s">
        <v>36</v>
      </c>
      <c r="D96" s="27" t="s">
        <v>62</v>
      </c>
      <c r="E96" s="53"/>
      <c r="F96" s="53"/>
      <c r="G96" s="54"/>
      <c r="H96" s="50">
        <v>188378.04027892646</v>
      </c>
      <c r="I96" s="50">
        <f>$H$96</f>
        <v>188378.04027892646</v>
      </c>
      <c r="J96" s="50">
        <f t="shared" ref="J96:P96" si="35">$H$96</f>
        <v>188378.04027892646</v>
      </c>
      <c r="K96" s="50">
        <f t="shared" si="35"/>
        <v>188378.04027892646</v>
      </c>
      <c r="L96" s="50">
        <f t="shared" si="35"/>
        <v>188378.04027892646</v>
      </c>
      <c r="M96" s="50">
        <f t="shared" si="35"/>
        <v>188378.04027892646</v>
      </c>
      <c r="N96" s="50">
        <f t="shared" si="35"/>
        <v>188378.04027892646</v>
      </c>
      <c r="O96" s="50">
        <f t="shared" si="35"/>
        <v>188378.04027892646</v>
      </c>
      <c r="P96" s="50">
        <f t="shared" si="35"/>
        <v>188378.04027892646</v>
      </c>
      <c r="Q96" s="50" t="e">
        <f>#REF!</f>
        <v>#REF!</v>
      </c>
    </row>
    <row r="97" spans="1:26">
      <c r="A97" s="2"/>
      <c r="B97" s="2"/>
      <c r="C97" s="30" t="s">
        <v>37</v>
      </c>
      <c r="D97" s="27" t="s">
        <v>63</v>
      </c>
      <c r="E97" s="53"/>
      <c r="F97" s="53"/>
      <c r="G97" s="54"/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62">
        <v>-265</v>
      </c>
      <c r="P97" s="62">
        <v>-2164</v>
      </c>
      <c r="Q97" s="55">
        <f>SUM(O97:P97)</f>
        <v>-2429</v>
      </c>
    </row>
    <row r="98" spans="1:26">
      <c r="A98" s="2"/>
      <c r="B98" s="2"/>
      <c r="C98" s="30" t="s">
        <v>38</v>
      </c>
      <c r="D98" s="27" t="s">
        <v>51</v>
      </c>
      <c r="E98" s="53"/>
      <c r="F98" s="53"/>
      <c r="G98" s="54"/>
      <c r="H98" s="50">
        <v>1258.5815579908349</v>
      </c>
      <c r="I98" s="55">
        <f>(H99+I97/2)*H114</f>
        <v>2039.4950706521367</v>
      </c>
      <c r="J98" s="55">
        <f>(I99+J97/2)*H115</f>
        <v>1996.4617246613768</v>
      </c>
      <c r="K98" s="55">
        <f>(J99+K97/2)*H116</f>
        <v>2158.4208427250601</v>
      </c>
      <c r="L98" s="55">
        <f>(K99+L97/2)*H117</f>
        <v>2115.8793957343987</v>
      </c>
      <c r="M98" s="55">
        <f>(L99+M97/2)*H118</f>
        <v>2176.3729037265903</v>
      </c>
      <c r="N98" s="55">
        <f>(M99+N97/2)*H119</f>
        <v>2289.585749442349</v>
      </c>
      <c r="O98" s="55">
        <f>(N99+O97/2)*H120</f>
        <v>2090.0699333999046</v>
      </c>
      <c r="P98" s="55">
        <f>(O99+P97/2)*H121</f>
        <v>2302.9294344468549</v>
      </c>
      <c r="Q98" s="55">
        <f>SUM(H98:P98)</f>
        <v>18427.796612779508</v>
      </c>
    </row>
    <row r="99" spans="1:26">
      <c r="A99" s="57"/>
      <c r="B99" s="57"/>
      <c r="C99" s="30" t="s">
        <v>70</v>
      </c>
      <c r="D99" s="10" t="s">
        <v>64</v>
      </c>
      <c r="E99" s="53"/>
      <c r="F99" s="53"/>
      <c r="G99" s="58" t="s">
        <v>6</v>
      </c>
      <c r="H99" s="56">
        <f>H95+H96+H97+H98</f>
        <v>509873.7676630342</v>
      </c>
      <c r="I99" s="56">
        <f>H99+I98</f>
        <v>511913.26273368637</v>
      </c>
      <c r="J99" s="56">
        <f t="shared" ref="J99:N99" si="36">I99+J98</f>
        <v>513909.72445834771</v>
      </c>
      <c r="K99" s="56">
        <f t="shared" si="36"/>
        <v>516068.1453010728</v>
      </c>
      <c r="L99" s="56">
        <f t="shared" si="36"/>
        <v>518184.0246968072</v>
      </c>
      <c r="M99" s="56">
        <f t="shared" si="36"/>
        <v>520360.39760053379</v>
      </c>
      <c r="N99" s="56">
        <f t="shared" si="36"/>
        <v>522649.98334997613</v>
      </c>
      <c r="O99" s="56">
        <f>N99+O97+O98</f>
        <v>524475.05328337604</v>
      </c>
      <c r="P99" s="56">
        <f t="shared" ref="P99" si="37">O99+P97+P98</f>
        <v>524613.98271782289</v>
      </c>
      <c r="Q99" s="56">
        <f>P99</f>
        <v>524613.98271782289</v>
      </c>
      <c r="U99" s="4" t="s">
        <v>6</v>
      </c>
    </row>
    <row r="100" spans="1:26">
      <c r="A100" s="66"/>
      <c r="B100" s="66"/>
      <c r="C100" s="67" t="s">
        <v>71</v>
      </c>
      <c r="D100" s="17" t="s">
        <v>65</v>
      </c>
      <c r="E100" s="68"/>
      <c r="F100" s="68"/>
      <c r="G100" s="69" t="s">
        <v>6</v>
      </c>
      <c r="H100" s="70">
        <f t="shared" ref="H100:Q100" si="38">H89+H99</f>
        <v>714974.65483367804</v>
      </c>
      <c r="I100" s="70">
        <f t="shared" si="38"/>
        <v>789981.87526449468</v>
      </c>
      <c r="J100" s="70">
        <f t="shared" si="38"/>
        <v>935783.60992023931</v>
      </c>
      <c r="K100" s="70">
        <f t="shared" si="38"/>
        <v>1056365.8482616334</v>
      </c>
      <c r="L100" s="70">
        <f t="shared" si="38"/>
        <v>1180660.9671274438</v>
      </c>
      <c r="M100" s="70">
        <f t="shared" si="38"/>
        <v>1247251.9077104395</v>
      </c>
      <c r="N100" s="70">
        <f t="shared" si="38"/>
        <v>1258209.8705267454</v>
      </c>
      <c r="O100" s="70">
        <f t="shared" si="38"/>
        <v>1259948.5479280076</v>
      </c>
      <c r="P100" s="70">
        <f t="shared" si="38"/>
        <v>1116589.0229097845</v>
      </c>
      <c r="Q100" s="70">
        <f t="shared" si="38"/>
        <v>1116589.0229097845</v>
      </c>
    </row>
    <row r="101" spans="1:26">
      <c r="A101" s="57"/>
      <c r="B101" s="57"/>
      <c r="C101" s="30"/>
      <c r="D101" s="10" t="s">
        <v>72</v>
      </c>
      <c r="E101" s="53"/>
      <c r="F101" s="53"/>
      <c r="G101" s="58"/>
      <c r="H101" s="59">
        <f t="shared" ref="H101:P101" si="39">H19+H43+H66+H89</f>
        <v>1688819.1198488125</v>
      </c>
      <c r="I101" s="59">
        <f t="shared" si="39"/>
        <v>2695591.3556883773</v>
      </c>
      <c r="J101" s="59">
        <f t="shared" si="39"/>
        <v>2323636.440887983</v>
      </c>
      <c r="K101" s="59">
        <f t="shared" si="39"/>
        <v>1002636.3907346949</v>
      </c>
      <c r="L101" s="59">
        <f t="shared" si="39"/>
        <v>1067802.1512457614</v>
      </c>
      <c r="M101" s="59">
        <f t="shared" si="39"/>
        <v>-1119171.3411526154</v>
      </c>
      <c r="N101" s="59">
        <f t="shared" si="39"/>
        <v>-3060449.4008611324</v>
      </c>
      <c r="O101" s="59">
        <f t="shared" si="39"/>
        <v>-2633591.0197756593</v>
      </c>
      <c r="P101" s="59">
        <f t="shared" si="39"/>
        <v>-72420.114436020725</v>
      </c>
      <c r="Q101" s="59">
        <f>P101</f>
        <v>-72420.114436020725</v>
      </c>
    </row>
    <row r="102" spans="1:26">
      <c r="A102" s="57"/>
      <c r="B102" s="57"/>
      <c r="C102" s="30"/>
      <c r="D102" s="10" t="s">
        <v>73</v>
      </c>
      <c r="E102" s="53"/>
      <c r="F102" s="53"/>
      <c r="G102" s="58"/>
      <c r="H102" s="59">
        <f t="shared" ref="H102:P102" si="40">H29+H53+H76+H99</f>
        <v>2871564.7596016112</v>
      </c>
      <c r="I102" s="59">
        <f t="shared" si="40"/>
        <v>2883051.0186400176</v>
      </c>
      <c r="J102" s="59">
        <f t="shared" si="40"/>
        <v>2894294.9176127138</v>
      </c>
      <c r="K102" s="59">
        <f t="shared" si="40"/>
        <v>2906450.9562666873</v>
      </c>
      <c r="L102" s="59">
        <f t="shared" si="40"/>
        <v>2918367.405187381</v>
      </c>
      <c r="M102" s="59">
        <f t="shared" si="40"/>
        <v>2930624.5482891682</v>
      </c>
      <c r="N102" s="59">
        <f t="shared" si="40"/>
        <v>2943519.2963016406</v>
      </c>
      <c r="O102" s="59">
        <f t="shared" si="40"/>
        <v>2652609.213486847</v>
      </c>
      <c r="P102" s="59">
        <f t="shared" si="40"/>
        <v>2439095.373826189</v>
      </c>
      <c r="Q102" s="59">
        <f>P102</f>
        <v>2439095.373826189</v>
      </c>
    </row>
    <row r="103" spans="1:26">
      <c r="A103" s="57"/>
      <c r="B103" s="57"/>
      <c r="C103" s="30"/>
      <c r="D103" s="77" t="s">
        <v>74</v>
      </c>
      <c r="E103" s="53"/>
      <c r="F103" s="53"/>
      <c r="G103" s="58"/>
      <c r="H103" s="59">
        <f>H102+H101</f>
        <v>4560383.8794504236</v>
      </c>
      <c r="I103" s="59">
        <f t="shared" ref="I103:P103" si="41">I102+I101</f>
        <v>5578642.3743283954</v>
      </c>
      <c r="J103" s="59">
        <f t="shared" si="41"/>
        <v>5217931.3585006967</v>
      </c>
      <c r="K103" s="59">
        <f t="shared" si="41"/>
        <v>3909087.3470013821</v>
      </c>
      <c r="L103" s="59">
        <f t="shared" si="41"/>
        <v>3986169.5564331422</v>
      </c>
      <c r="M103" s="59">
        <f t="shared" si="41"/>
        <v>1811453.2071365528</v>
      </c>
      <c r="N103" s="59">
        <f t="shared" si="41"/>
        <v>-116930.10455949185</v>
      </c>
      <c r="O103" s="59">
        <f t="shared" si="41"/>
        <v>19018.19371118769</v>
      </c>
      <c r="P103" s="59">
        <f t="shared" si="41"/>
        <v>2366675.2593901684</v>
      </c>
      <c r="Q103" s="59">
        <f>P103</f>
        <v>2366675.2593901684</v>
      </c>
    </row>
    <row r="104" spans="1:26">
      <c r="A104" s="57"/>
      <c r="B104" s="57"/>
      <c r="C104" s="30"/>
      <c r="D104" s="77" t="s">
        <v>75</v>
      </c>
      <c r="E104" s="53"/>
      <c r="F104" s="53"/>
      <c r="G104" s="58"/>
      <c r="H104" s="59">
        <f>H17+H18+H27+H28+H41+H42+H51+H52+H64+H65+H74+H75+H87+H88+H97+H98</f>
        <v>1680942.3012099445</v>
      </c>
      <c r="I104" s="59">
        <f t="shared" ref="I104:P104" si="42">I17+I18+I27+I28+I41+I42+I51+I52+I64+I65+I74+I75+I87+I88+I97+I98</f>
        <v>1018258.4948779712</v>
      </c>
      <c r="J104" s="59">
        <f t="shared" si="42"/>
        <v>-360711.01582769834</v>
      </c>
      <c r="K104" s="59">
        <f t="shared" si="42"/>
        <v>-1308844.0114993146</v>
      </c>
      <c r="L104" s="59">
        <f t="shared" si="42"/>
        <v>77082.209431759824</v>
      </c>
      <c r="M104" s="59">
        <f t="shared" si="42"/>
        <v>-2174716.3492965894</v>
      </c>
      <c r="N104" s="59">
        <f t="shared" si="42"/>
        <v>-1928383.3116960444</v>
      </c>
      <c r="O104" s="59">
        <f t="shared" si="42"/>
        <v>135948.29827067986</v>
      </c>
      <c r="P104" s="59">
        <f t="shared" si="42"/>
        <v>2347657.0656789811</v>
      </c>
      <c r="Q104" s="59">
        <f>SUM(H104:P104)</f>
        <v>-512766.31885030959</v>
      </c>
    </row>
    <row r="105" spans="1:26">
      <c r="A105" s="57"/>
      <c r="B105" s="57"/>
      <c r="C105" s="30"/>
      <c r="D105" s="77" t="s">
        <v>76</v>
      </c>
      <c r="E105" s="53"/>
      <c r="F105" s="53"/>
      <c r="G105" s="58"/>
      <c r="H105" s="59">
        <f t="shared" ref="H105:P105" si="43">H17+H18+H41+H42+H64+H65+H87+H88</f>
        <v>1688819.1198488125</v>
      </c>
      <c r="I105" s="59">
        <f t="shared" si="43"/>
        <v>1006772.2358395648</v>
      </c>
      <c r="J105" s="59">
        <f t="shared" si="43"/>
        <v>-371954.91480039433</v>
      </c>
      <c r="K105" s="59">
        <f t="shared" si="43"/>
        <v>-1321000.0501532881</v>
      </c>
      <c r="L105" s="59">
        <f t="shared" si="43"/>
        <v>65165.760511066394</v>
      </c>
      <c r="M105" s="59">
        <f t="shared" si="43"/>
        <v>-2186973.4923983766</v>
      </c>
      <c r="N105" s="59">
        <f t="shared" si="43"/>
        <v>-1941278.059708517</v>
      </c>
      <c r="O105" s="59">
        <f t="shared" si="43"/>
        <v>426858.3810854734</v>
      </c>
      <c r="P105" s="59">
        <f t="shared" si="43"/>
        <v>2561170.9053396387</v>
      </c>
      <c r="Q105" s="59">
        <f>SUM(H105:P105)</f>
        <v>-72420.114436020143</v>
      </c>
    </row>
    <row r="106" spans="1:26">
      <c r="A106" s="57"/>
      <c r="B106" s="57"/>
      <c r="C106" s="30"/>
      <c r="D106" s="77"/>
      <c r="E106" s="53"/>
      <c r="F106" s="53"/>
      <c r="G106" s="58"/>
      <c r="H106" s="59"/>
      <c r="I106" s="59"/>
      <c r="J106" s="59"/>
      <c r="K106" s="59"/>
      <c r="L106" s="59"/>
      <c r="M106" s="59"/>
      <c r="N106" s="59"/>
      <c r="O106" s="59"/>
      <c r="P106" s="59"/>
      <c r="Q106" s="59"/>
    </row>
    <row r="107" spans="1:26">
      <c r="A107" s="57"/>
      <c r="B107" s="78" t="s">
        <v>77</v>
      </c>
      <c r="C107" s="30"/>
      <c r="D107" s="77"/>
      <c r="E107" s="53"/>
      <c r="F107" s="53"/>
      <c r="G107" s="58"/>
      <c r="H107" s="59"/>
      <c r="I107" s="59"/>
      <c r="J107" s="59"/>
      <c r="K107" s="59"/>
      <c r="L107" s="59"/>
      <c r="M107" s="59"/>
      <c r="N107" s="59"/>
      <c r="O107" s="59"/>
      <c r="P107" s="59"/>
      <c r="Q107" s="59"/>
    </row>
    <row r="108" spans="1:26">
      <c r="A108" s="57"/>
      <c r="B108" s="78" t="s">
        <v>78</v>
      </c>
      <c r="C108" s="30"/>
      <c r="D108" s="10"/>
      <c r="E108" s="53"/>
      <c r="F108" s="53"/>
      <c r="G108" s="58"/>
      <c r="H108" s="59"/>
      <c r="I108" s="59"/>
      <c r="J108" s="59"/>
      <c r="K108" s="59"/>
      <c r="L108" s="59"/>
      <c r="M108" s="59"/>
      <c r="N108" s="59"/>
      <c r="O108" s="59"/>
      <c r="P108" s="59"/>
      <c r="Q108" s="59"/>
    </row>
    <row r="109" spans="1:26">
      <c r="A109" s="57"/>
      <c r="B109" s="57"/>
      <c r="C109" s="30"/>
      <c r="D109" s="10"/>
      <c r="E109" s="53"/>
      <c r="F109" s="53"/>
      <c r="G109" s="58" t="s">
        <v>79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79">
        <v>0</v>
      </c>
      <c r="O109" s="79">
        <v>0</v>
      </c>
      <c r="P109" s="79">
        <v>0</v>
      </c>
      <c r="Q109" s="59"/>
    </row>
    <row r="110" spans="1:26">
      <c r="A110" s="57"/>
      <c r="B110" s="57"/>
      <c r="C110" s="30"/>
      <c r="D110" s="10"/>
      <c r="E110" s="53"/>
      <c r="F110" s="53"/>
      <c r="G110" s="58"/>
      <c r="J110" s="59"/>
      <c r="K110" s="59"/>
      <c r="P110" s="4" t="s">
        <v>6</v>
      </c>
      <c r="Q110" s="59"/>
      <c r="Z110" s="4" t="s">
        <v>6</v>
      </c>
    </row>
    <row r="111" spans="1:26">
      <c r="A111" s="57"/>
      <c r="B111" s="57"/>
      <c r="C111" s="30"/>
      <c r="D111" s="10"/>
      <c r="E111" s="53"/>
      <c r="F111" s="53"/>
      <c r="G111" s="58" t="s">
        <v>79</v>
      </c>
      <c r="H111" s="79">
        <v>0</v>
      </c>
      <c r="I111" s="79">
        <v>0</v>
      </c>
      <c r="J111" s="79">
        <v>0</v>
      </c>
      <c r="K111" s="79">
        <v>0</v>
      </c>
      <c r="L111" s="79">
        <v>0</v>
      </c>
      <c r="M111" s="79">
        <v>0</v>
      </c>
      <c r="N111" s="79">
        <v>0</v>
      </c>
      <c r="O111" s="79">
        <v>0</v>
      </c>
      <c r="P111" s="79">
        <v>0</v>
      </c>
      <c r="Q111" s="59"/>
    </row>
    <row r="112" spans="1:26">
      <c r="A112" s="57"/>
      <c r="B112" s="57"/>
      <c r="C112" s="30"/>
      <c r="D112" s="10"/>
      <c r="E112" s="53"/>
      <c r="F112" s="53"/>
      <c r="G112" s="58"/>
      <c r="H112" s="59"/>
      <c r="I112" s="59"/>
      <c r="J112" s="59"/>
      <c r="K112" s="59"/>
      <c r="L112" s="59"/>
      <c r="M112" s="59"/>
      <c r="N112" s="59"/>
      <c r="O112" s="59"/>
      <c r="P112" s="59"/>
      <c r="Q112" s="59"/>
    </row>
    <row r="113" spans="6:10">
      <c r="F113" s="53" t="s">
        <v>80</v>
      </c>
      <c r="G113" s="80" t="s">
        <v>81</v>
      </c>
      <c r="H113" s="81">
        <v>4.0000000000000001E-3</v>
      </c>
      <c r="J113" s="81"/>
    </row>
    <row r="114" spans="6:10">
      <c r="G114" s="80" t="s">
        <v>82</v>
      </c>
      <c r="H114" s="81">
        <v>4.0000000000000001E-3</v>
      </c>
      <c r="J114" s="81"/>
    </row>
    <row r="115" spans="6:10">
      <c r="G115" s="80" t="s">
        <v>83</v>
      </c>
      <c r="H115" s="81">
        <v>3.8999999999999998E-3</v>
      </c>
      <c r="J115" s="81"/>
    </row>
    <row r="116" spans="6:10">
      <c r="G116" s="80" t="s">
        <v>84</v>
      </c>
      <c r="H116" s="81">
        <v>4.1999999999999997E-3</v>
      </c>
    </row>
    <row r="117" spans="6:10">
      <c r="G117" s="80" t="s">
        <v>85</v>
      </c>
      <c r="H117" s="81">
        <v>4.1000000000000003E-3</v>
      </c>
    </row>
    <row r="118" spans="6:10">
      <c r="G118" s="80" t="s">
        <v>86</v>
      </c>
      <c r="H118" s="81">
        <v>4.1999999999999997E-3</v>
      </c>
    </row>
    <row r="119" spans="6:10">
      <c r="G119" s="80" t="s">
        <v>87</v>
      </c>
      <c r="H119" s="81">
        <v>4.4000000000000003E-3</v>
      </c>
    </row>
    <row r="120" spans="6:10">
      <c r="G120" s="80" t="s">
        <v>88</v>
      </c>
      <c r="H120" s="81">
        <v>4.0000000000000001E-3</v>
      </c>
      <c r="I120" s="4" t="s">
        <v>6</v>
      </c>
    </row>
    <row r="121" spans="6:10">
      <c r="G121" s="80" t="s">
        <v>89</v>
      </c>
      <c r="H121" s="81">
        <v>4.4000000000000003E-3</v>
      </c>
    </row>
  </sheetData>
  <mergeCells count="3">
    <mergeCell ref="H4:M4"/>
    <mergeCell ref="N4:P4"/>
    <mergeCell ref="H5:P5"/>
  </mergeCells>
  <conditionalFormatting sqref="G64:G65 G87:G88 G41:G42 E42:E43 E65:E66 E88:E89 G68 H9:I9 H13:I13 H33:I33 H37:I37 H56:I56 H60:I60 H79:I79 H83:I83 H17:I17 H41:I41 H64:I64 H87:I87 H44:I47 H67:I70 H90:I93 H19:I23 Q89 E17:G19 H18:M18 H43:M43 I89:M89 H108:J108 J110 H112:J112 Q30 E102:G112 Q102:Q112 L87:P87 L64:P64 L41:P41 L17:P17 L112:P112 L20:P24 L44:P48 L67:P71 L90:P94 L9:P9 L108:P108 J19:P19 H29:P31 H102:P107 M83:P83 M13:P13 M33:P33 M37:P37 M56:P56 M60:P60 M79:P79 J52:P53 J75:P75 J95:P95 H99:P99 J72:P72 I101:P101 H42:P42 H65:P65 H88:P88 H54:Q54 H77:Q77 H100:Q100 I66:Q66">
    <cfRule type="cellIs" dxfId="183" priority="217" operator="lessThan">
      <formula>0</formula>
    </cfRule>
  </conditionalFormatting>
  <conditionalFormatting sqref="E41">
    <cfRule type="cellIs" dxfId="182" priority="216" operator="lessThan">
      <formula>0</formula>
    </cfRule>
  </conditionalFormatting>
  <conditionalFormatting sqref="E64">
    <cfRule type="cellIs" dxfId="181" priority="215" operator="lessThan">
      <formula>0</formula>
    </cfRule>
  </conditionalFormatting>
  <conditionalFormatting sqref="E87">
    <cfRule type="cellIs" dxfId="180" priority="214" operator="lessThan">
      <formula>0</formula>
    </cfRule>
  </conditionalFormatting>
  <conditionalFormatting sqref="Q17">
    <cfRule type="cellIs" dxfId="179" priority="213" operator="lessThan">
      <formula>0</formula>
    </cfRule>
  </conditionalFormatting>
  <conditionalFormatting sqref="Q64">
    <cfRule type="cellIs" dxfId="178" priority="212" operator="lessThan">
      <formula>0</formula>
    </cfRule>
  </conditionalFormatting>
  <conditionalFormatting sqref="Q87">
    <cfRule type="cellIs" dxfId="177" priority="211" operator="lessThan">
      <formula>0</formula>
    </cfRule>
  </conditionalFormatting>
  <conditionalFormatting sqref="Q18">
    <cfRule type="cellIs" dxfId="176" priority="210" operator="lessThan">
      <formula>0</formula>
    </cfRule>
  </conditionalFormatting>
  <conditionalFormatting sqref="Q42">
    <cfRule type="cellIs" dxfId="175" priority="209" operator="lessThan">
      <formula>0</formula>
    </cfRule>
  </conditionalFormatting>
  <conditionalFormatting sqref="Q65">
    <cfRule type="cellIs" dxfId="174" priority="208" operator="lessThan">
      <formula>0</formula>
    </cfRule>
  </conditionalFormatting>
  <conditionalFormatting sqref="Q88">
    <cfRule type="cellIs" dxfId="173" priority="207" operator="lessThan">
      <formula>0</formula>
    </cfRule>
  </conditionalFormatting>
  <conditionalFormatting sqref="G43">
    <cfRule type="cellIs" dxfId="172" priority="206" operator="lessThan">
      <formula>0</formula>
    </cfRule>
  </conditionalFormatting>
  <conditionalFormatting sqref="G66">
    <cfRule type="cellIs" dxfId="171" priority="205" operator="lessThan">
      <formula>0</formula>
    </cfRule>
  </conditionalFormatting>
  <conditionalFormatting sqref="G89">
    <cfRule type="cellIs" dxfId="170" priority="204" operator="lessThan">
      <formula>0</formula>
    </cfRule>
  </conditionalFormatting>
  <conditionalFormatting sqref="E20:E21">
    <cfRule type="cellIs" dxfId="169" priority="203" operator="lessThan">
      <formula>0</formula>
    </cfRule>
  </conditionalFormatting>
  <conditionalFormatting sqref="Q20:Q21">
    <cfRule type="cellIs" dxfId="168" priority="202" operator="lessThan">
      <formula>0</formula>
    </cfRule>
  </conditionalFormatting>
  <conditionalFormatting sqref="G20:G21">
    <cfRule type="cellIs" dxfId="167" priority="201" operator="lessThan">
      <formula>0</formula>
    </cfRule>
  </conditionalFormatting>
  <conditionalFormatting sqref="E44">
    <cfRule type="cellIs" dxfId="166" priority="200" operator="lessThan">
      <formula>0</formula>
    </cfRule>
  </conditionalFormatting>
  <conditionalFormatting sqref="Q44">
    <cfRule type="cellIs" dxfId="165" priority="199" operator="lessThan">
      <formula>0</formula>
    </cfRule>
  </conditionalFormatting>
  <conditionalFormatting sqref="G44">
    <cfRule type="cellIs" dxfId="164" priority="198" operator="lessThan">
      <formula>0</formula>
    </cfRule>
  </conditionalFormatting>
  <conditionalFormatting sqref="E67">
    <cfRule type="cellIs" dxfId="163" priority="197" operator="lessThan">
      <formula>0</formula>
    </cfRule>
  </conditionalFormatting>
  <conditionalFormatting sqref="Q67">
    <cfRule type="cellIs" dxfId="162" priority="196" operator="lessThan">
      <formula>0</formula>
    </cfRule>
  </conditionalFormatting>
  <conditionalFormatting sqref="G67">
    <cfRule type="cellIs" dxfId="161" priority="195" operator="lessThan">
      <formula>0</formula>
    </cfRule>
  </conditionalFormatting>
  <conditionalFormatting sqref="E90:E91">
    <cfRule type="cellIs" dxfId="160" priority="194" operator="lessThan">
      <formula>0</formula>
    </cfRule>
  </conditionalFormatting>
  <conditionalFormatting sqref="Q90">
    <cfRule type="cellIs" dxfId="159" priority="193" operator="lessThan">
      <formula>0</formula>
    </cfRule>
  </conditionalFormatting>
  <conditionalFormatting sqref="G90:G91">
    <cfRule type="cellIs" dxfId="158" priority="192" operator="lessThan">
      <formula>0</formula>
    </cfRule>
  </conditionalFormatting>
  <conditionalFormatting sqref="E22:E23">
    <cfRule type="cellIs" dxfId="157" priority="191" operator="lessThan">
      <formula>0</formula>
    </cfRule>
  </conditionalFormatting>
  <conditionalFormatting sqref="Q22:Q23">
    <cfRule type="cellIs" dxfId="156" priority="190" operator="lessThan">
      <formula>0</formula>
    </cfRule>
  </conditionalFormatting>
  <conditionalFormatting sqref="G22:G23">
    <cfRule type="cellIs" dxfId="155" priority="189" operator="lessThan">
      <formula>0</formula>
    </cfRule>
  </conditionalFormatting>
  <conditionalFormatting sqref="E46:E47">
    <cfRule type="cellIs" dxfId="154" priority="188" operator="lessThan">
      <formula>0</formula>
    </cfRule>
  </conditionalFormatting>
  <conditionalFormatting sqref="Q46:Q47">
    <cfRule type="cellIs" dxfId="153" priority="187" operator="lessThan">
      <formula>0</formula>
    </cfRule>
  </conditionalFormatting>
  <conditionalFormatting sqref="G46:G47">
    <cfRule type="cellIs" dxfId="152" priority="186" operator="lessThan">
      <formula>0</formula>
    </cfRule>
  </conditionalFormatting>
  <conditionalFormatting sqref="E69:E70">
    <cfRule type="cellIs" dxfId="151" priority="185" operator="lessThan">
      <formula>0</formula>
    </cfRule>
  </conditionalFormatting>
  <conditionalFormatting sqref="G69:G70">
    <cfRule type="cellIs" dxfId="150" priority="184" operator="lessThan">
      <formula>0</formula>
    </cfRule>
  </conditionalFormatting>
  <conditionalFormatting sqref="E45">
    <cfRule type="cellIs" dxfId="149" priority="183" operator="lessThan">
      <formula>0</formula>
    </cfRule>
  </conditionalFormatting>
  <conditionalFormatting sqref="G45">
    <cfRule type="cellIs" dxfId="148" priority="182" operator="lessThan">
      <formula>0</formula>
    </cfRule>
  </conditionalFormatting>
  <conditionalFormatting sqref="D68">
    <cfRule type="cellIs" dxfId="147" priority="181" operator="lessThan">
      <formula>0</formula>
    </cfRule>
  </conditionalFormatting>
  <conditionalFormatting sqref="E68">
    <cfRule type="cellIs" dxfId="146" priority="179" operator="lessThan">
      <formula>0</formula>
    </cfRule>
  </conditionalFormatting>
  <conditionalFormatting sqref="E92:E93">
    <cfRule type="cellIs" dxfId="145" priority="178" operator="lessThan">
      <formula>0</formula>
    </cfRule>
  </conditionalFormatting>
  <conditionalFormatting sqref="G92:G93">
    <cfRule type="cellIs" dxfId="144" priority="177" operator="lessThan">
      <formula>0</formula>
    </cfRule>
  </conditionalFormatting>
  <conditionalFormatting sqref="Q69">
    <cfRule type="cellIs" dxfId="143" priority="176" operator="lessThan">
      <formula>0</formula>
    </cfRule>
  </conditionalFormatting>
  <conditionalFormatting sqref="Q92">
    <cfRule type="cellIs" dxfId="142" priority="175" operator="lessThan">
      <formula>0</formula>
    </cfRule>
  </conditionalFormatting>
  <conditionalFormatting sqref="L13">
    <cfRule type="cellIs" dxfId="141" priority="174" operator="lessThan">
      <formula>0</formula>
    </cfRule>
  </conditionalFormatting>
  <conditionalFormatting sqref="L33">
    <cfRule type="cellIs" dxfId="140" priority="173" operator="lessThan">
      <formula>0</formula>
    </cfRule>
  </conditionalFormatting>
  <conditionalFormatting sqref="L37">
    <cfRule type="cellIs" dxfId="139" priority="172" operator="lessThan">
      <formula>0</formula>
    </cfRule>
  </conditionalFormatting>
  <conditionalFormatting sqref="L60">
    <cfRule type="cellIs" dxfId="138" priority="171" operator="lessThan">
      <formula>0</formula>
    </cfRule>
  </conditionalFormatting>
  <conditionalFormatting sqref="L79">
    <cfRule type="cellIs" dxfId="137" priority="170" operator="lessThan">
      <formula>0</formula>
    </cfRule>
  </conditionalFormatting>
  <conditionalFormatting sqref="L83">
    <cfRule type="cellIs" dxfId="136" priority="169" operator="lessThan">
      <formula>0</formula>
    </cfRule>
  </conditionalFormatting>
  <conditionalFormatting sqref="L56">
    <cfRule type="cellIs" dxfId="135" priority="168" operator="lessThan">
      <formula>0</formula>
    </cfRule>
  </conditionalFormatting>
  <conditionalFormatting sqref="Q43">
    <cfRule type="cellIs" dxfId="134" priority="166" operator="lessThan">
      <formula>0</formula>
    </cfRule>
  </conditionalFormatting>
  <conditionalFormatting sqref="J17 J41 J87 J64 J20:J23 J44:J47 J67:J70 J90:J93">
    <cfRule type="cellIs" dxfId="133" priority="167" operator="lessThan">
      <formula>0</formula>
    </cfRule>
  </conditionalFormatting>
  <conditionalFormatting sqref="F46:F47">
    <cfRule type="cellIs" dxfId="132" priority="155" operator="lessThan">
      <formula>0</formula>
    </cfRule>
  </conditionalFormatting>
  <conditionalFormatting sqref="F87">
    <cfRule type="cellIs" dxfId="131" priority="161" operator="lessThan">
      <formula>0</formula>
    </cfRule>
  </conditionalFormatting>
  <conditionalFormatting sqref="F20:F21">
    <cfRule type="cellIs" dxfId="130" priority="160" operator="lessThan">
      <formula>0</formula>
    </cfRule>
  </conditionalFormatting>
  <conditionalFormatting sqref="F45">
    <cfRule type="cellIs" dxfId="129" priority="153" operator="lessThan">
      <formula>0</formula>
    </cfRule>
  </conditionalFormatting>
  <conditionalFormatting sqref="F69:F70">
    <cfRule type="cellIs" dxfId="128" priority="154" operator="lessThan">
      <formula>0</formula>
    </cfRule>
  </conditionalFormatting>
  <conditionalFormatting sqref="F68">
    <cfRule type="cellIs" dxfId="127" priority="152" operator="lessThan">
      <formula>0</formula>
    </cfRule>
  </conditionalFormatting>
  <conditionalFormatting sqref="Q19">
    <cfRule type="cellIs" dxfId="126" priority="165" operator="lessThan">
      <formula>0</formula>
    </cfRule>
  </conditionalFormatting>
  <conditionalFormatting sqref="F42:F43 F65:F66 F88:F89">
    <cfRule type="cellIs" dxfId="125" priority="164" operator="lessThan">
      <formula>0</formula>
    </cfRule>
  </conditionalFormatting>
  <conditionalFormatting sqref="F41">
    <cfRule type="cellIs" dxfId="124" priority="163" operator="lessThan">
      <formula>0</formula>
    </cfRule>
  </conditionalFormatting>
  <conditionalFormatting sqref="F64">
    <cfRule type="cellIs" dxfId="123" priority="162" operator="lessThan">
      <formula>0</formula>
    </cfRule>
  </conditionalFormatting>
  <conditionalFormatting sqref="F44">
    <cfRule type="cellIs" dxfId="122" priority="159" operator="lessThan">
      <formula>0</formula>
    </cfRule>
  </conditionalFormatting>
  <conditionalFormatting sqref="F67">
    <cfRule type="cellIs" dxfId="121" priority="158" operator="lessThan">
      <formula>0</formula>
    </cfRule>
  </conditionalFormatting>
  <conditionalFormatting sqref="F90:F91">
    <cfRule type="cellIs" dxfId="120" priority="157" operator="lessThan">
      <formula>0</formula>
    </cfRule>
  </conditionalFormatting>
  <conditionalFormatting sqref="F22:F23">
    <cfRule type="cellIs" dxfId="119" priority="156" operator="lessThan">
      <formula>0</formula>
    </cfRule>
  </conditionalFormatting>
  <conditionalFormatting sqref="F92:F93">
    <cfRule type="cellIs" dxfId="118" priority="151" operator="lessThan">
      <formula>0</formula>
    </cfRule>
  </conditionalFormatting>
  <conditionalFormatting sqref="K112 K17 K41 K64 K87 K20:K23 K44:K47 K67:K70 K90:K93 K108">
    <cfRule type="cellIs" dxfId="117" priority="150" operator="lessThan">
      <formula>0</formula>
    </cfRule>
  </conditionalFormatting>
  <conditionalFormatting sqref="K110">
    <cfRule type="cellIs" dxfId="116" priority="149" operator="lessThan">
      <formula>0</formula>
    </cfRule>
  </conditionalFormatting>
  <conditionalFormatting sqref="H66">
    <cfRule type="cellIs" dxfId="115" priority="148" operator="lessThan">
      <formula>0</formula>
    </cfRule>
  </conditionalFormatting>
  <conditionalFormatting sqref="H89">
    <cfRule type="cellIs" dxfId="114" priority="147" operator="lessThan">
      <formula>0</formula>
    </cfRule>
  </conditionalFormatting>
  <conditionalFormatting sqref="N43:P43">
    <cfRule type="cellIs" dxfId="113" priority="139" operator="lessThan">
      <formula>0</formula>
    </cfRule>
  </conditionalFormatting>
  <conditionalFormatting sqref="N89:P89">
    <cfRule type="cellIs" dxfId="112" priority="138" operator="lessThan">
      <formula>0</formula>
    </cfRule>
  </conditionalFormatting>
  <conditionalFormatting sqref="F54">
    <cfRule type="cellIs" dxfId="111" priority="133" operator="lessThan">
      <formula>0</formula>
    </cfRule>
  </conditionalFormatting>
  <conditionalFormatting sqref="G30:G31 E30:E31">
    <cfRule type="cellIs" dxfId="110" priority="137" operator="lessThan">
      <formula>0</formula>
    </cfRule>
  </conditionalFormatting>
  <conditionalFormatting sqref="Q31">
    <cfRule type="cellIs" dxfId="109" priority="136" operator="lessThan">
      <formula>0</formula>
    </cfRule>
  </conditionalFormatting>
  <conditionalFormatting sqref="F30:F31">
    <cfRule type="cellIs" dxfId="108" priority="135" operator="lessThan">
      <formula>0</formula>
    </cfRule>
  </conditionalFormatting>
  <conditionalFormatting sqref="E54">
    <cfRule type="cellIs" dxfId="107" priority="134" operator="lessThan">
      <formula>0</formula>
    </cfRule>
  </conditionalFormatting>
  <conditionalFormatting sqref="F77">
    <cfRule type="cellIs" dxfId="106" priority="131" operator="lessThan">
      <formula>0</formula>
    </cfRule>
  </conditionalFormatting>
  <conditionalFormatting sqref="E77">
    <cfRule type="cellIs" dxfId="105" priority="132" operator="lessThan">
      <formula>0</formula>
    </cfRule>
  </conditionalFormatting>
  <conditionalFormatting sqref="E100">
    <cfRule type="cellIs" dxfId="104" priority="130" operator="lessThan">
      <formula>0</formula>
    </cfRule>
  </conditionalFormatting>
  <conditionalFormatting sqref="F100">
    <cfRule type="cellIs" dxfId="103" priority="129" operator="lessThan">
      <formula>0</formula>
    </cfRule>
  </conditionalFormatting>
  <conditionalFormatting sqref="G113:G118">
    <cfRule type="cellIs" dxfId="102" priority="128" operator="lessThan">
      <formula>0</formula>
    </cfRule>
  </conditionalFormatting>
  <conditionalFormatting sqref="Q29">
    <cfRule type="cellIs" dxfId="101" priority="114" operator="lessThan">
      <formula>0</formula>
    </cfRule>
  </conditionalFormatting>
  <conditionalFormatting sqref="Q45">
    <cfRule type="cellIs" dxfId="100" priority="126" operator="lessThan">
      <formula>0</formula>
    </cfRule>
  </conditionalFormatting>
  <conditionalFormatting sqref="F24">
    <cfRule type="cellIs" dxfId="99" priority="117" operator="lessThan">
      <formula>0</formula>
    </cfRule>
  </conditionalFormatting>
  <conditionalFormatting sqref="K24">
    <cfRule type="cellIs" dxfId="98" priority="116" operator="lessThan">
      <formula>0</formula>
    </cfRule>
  </conditionalFormatting>
  <conditionalFormatting sqref="K9">
    <cfRule type="cellIs" dxfId="97" priority="107" operator="lessThan">
      <formula>0</formula>
    </cfRule>
  </conditionalFormatting>
  <conditionalFormatting sqref="J9">
    <cfRule type="cellIs" dxfId="96" priority="108" operator="lessThan">
      <formula>0</formula>
    </cfRule>
  </conditionalFormatting>
  <conditionalFormatting sqref="H115:H118">
    <cfRule type="cellIs" dxfId="95" priority="123" operator="lessThan">
      <formula>0</formula>
    </cfRule>
  </conditionalFormatting>
  <conditionalFormatting sqref="H24:I24">
    <cfRule type="cellIs" dxfId="94" priority="122" operator="lessThan">
      <formula>0</formula>
    </cfRule>
  </conditionalFormatting>
  <conditionalFormatting sqref="E24">
    <cfRule type="cellIs" dxfId="93" priority="121" operator="lessThan">
      <formula>0</formula>
    </cfRule>
  </conditionalFormatting>
  <conditionalFormatting sqref="Q24">
    <cfRule type="cellIs" dxfId="92" priority="120" operator="lessThan">
      <formula>0</formula>
    </cfRule>
  </conditionalFormatting>
  <conditionalFormatting sqref="G24">
    <cfRule type="cellIs" dxfId="91" priority="119" operator="lessThan">
      <formula>0</formula>
    </cfRule>
  </conditionalFormatting>
  <conditionalFormatting sqref="J24">
    <cfRule type="cellIs" dxfId="90" priority="118" operator="lessThan">
      <formula>0</formula>
    </cfRule>
  </conditionalFormatting>
  <conditionalFormatting sqref="Q27">
    <cfRule type="cellIs" dxfId="89" priority="110" operator="lessThan">
      <formula>0</formula>
    </cfRule>
  </conditionalFormatting>
  <conditionalFormatting sqref="E25:E29 G25:G29">
    <cfRule type="cellIs" dxfId="88" priority="115" operator="lessThan">
      <formula>0</formula>
    </cfRule>
  </conditionalFormatting>
  <conditionalFormatting sqref="F25:F29">
    <cfRule type="cellIs" dxfId="87" priority="113" operator="lessThan">
      <formula>0</formula>
    </cfRule>
  </conditionalFormatting>
  <conditionalFormatting sqref="Q25">
    <cfRule type="cellIs" dxfId="86" priority="112" operator="lessThan">
      <formula>0</formula>
    </cfRule>
  </conditionalFormatting>
  <conditionalFormatting sqref="Q26">
    <cfRule type="cellIs" dxfId="85" priority="111" operator="lessThan">
      <formula>0</formula>
    </cfRule>
  </conditionalFormatting>
  <conditionalFormatting sqref="J13">
    <cfRule type="cellIs" dxfId="84" priority="106" operator="lessThan">
      <formula>0</formula>
    </cfRule>
  </conditionalFormatting>
  <conditionalFormatting sqref="K33">
    <cfRule type="cellIs" dxfId="83" priority="91" operator="lessThan">
      <formula>0</formula>
    </cfRule>
  </conditionalFormatting>
  <conditionalFormatting sqref="K13">
    <cfRule type="cellIs" dxfId="82" priority="105" operator="lessThan">
      <formula>0</formula>
    </cfRule>
  </conditionalFormatting>
  <conditionalFormatting sqref="G119">
    <cfRule type="cellIs" dxfId="81" priority="104" operator="lessThan">
      <formula>0</formula>
    </cfRule>
  </conditionalFormatting>
  <conditionalFormatting sqref="G120:G121">
    <cfRule type="cellIs" dxfId="80" priority="103" operator="lessThan">
      <formula>0</formula>
    </cfRule>
  </conditionalFormatting>
  <conditionalFormatting sqref="F113">
    <cfRule type="cellIs" dxfId="79" priority="101" operator="lessThan">
      <formula>0</formula>
    </cfRule>
  </conditionalFormatting>
  <conditionalFormatting sqref="H120:H121">
    <cfRule type="cellIs" dxfId="78" priority="100" operator="lessThan">
      <formula>0</formula>
    </cfRule>
  </conditionalFormatting>
  <conditionalFormatting sqref="J113:J115">
    <cfRule type="cellIs" dxfId="77" priority="99" operator="lessThan">
      <formula>0</formula>
    </cfRule>
  </conditionalFormatting>
  <conditionalFormatting sqref="N18">
    <cfRule type="cellIs" dxfId="76" priority="98" operator="lessThan">
      <formula>0</formula>
    </cfRule>
  </conditionalFormatting>
  <conditionalFormatting sqref="O18">
    <cfRule type="cellIs" dxfId="75" priority="97" operator="lessThan">
      <formula>0</formula>
    </cfRule>
  </conditionalFormatting>
  <conditionalFormatting sqref="P18">
    <cfRule type="cellIs" dxfId="74" priority="96" operator="lessThan">
      <formula>0</formula>
    </cfRule>
  </conditionalFormatting>
  <conditionalFormatting sqref="J33">
    <cfRule type="cellIs" dxfId="73" priority="92" operator="lessThan">
      <formula>0</formula>
    </cfRule>
  </conditionalFormatting>
  <conditionalFormatting sqref="J37">
    <cfRule type="cellIs" dxfId="72" priority="90" operator="lessThan">
      <formula>0</formula>
    </cfRule>
  </conditionalFormatting>
  <conditionalFormatting sqref="K37">
    <cfRule type="cellIs" dxfId="71" priority="89" operator="lessThan">
      <formula>0</formula>
    </cfRule>
  </conditionalFormatting>
  <conditionalFormatting sqref="H53:I53 H51:O51">
    <cfRule type="cellIs" dxfId="70" priority="88" operator="lessThan">
      <formula>0</formula>
    </cfRule>
  </conditionalFormatting>
  <conditionalFormatting sqref="F48">
    <cfRule type="cellIs" dxfId="69" priority="83" operator="lessThan">
      <formula>0</formula>
    </cfRule>
  </conditionalFormatting>
  <conditionalFormatting sqref="H48:I48">
    <cfRule type="cellIs" dxfId="68" priority="87" operator="lessThan">
      <formula>0</formula>
    </cfRule>
  </conditionalFormatting>
  <conditionalFormatting sqref="F49:F53">
    <cfRule type="cellIs" dxfId="67" priority="79" operator="lessThan">
      <formula>0</formula>
    </cfRule>
  </conditionalFormatting>
  <conditionalFormatting sqref="E48">
    <cfRule type="cellIs" dxfId="66" priority="86" operator="lessThan">
      <formula>0</formula>
    </cfRule>
  </conditionalFormatting>
  <conditionalFormatting sqref="Q48">
    <cfRule type="cellIs" dxfId="65" priority="85" operator="lessThan">
      <formula>0</formula>
    </cfRule>
  </conditionalFormatting>
  <conditionalFormatting sqref="J48">
    <cfRule type="cellIs" dxfId="64" priority="84" operator="lessThan">
      <formula>0</formula>
    </cfRule>
  </conditionalFormatting>
  <conditionalFormatting sqref="K48">
    <cfRule type="cellIs" dxfId="63" priority="82" operator="lessThan">
      <formula>0</formula>
    </cfRule>
  </conditionalFormatting>
  <conditionalFormatting sqref="E49:E53">
    <cfRule type="cellIs" dxfId="62" priority="81" operator="lessThan">
      <formula>0</formula>
    </cfRule>
  </conditionalFormatting>
  <conditionalFormatting sqref="Q49:Q50 Q53">
    <cfRule type="cellIs" dxfId="61" priority="80" operator="lessThan">
      <formula>0</formula>
    </cfRule>
  </conditionalFormatting>
  <conditionalFormatting sqref="I52">
    <cfRule type="cellIs" dxfId="60" priority="78" operator="lessThan">
      <formula>0</formula>
    </cfRule>
  </conditionalFormatting>
  <conditionalFormatting sqref="Q51">
    <cfRule type="cellIs" dxfId="59" priority="77" operator="lessThan">
      <formula>0</formula>
    </cfRule>
  </conditionalFormatting>
  <conditionalFormatting sqref="J56">
    <cfRule type="cellIs" dxfId="58" priority="73" operator="lessThan">
      <formula>0</formula>
    </cfRule>
  </conditionalFormatting>
  <conditionalFormatting sqref="K56">
    <cfRule type="cellIs" dxfId="57" priority="72" operator="lessThan">
      <formula>0</formula>
    </cfRule>
  </conditionalFormatting>
  <conditionalFormatting sqref="Q76">
    <cfRule type="cellIs" dxfId="56" priority="55" operator="lessThan">
      <formula>0</formula>
    </cfRule>
  </conditionalFormatting>
  <conditionalFormatting sqref="J60">
    <cfRule type="cellIs" dxfId="55" priority="71" operator="lessThan">
      <formula>0</formula>
    </cfRule>
  </conditionalFormatting>
  <conditionalFormatting sqref="K60">
    <cfRule type="cellIs" dxfId="54" priority="70" operator="lessThan">
      <formula>0</formula>
    </cfRule>
  </conditionalFormatting>
  <conditionalFormatting sqref="H74:O74 H72:I72">
    <cfRule type="cellIs" dxfId="53" priority="68" operator="lessThan">
      <formula>0</formula>
    </cfRule>
  </conditionalFormatting>
  <conditionalFormatting sqref="Q74">
    <cfRule type="cellIs" dxfId="52" priority="58" operator="lessThan">
      <formula>0</formula>
    </cfRule>
  </conditionalFormatting>
  <conditionalFormatting sqref="I75">
    <cfRule type="cellIs" dxfId="51" priority="59" operator="lessThan">
      <formula>0</formula>
    </cfRule>
  </conditionalFormatting>
  <conditionalFormatting sqref="F72:F76">
    <cfRule type="cellIs" dxfId="50" priority="60" operator="lessThan">
      <formula>0</formula>
    </cfRule>
  </conditionalFormatting>
  <conditionalFormatting sqref="H71:I71">
    <cfRule type="cellIs" dxfId="49" priority="67" operator="lessThan">
      <formula>0</formula>
    </cfRule>
  </conditionalFormatting>
  <conditionalFormatting sqref="E71">
    <cfRule type="cellIs" dxfId="48" priority="66" operator="lessThan">
      <formula>0</formula>
    </cfRule>
  </conditionalFormatting>
  <conditionalFormatting sqref="Q71">
    <cfRule type="cellIs" dxfId="47" priority="65" operator="lessThan">
      <formula>0</formula>
    </cfRule>
  </conditionalFormatting>
  <conditionalFormatting sqref="J71">
    <cfRule type="cellIs" dxfId="46" priority="64" operator="lessThan">
      <formula>0</formula>
    </cfRule>
  </conditionalFormatting>
  <conditionalFormatting sqref="F71">
    <cfRule type="cellIs" dxfId="45" priority="63" operator="lessThan">
      <formula>0</formula>
    </cfRule>
  </conditionalFormatting>
  <conditionalFormatting sqref="K71">
    <cfRule type="cellIs" dxfId="44" priority="62" operator="lessThan">
      <formula>0</formula>
    </cfRule>
  </conditionalFormatting>
  <conditionalFormatting sqref="E72:E76">
    <cfRule type="cellIs" dxfId="43" priority="61" operator="lessThan">
      <formula>0</formula>
    </cfRule>
  </conditionalFormatting>
  <conditionalFormatting sqref="Q72">
    <cfRule type="cellIs" dxfId="42" priority="56" operator="lessThan">
      <formula>0</formula>
    </cfRule>
  </conditionalFormatting>
  <conditionalFormatting sqref="J79">
    <cfRule type="cellIs" dxfId="41" priority="53" operator="lessThan">
      <formula>0</formula>
    </cfRule>
  </conditionalFormatting>
  <conditionalFormatting sqref="Q99">
    <cfRule type="cellIs" dxfId="40" priority="36" operator="lessThan">
      <formula>0</formula>
    </cfRule>
  </conditionalFormatting>
  <conditionalFormatting sqref="K83">
    <cfRule type="cellIs" dxfId="39" priority="50" operator="lessThan">
      <formula>0</formula>
    </cfRule>
  </conditionalFormatting>
  <conditionalFormatting sqref="K79">
    <cfRule type="cellIs" dxfId="38" priority="52" operator="lessThan">
      <formula>0</formula>
    </cfRule>
  </conditionalFormatting>
  <conditionalFormatting sqref="J83">
    <cfRule type="cellIs" dxfId="37" priority="51" operator="lessThan">
      <formula>0</formula>
    </cfRule>
  </conditionalFormatting>
  <conditionalFormatting sqref="I95 J98:P98">
    <cfRule type="cellIs" dxfId="36" priority="49" operator="lessThan">
      <formula>0</formula>
    </cfRule>
  </conditionalFormatting>
  <conditionalFormatting sqref="H94:I94">
    <cfRule type="cellIs" dxfId="35" priority="48" operator="lessThan">
      <formula>0</formula>
    </cfRule>
  </conditionalFormatting>
  <conditionalFormatting sqref="I98">
    <cfRule type="cellIs" dxfId="34" priority="40" operator="lessThan">
      <formula>0</formula>
    </cfRule>
  </conditionalFormatting>
  <conditionalFormatting sqref="Q97">
    <cfRule type="cellIs" dxfId="33" priority="39" operator="lessThan">
      <formula>0</formula>
    </cfRule>
  </conditionalFormatting>
  <conditionalFormatting sqref="E94">
    <cfRule type="cellIs" dxfId="32" priority="47" operator="lessThan">
      <formula>0</formula>
    </cfRule>
  </conditionalFormatting>
  <conditionalFormatting sqref="Q94">
    <cfRule type="cellIs" dxfId="31" priority="46" operator="lessThan">
      <formula>0</formula>
    </cfRule>
  </conditionalFormatting>
  <conditionalFormatting sqref="J94">
    <cfRule type="cellIs" dxfId="30" priority="45" operator="lessThan">
      <formula>0</formula>
    </cfRule>
  </conditionalFormatting>
  <conditionalFormatting sqref="F94">
    <cfRule type="cellIs" dxfId="29" priority="44" operator="lessThan">
      <formula>0</formula>
    </cfRule>
  </conditionalFormatting>
  <conditionalFormatting sqref="K94">
    <cfRule type="cellIs" dxfId="28" priority="43" operator="lessThan">
      <formula>0</formula>
    </cfRule>
  </conditionalFormatting>
  <conditionalFormatting sqref="E95:E99">
    <cfRule type="cellIs" dxfId="27" priority="42" operator="lessThan">
      <formula>0</formula>
    </cfRule>
  </conditionalFormatting>
  <conditionalFormatting sqref="F95:F99">
    <cfRule type="cellIs" dxfId="26" priority="41" operator="lessThan">
      <formula>0</formula>
    </cfRule>
  </conditionalFormatting>
  <conditionalFormatting sqref="Q95">
    <cfRule type="cellIs" dxfId="25" priority="38" operator="lessThan">
      <formula>0</formula>
    </cfRule>
  </conditionalFormatting>
  <conditionalFormatting sqref="Q101">
    <cfRule type="cellIs" dxfId="24" priority="28" operator="lessThan">
      <formula>0</formula>
    </cfRule>
  </conditionalFormatting>
  <conditionalFormatting sqref="H101">
    <cfRule type="cellIs" dxfId="23" priority="31" operator="lessThan">
      <formula>0</formula>
    </cfRule>
  </conditionalFormatting>
  <conditionalFormatting sqref="E101">
    <cfRule type="cellIs" dxfId="22" priority="30" operator="lessThan">
      <formula>0</formula>
    </cfRule>
  </conditionalFormatting>
  <conditionalFormatting sqref="G101">
    <cfRule type="cellIs" dxfId="21" priority="29" operator="lessThan">
      <formula>0</formula>
    </cfRule>
  </conditionalFormatting>
  <conditionalFormatting sqref="F101">
    <cfRule type="cellIs" dxfId="20" priority="27" operator="lessThan">
      <formula>0</formula>
    </cfRule>
  </conditionalFormatting>
  <conditionalFormatting sqref="Q41">
    <cfRule type="cellIs" dxfId="19" priority="24" operator="lessThan">
      <formula>0</formula>
    </cfRule>
  </conditionalFormatting>
  <conditionalFormatting sqref="G54">
    <cfRule type="cellIs" dxfId="18" priority="23" operator="lessThan">
      <formula>0</formula>
    </cfRule>
  </conditionalFormatting>
  <conditionalFormatting sqref="G48">
    <cfRule type="cellIs" dxfId="17" priority="22" operator="lessThan">
      <formula>0</formula>
    </cfRule>
  </conditionalFormatting>
  <conditionalFormatting sqref="G49:G53">
    <cfRule type="cellIs" dxfId="16" priority="21" operator="lessThan">
      <formula>0</formula>
    </cfRule>
  </conditionalFormatting>
  <conditionalFormatting sqref="G77">
    <cfRule type="cellIs" dxfId="15" priority="20" operator="lessThan">
      <formula>0</formula>
    </cfRule>
  </conditionalFormatting>
  <conditionalFormatting sqref="G71">
    <cfRule type="cellIs" dxfId="14" priority="19" operator="lessThan">
      <formula>0</formula>
    </cfRule>
  </conditionalFormatting>
  <conditionalFormatting sqref="G72:G76">
    <cfRule type="cellIs" dxfId="13" priority="18" operator="lessThan">
      <formula>0</formula>
    </cfRule>
  </conditionalFormatting>
  <conditionalFormatting sqref="G100">
    <cfRule type="cellIs" dxfId="12" priority="17" operator="lessThan">
      <formula>0</formula>
    </cfRule>
  </conditionalFormatting>
  <conditionalFormatting sqref="G94">
    <cfRule type="cellIs" dxfId="11" priority="16" operator="lessThan">
      <formula>0</formula>
    </cfRule>
  </conditionalFormatting>
  <conditionalFormatting sqref="G95:G99">
    <cfRule type="cellIs" dxfId="10" priority="15" operator="lessThan">
      <formula>0</formula>
    </cfRule>
  </conditionalFormatting>
  <conditionalFormatting sqref="H113">
    <cfRule type="cellIs" dxfId="9" priority="14" operator="lessThan">
      <formula>0</formula>
    </cfRule>
  </conditionalFormatting>
  <conditionalFormatting sqref="H114">
    <cfRule type="cellIs" dxfId="8" priority="13" operator="lessThan">
      <formula>0</formula>
    </cfRule>
  </conditionalFormatting>
  <conditionalFormatting sqref="Q28">
    <cfRule type="cellIs" dxfId="7" priority="9" operator="lessThan">
      <formula>0</formula>
    </cfRule>
  </conditionalFormatting>
  <conditionalFormatting sqref="Q52">
    <cfRule type="cellIs" dxfId="6" priority="8" operator="lessThan">
      <formula>0</formula>
    </cfRule>
  </conditionalFormatting>
  <conditionalFormatting sqref="Q75">
    <cfRule type="cellIs" dxfId="5" priority="7" operator="lessThan">
      <formula>0</formula>
    </cfRule>
  </conditionalFormatting>
  <conditionalFormatting sqref="Q98">
    <cfRule type="cellIs" dxfId="4" priority="6" operator="lessThan">
      <formula>0</formula>
    </cfRule>
  </conditionalFormatting>
  <conditionalFormatting sqref="H119">
    <cfRule type="cellIs" dxfId="3" priority="5" operator="lessThan">
      <formula>0</formula>
    </cfRule>
  </conditionalFormatting>
  <conditionalFormatting sqref="R25">
    <cfRule type="cellIs" dxfId="2" priority="4" operator="lessThan">
      <formula>0</formula>
    </cfRule>
  </conditionalFormatting>
  <conditionalFormatting sqref="R28">
    <cfRule type="cellIs" dxfId="1" priority="3" operator="lessThan">
      <formula>0</formula>
    </cfRule>
  </conditionalFormatting>
  <conditionalFormatting sqref="P51">
    <cfRule type="cellIs" dxfId="0" priority="2" operator="lessThan">
      <formula>0</formula>
    </cfRule>
  </conditionalFormatting>
  <printOptions horizontalCentered="1"/>
  <pageMargins left="0.2" right="0" top="0.25" bottom="0" header="0.3" footer="0.3"/>
  <pageSetup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B05411FB8AA34D9949884A632CD09C" ma:contentTypeVersion="56" ma:contentTypeDescription="" ma:contentTypeScope="" ma:versionID="f2a64cf49d73fbd922bca3b4564d5d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2019-06-28T07:00:00+00:00</OpenedDate>
    <SignificantOrder xmlns="dc463f71-b30c-4ab2-9473-d307f9d35888">false</SignificantOrder>
    <Date1 xmlns="dc463f71-b30c-4ab2-9473-d307f9d35888">2019-06-28T07:00:00+00:00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190564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0D515A-8550-41A6-B235-924D061869A3}"/>
</file>

<file path=customXml/itemProps2.xml><?xml version="1.0" encoding="utf-8"?>
<ds:datastoreItem xmlns:ds="http://schemas.openxmlformats.org/officeDocument/2006/customXml" ds:itemID="{020440F8-2021-4748-A9C8-08CB51048330}"/>
</file>

<file path=customXml/itemProps3.xml><?xml version="1.0" encoding="utf-8"?>
<ds:datastoreItem xmlns:ds="http://schemas.openxmlformats.org/officeDocument/2006/customXml" ds:itemID="{F3955C49-B842-4A58-96C0-EA858095CF2B}"/>
</file>

<file path=customXml/itemProps4.xml><?xml version="1.0" encoding="utf-8"?>
<ds:datastoreItem xmlns:ds="http://schemas.openxmlformats.org/officeDocument/2006/customXml" ds:itemID="{B2F88269-175A-4CFA-8802-7C35785E0C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Decoupling Year 3</vt:lpstr>
      <vt:lpstr>'WA Decoupling Year 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2019-06-24T22:41:34Z</dcterms:created>
  <dcterms:modified xsi:type="dcterms:W3CDTF">2019-06-24T22:41:42Z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0x0101006E56B4D1795A2E4DB2F0B01679ED314A009CB05411FB8AA34D9949884A632CD09C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