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nvironmental Policy and Strategy\GHG\WA\2018 (Reporting Year 2017) - Updates\To Be Filed\"/>
    </mc:Choice>
  </mc:AlternateContent>
  <bookViews>
    <workbookView xWindow="0" yWindow="300" windowWidth="19200" windowHeight="6045" firstSheet="1" activeTab="2"/>
  </bookViews>
  <sheets>
    <sheet name="Summary 2011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C44" i="4" l="1"/>
  <c r="E44" i="4" s="1"/>
  <c r="C45" i="4" l="1"/>
  <c r="E45" i="4" s="1"/>
  <c r="C14" i="4"/>
  <c r="E14" i="4" s="1"/>
  <c r="B33" i="3" l="1"/>
  <c r="C33" i="3"/>
  <c r="C46" i="4"/>
  <c r="E46" i="4" s="1"/>
  <c r="C37" i="4"/>
  <c r="E37" i="4" s="1"/>
  <c r="C14" i="3" l="1"/>
  <c r="C6" i="3"/>
  <c r="D14" i="3" l="1"/>
  <c r="E14" i="3" s="1"/>
  <c r="D6" i="3"/>
  <c r="E6" i="3" s="1"/>
  <c r="H2" i="3" l="1"/>
  <c r="C5" i="3"/>
  <c r="D5" i="3" s="1"/>
  <c r="E15" i="1"/>
  <c r="F13" i="1" s="1"/>
  <c r="C16" i="7"/>
  <c r="E16" i="7"/>
  <c r="D31" i="7"/>
  <c r="C31" i="7"/>
  <c r="C29" i="7"/>
  <c r="E22" i="7"/>
  <c r="D22" i="7"/>
  <c r="C22" i="7"/>
  <c r="D16" i="7"/>
  <c r="C8" i="7"/>
  <c r="C41" i="7" s="1"/>
  <c r="D39" i="7"/>
  <c r="D38" i="7"/>
  <c r="C38" i="7"/>
  <c r="E37" i="7"/>
  <c r="D37" i="7"/>
  <c r="C37" i="7"/>
  <c r="E38" i="7"/>
  <c r="C7" i="3"/>
  <c r="D7" i="3" s="1"/>
  <c r="E7" i="3" s="1"/>
  <c r="C10" i="4"/>
  <c r="E10" i="4" s="1"/>
  <c r="C9" i="4"/>
  <c r="E9" i="4" s="1"/>
  <c r="C8" i="4"/>
  <c r="E8" i="4" s="1"/>
  <c r="C6" i="4"/>
  <c r="E6" i="4" s="1"/>
  <c r="C5" i="4"/>
  <c r="E5" i="4" s="1"/>
  <c r="C4" i="4"/>
  <c r="E4" i="4" s="1"/>
  <c r="C10" i="3"/>
  <c r="D10" i="3" s="1"/>
  <c r="C11" i="3"/>
  <c r="D11" i="3" s="1"/>
  <c r="E11" i="3" s="1"/>
  <c r="C12" i="3"/>
  <c r="D12" i="3" s="1"/>
  <c r="E12" i="3" s="1"/>
  <c r="C13" i="3"/>
  <c r="D13" i="3" s="1"/>
  <c r="E13" i="3" s="1"/>
  <c r="C9" i="3"/>
  <c r="D9" i="3" s="1"/>
  <c r="E9" i="3" s="1"/>
  <c r="C8" i="3"/>
  <c r="D8" i="3" s="1"/>
  <c r="E8" i="3" s="1"/>
  <c r="C11" i="4"/>
  <c r="E11" i="4" s="1"/>
  <c r="C12" i="4"/>
  <c r="C13" i="4"/>
  <c r="E13" i="4" s="1"/>
  <c r="C15" i="4"/>
  <c r="E15" i="4" s="1"/>
  <c r="C16" i="4"/>
  <c r="E16" i="4" s="1"/>
  <c r="C17" i="4"/>
  <c r="E17" i="4" s="1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8" i="4"/>
  <c r="E38" i="4" s="1"/>
  <c r="C39" i="4"/>
  <c r="E39" i="4" s="1"/>
  <c r="C40" i="4"/>
  <c r="E40" i="4" s="1"/>
  <c r="C41" i="4"/>
  <c r="E41" i="4" s="1"/>
  <c r="C42" i="4"/>
  <c r="E42" i="4" s="1"/>
  <c r="C43" i="4"/>
  <c r="E43" i="4" s="1"/>
  <c r="C3" i="4"/>
  <c r="C7" i="4"/>
  <c r="E12" i="4"/>
  <c r="H12" i="1"/>
  <c r="H13" i="1"/>
  <c r="H14" i="1"/>
  <c r="H24" i="1"/>
  <c r="C3" i="3"/>
  <c r="C1" i="3"/>
  <c r="C1" i="4"/>
  <c r="D2" i="4"/>
  <c r="E22" i="1"/>
  <c r="H11" i="1"/>
  <c r="H10" i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G31" i="3" l="1"/>
  <c r="C40" i="7"/>
  <c r="D40" i="7"/>
  <c r="E39" i="7"/>
  <c r="E40" i="7"/>
  <c r="C39" i="7"/>
  <c r="F11" i="1"/>
  <c r="F12" i="1"/>
  <c r="F10" i="1"/>
  <c r="F14" i="1"/>
  <c r="E5" i="1"/>
  <c r="C4" i="3"/>
  <c r="E10" i="3"/>
  <c r="G47" i="4"/>
  <c r="C47" i="4"/>
  <c r="E20" i="1" s="1"/>
  <c r="E7" i="4"/>
  <c r="E47" i="4" s="1"/>
  <c r="G20" i="1" s="1"/>
  <c r="E5" i="3"/>
  <c r="D4" i="3" l="1"/>
  <c r="E4" i="3" s="1"/>
  <c r="E31" i="3" s="1"/>
  <c r="G21" i="1" s="1"/>
  <c r="G22" i="1" s="1"/>
  <c r="H22" i="1" s="1"/>
  <c r="C31" i="3"/>
  <c r="E21" i="1" s="1"/>
  <c r="F20" i="1" s="1"/>
  <c r="F21" i="1" l="1"/>
</calcChain>
</file>

<file path=xl/comments1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<sst xmlns="http://schemas.openxmlformats.org/spreadsheetml/2006/main" count="229" uniqueCount="143">
  <si>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</si>
  <si>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</si>
  <si>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</si>
  <si>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</si>
  <si>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</si>
  <si>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</si>
  <si>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</si>
  <si>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</si>
  <si>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</si>
  <si>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</si>
  <si>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</si>
  <si>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</si>
  <si>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</si>
  <si>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</si>
  <si>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</si>
  <si>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</si>
  <si>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</si>
  <si>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</si>
  <si>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</si>
  <si>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</si>
  <si>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</si>
  <si>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</si>
  <si>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</si>
  <si>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</si>
  <si>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</si>
  <si>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</si>
  <si>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</si>
  <si>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</si>
  <si>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</si>
  <si>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</si>
  <si>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</si>
  <si>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</si>
  <si>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</si>
  <si>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</si>
  <si>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</si>
  <si>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</si>
  <si>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</si>
  <si>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</si>
  <si>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</si>
  <si>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</si>
  <si>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</si>
  <si>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</si>
  <si>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</si>
  <si>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</si>
  <si>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</si>
  <si>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</si>
  <si>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</si>
  <si>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</si>
  <si>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</si>
  <si>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</si>
  <si>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</si>
  <si>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</si>
  <si>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</si>
  <si>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</si>
  <si>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</si>
  <si>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</si>
  <si>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</si>
  <si>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</si>
  <si>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</si>
  <si>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</si>
  <si>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</si>
  <si>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</si>
  <si>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</si>
  <si>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</si>
  <si>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</si>
  <si>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</si>
  <si>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</si>
  <si>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</si>
  <si>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</si>
  <si>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</si>
  <si>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</si>
  <si>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</si>
  <si>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</si>
  <si>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</si>
  <si>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</si>
  <si>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</si>
  <si>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</si>
  <si>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</si>
  <si>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</si>
  <si>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</si>
  <si>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</si>
  <si>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</si>
  <si>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</si>
  <si>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</si>
  <si>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</si>
  <si>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</si>
  <si>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</si>
  <si>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</si>
  <si>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</si>
  <si>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</si>
  <si>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</si>
  <si>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</si>
  <si>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</si>
  <si>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</si>
  <si>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</si>
  <si>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</si>
  <si>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</si>
  <si>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</si>
  <si>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</si>
  <si>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</si>
  <si>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</si>
  <si>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</si>
  <si>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</si>
  <si>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</si>
  <si>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</si>
  <si>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</si>
  <si>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</si>
  <si>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</si>
  <si>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</si>
  <si>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</si>
  <si>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</si>
  <si>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</si>
  <si>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</si>
  <si>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</si>
  <si>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</si>
  <si>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</si>
  <si>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</si>
  <si>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</si>
  <si>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</si>
  <si>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</si>
  <si>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</si>
  <si>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</si>
  <si>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</si>
  <si>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</si>
  <si>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</si>
  <si>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</si>
  <si>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</si>
  <si>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</si>
  <si>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</si>
  <si>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 xml:space="preserve">Walla Walla Hydro </t>
  </si>
  <si>
    <t>Grant County 10 aMW</t>
  </si>
  <si>
    <t xml:space="preserve">              </t>
  </si>
  <si>
    <t>2011 Washington - WCA Allocation Factor</t>
  </si>
  <si>
    <t>Condit</t>
  </si>
  <si>
    <t>Annual (Unallocated) MWh 2011</t>
  </si>
  <si>
    <t>Hermiston Total (Owned and Purchased)</t>
  </si>
  <si>
    <t>Roseburg Forest Products</t>
  </si>
  <si>
    <t>Canadian Entitlement</t>
  </si>
  <si>
    <t>Biomass</t>
  </si>
  <si>
    <t xml:space="preserve">Chelan - Rocky Reach </t>
  </si>
  <si>
    <t>Summary Energy and Emissions Intensity Report - 2011</t>
  </si>
  <si>
    <r>
      <t xml:space="preserve">Chehalis </t>
    </r>
    <r>
      <rPr>
        <sz val="11"/>
        <rFont val="Calibri"/>
        <family val="2"/>
      </rPr>
      <t>(Includes Station Service)</t>
    </r>
  </si>
  <si>
    <t>Grant PUD - Displacement, Auction,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</si>
</sst>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8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2" borderId="3" xfId="0" applyFont="1" applyFill="1" applyBorder="1"/>
    <xf numFmtId="0" fontId="0" fillId="0" borderId="0" xfId="0"/>
    <xf numFmtId="0" fontId="34" fillId="0" borderId="0" xfId="0" applyFont="1" applyAlignment="1">
      <alignment horizontal="center"/>
    </xf>
    <xf numFmtId="37" fontId="34" fillId="2" borderId="2" xfId="1" applyNumberFormat="1" applyFont="1" applyFill="1" applyBorder="1" applyAlignment="1">
      <alignment horizontal="center" vertical="center"/>
    </xf>
    <xf numFmtId="0" fontId="34" fillId="0" borderId="0" xfId="0" applyFont="1" applyAlignment="1"/>
    <xf numFmtId="165" fontId="34" fillId="0" borderId="0" xfId="0" applyNumberFormat="1" applyFont="1" applyAlignment="1">
      <alignment horizontal="center"/>
    </xf>
    <xf numFmtId="37" fontId="34" fillId="2" borderId="5" xfId="1" applyNumberFormat="1" applyFont="1" applyFill="1" applyBorder="1" applyAlignment="1">
      <alignment horizontal="center" vertical="center"/>
    </xf>
    <xf numFmtId="37" fontId="34" fillId="0" borderId="6" xfId="0" applyNumberFormat="1" applyFont="1" applyBorder="1" applyAlignment="1">
      <alignment horizontal="center"/>
    </xf>
    <xf numFmtId="3" fontId="40" fillId="0" borderId="21" xfId="0" applyNumberFormat="1" applyFont="1" applyBorder="1" applyAlignment="1">
      <alignment horizontal="center"/>
    </xf>
    <xf numFmtId="165" fontId="34" fillId="2" borderId="3" xfId="1" applyNumberFormat="1" applyFont="1" applyFill="1" applyBorder="1" applyAlignment="1"/>
    <xf numFmtId="3" fontId="34" fillId="2" borderId="4" xfId="1" applyNumberFormat="1" applyFont="1" applyFill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71" fontId="34" fillId="0" borderId="0" xfId="31" applyNumberFormat="1" applyFont="1" applyFill="1" applyBorder="1" applyAlignment="1"/>
    <xf numFmtId="0" fontId="0" fillId="0" borderId="0" xfId="0" applyFill="1"/>
    <xf numFmtId="165" fontId="34" fillId="2" borderId="10" xfId="1" applyNumberFormat="1" applyFont="1" applyFill="1" applyBorder="1"/>
    <xf numFmtId="37" fontId="34" fillId="2" borderId="5" xfId="0" applyNumberFormat="1" applyFont="1" applyFill="1" applyBorder="1"/>
    <xf numFmtId="165" fontId="0" fillId="0" borderId="6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B1" workbookViewId="0">
      <selection activeCell="K19" sqref="K19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140</v>
      </c>
    </row>
    <row r="2" spans="2:8" ht="15.75" thickBot="1"/>
    <row r="3" spans="2:8">
      <c r="B3" s="45"/>
      <c r="C3" s="46" t="s">
        <v>14</v>
      </c>
      <c r="D3" s="133" t="s">
        <v>42</v>
      </c>
      <c r="E3" s="134"/>
      <c r="F3" s="47"/>
    </row>
    <row r="4" spans="2:8">
      <c r="B4" s="160" t="s">
        <v>15</v>
      </c>
      <c r="C4" s="162"/>
      <c r="D4" s="28">
        <v>2011</v>
      </c>
      <c r="E4" s="51" t="s">
        <v>38</v>
      </c>
      <c r="F4" s="48"/>
    </row>
    <row r="5" spans="2:8" ht="15.75" thickBot="1">
      <c r="B5" s="163" t="s">
        <v>20</v>
      </c>
      <c r="C5" s="164"/>
      <c r="D5" s="150">
        <v>299135</v>
      </c>
      <c r="E5" s="135">
        <f>+E15/D5</f>
        <v>14.897744346233967</v>
      </c>
    </row>
    <row r="6" spans="2:8">
      <c r="B6" s="5"/>
      <c r="C6" s="5"/>
      <c r="D6" s="14"/>
      <c r="F6" s="13"/>
    </row>
    <row r="7" spans="2:8" ht="19.5" thickBot="1">
      <c r="B7" s="5"/>
      <c r="C7" s="43" t="s">
        <v>35</v>
      </c>
      <c r="D7" s="14"/>
      <c r="F7" s="13"/>
    </row>
    <row r="8" spans="2:8">
      <c r="B8" s="31"/>
      <c r="C8" s="32"/>
      <c r="D8" s="32"/>
      <c r="E8" s="32"/>
      <c r="F8" s="32"/>
      <c r="G8" s="33" t="s">
        <v>19</v>
      </c>
      <c r="H8" s="60" t="s">
        <v>39</v>
      </c>
    </row>
    <row r="9" spans="2:8">
      <c r="B9" s="34"/>
      <c r="C9" s="9"/>
      <c r="D9" s="9"/>
      <c r="E9" s="11" t="s">
        <v>13</v>
      </c>
      <c r="F9" s="23" t="s">
        <v>27</v>
      </c>
      <c r="G9" s="16" t="s">
        <v>34</v>
      </c>
      <c r="H9" s="61" t="s">
        <v>19</v>
      </c>
    </row>
    <row r="10" spans="2:8">
      <c r="B10" s="160" t="s">
        <v>11</v>
      </c>
      <c r="C10" s="161"/>
      <c r="D10" s="162"/>
      <c r="E10" s="75">
        <v>1808596.9963547871</v>
      </c>
      <c r="F10" s="10">
        <f>+E10/E15</f>
        <v>0.40583926032861323</v>
      </c>
      <c r="G10" s="152">
        <v>103535.5</v>
      </c>
      <c r="H10" s="62">
        <f>+E10/G10</f>
        <v>17.468375546114977</v>
      </c>
    </row>
    <row r="11" spans="2:8">
      <c r="B11" s="160" t="s">
        <v>16</v>
      </c>
      <c r="C11" s="161"/>
      <c r="D11" s="162"/>
      <c r="E11" s="75">
        <v>1581769.1371209458</v>
      </c>
      <c r="F11" s="10">
        <f>+E11/E15</f>
        <v>0.35494033104866729</v>
      </c>
      <c r="G11" s="153">
        <v>18073.5</v>
      </c>
      <c r="H11" s="62">
        <f>+E11/G11</f>
        <v>87.518695168116068</v>
      </c>
    </row>
    <row r="12" spans="2:8">
      <c r="B12" s="160" t="s">
        <v>17</v>
      </c>
      <c r="C12" s="161"/>
      <c r="D12" s="162"/>
      <c r="E12" s="75">
        <v>887703.97045353998</v>
      </c>
      <c r="F12" s="10">
        <f>+E12/E15</f>
        <v>0.19919590903100542</v>
      </c>
      <c r="G12" s="154">
        <v>594.08333333333303</v>
      </c>
      <c r="H12" s="62">
        <f>+E12/G12</f>
        <v>1494.2414988697553</v>
      </c>
    </row>
    <row r="13" spans="2:8">
      <c r="B13" s="160" t="s">
        <v>40</v>
      </c>
      <c r="C13" s="161"/>
      <c r="D13" s="162"/>
      <c r="E13" s="151">
        <v>166959.50289899111</v>
      </c>
      <c r="F13" s="10">
        <f>+E13/E15</f>
        <v>3.7464798016322416E-2</v>
      </c>
      <c r="G13" s="154">
        <v>5162.0833333333303</v>
      </c>
      <c r="H13" s="62">
        <f>+E13/G13</f>
        <v>32.343434252770919</v>
      </c>
    </row>
    <row r="14" spans="2:8">
      <c r="B14" s="165" t="s">
        <v>41</v>
      </c>
      <c r="C14" s="166"/>
      <c r="D14" s="167"/>
      <c r="E14" s="151">
        <v>11407.148182434015</v>
      </c>
      <c r="F14" s="10">
        <f>+E14/E15</f>
        <v>2.559701575391623E-3</v>
      </c>
      <c r="G14" s="154">
        <v>247.083333333333</v>
      </c>
      <c r="H14" s="62">
        <f>+E14/G14</f>
        <v>46.167210181857797</v>
      </c>
    </row>
    <row r="15" spans="2:8" ht="15.75" thickBot="1">
      <c r="B15" s="36"/>
      <c r="C15" s="56" t="s">
        <v>12</v>
      </c>
      <c r="D15" s="57"/>
      <c r="E15" s="50">
        <f>SUM(E10:E14)</f>
        <v>4456436.755010698</v>
      </c>
      <c r="F15" s="58"/>
      <c r="G15" s="59"/>
      <c r="H15" s="63"/>
    </row>
    <row r="17" spans="2:9" ht="19.5" thickBot="1">
      <c r="C17" s="44" t="s">
        <v>36</v>
      </c>
    </row>
    <row r="18" spans="2:9">
      <c r="B18" s="31"/>
      <c r="C18" s="32"/>
      <c r="D18" s="32"/>
      <c r="E18" s="32"/>
      <c r="F18" s="33" t="s">
        <v>28</v>
      </c>
      <c r="G18" s="38" t="s">
        <v>5</v>
      </c>
      <c r="H18" s="39"/>
    </row>
    <row r="19" spans="2:9" ht="18">
      <c r="B19" s="40"/>
      <c r="C19" s="5"/>
      <c r="D19" s="5"/>
      <c r="E19" s="23" t="s">
        <v>18</v>
      </c>
      <c r="F19" s="16" t="s">
        <v>29</v>
      </c>
      <c r="G19" s="12" t="s">
        <v>8</v>
      </c>
      <c r="H19" s="35"/>
    </row>
    <row r="20" spans="2:9" ht="15.75" thickBot="1">
      <c r="B20" s="160" t="s">
        <v>32</v>
      </c>
      <c r="C20" s="161"/>
      <c r="D20" s="162"/>
      <c r="E20" s="136">
        <f>+'Known Resources'!C47</f>
        <v>4151525.3760398375</v>
      </c>
      <c r="F20" s="10">
        <f>+E20/(E20+E21)</f>
        <v>0.93982841688866292</v>
      </c>
      <c r="G20" s="136">
        <f>+'Known Resources'!E47</f>
        <v>2410868.6492222925</v>
      </c>
      <c r="H20" s="137"/>
    </row>
    <row r="21" spans="2:9" ht="18">
      <c r="B21" s="160" t="s">
        <v>33</v>
      </c>
      <c r="C21" s="161"/>
      <c r="D21" s="162"/>
      <c r="E21" s="138">
        <f>+'Unknown Resources'!C31</f>
        <v>265797.29843686934</v>
      </c>
      <c r="F21" s="42">
        <f>+E21/(E20+E21)</f>
        <v>6.0171583111337176E-2</v>
      </c>
      <c r="G21" s="139">
        <f>+'Unknown Resources'!E31</f>
        <v>120228.01822139339</v>
      </c>
      <c r="H21" s="54" t="s">
        <v>37</v>
      </c>
    </row>
    <row r="22" spans="2:9" ht="18.75" thickBot="1">
      <c r="B22" s="36"/>
      <c r="C22" s="37"/>
      <c r="D22" s="37"/>
      <c r="E22" s="52">
        <f>+D4</f>
        <v>2011</v>
      </c>
      <c r="F22" s="41" t="s">
        <v>4</v>
      </c>
      <c r="G22" s="53">
        <f>SUM(G20:G21)</f>
        <v>2531096.6674436857</v>
      </c>
      <c r="H22" s="55">
        <f>+G22/H24</f>
        <v>1.0550289183776791</v>
      </c>
    </row>
    <row r="24" spans="2:9" ht="18">
      <c r="G24" s="15" t="s">
        <v>26</v>
      </c>
      <c r="H24" s="24">
        <f>H30</f>
        <v>2399078</v>
      </c>
      <c r="I24" s="22"/>
    </row>
    <row r="26" spans="2:9">
      <c r="F26" s="22" t="s">
        <v>21</v>
      </c>
      <c r="G26" s="17"/>
      <c r="H26" s="17"/>
    </row>
    <row r="27" spans="2:9">
      <c r="F27" s="17"/>
      <c r="G27" s="17"/>
      <c r="H27" s="20" t="s">
        <v>25</v>
      </c>
    </row>
    <row r="28" spans="2:9" ht="18">
      <c r="F28" s="17"/>
      <c r="G28" s="17"/>
      <c r="H28" s="21" t="s">
        <v>3</v>
      </c>
    </row>
    <row r="29" spans="2:9">
      <c r="F29" s="17"/>
      <c r="G29" s="18" t="s">
        <v>22</v>
      </c>
      <c r="H29" s="19">
        <v>1131957</v>
      </c>
    </row>
    <row r="30" spans="2:9">
      <c r="F30" s="17"/>
      <c r="G30" s="18" t="s">
        <v>23</v>
      </c>
      <c r="H30" s="19">
        <v>2399078</v>
      </c>
    </row>
    <row r="31" spans="2:9">
      <c r="F31" s="17"/>
      <c r="G31" s="18" t="s">
        <v>24</v>
      </c>
      <c r="H31" s="19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G18" sqref="G18"/>
    </sheetView>
  </sheetViews>
  <sheetFormatPr defaultRowHeight="15"/>
  <cols>
    <col min="1" max="1" width="4.28515625" style="88" customWidth="1"/>
    <col min="2" max="2" width="47.5703125" customWidth="1"/>
    <col min="3" max="5" width="14.85546875" customWidth="1"/>
    <col min="6" max="6" width="23.85546875" style="3" customWidth="1"/>
    <col min="7" max="7" width="31.42578125" style="144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B1" s="2" t="s">
        <v>10</v>
      </c>
      <c r="C1" s="27">
        <f>+'Summary 2011'!D4</f>
        <v>2011</v>
      </c>
      <c r="D1" s="1"/>
      <c r="E1" s="1"/>
      <c r="F1" s="71"/>
    </row>
    <row r="2" spans="1:8" ht="18.75">
      <c r="B2" s="2"/>
      <c r="C2" s="7" t="s">
        <v>30</v>
      </c>
      <c r="D2" s="7">
        <f>+'Summary 2011'!D4</f>
        <v>2011</v>
      </c>
      <c r="E2" s="7" t="s">
        <v>5</v>
      </c>
      <c r="F2" s="71"/>
    </row>
    <row r="3" spans="1:8" ht="19.5">
      <c r="B3" s="4" t="s">
        <v>0</v>
      </c>
      <c r="C3" s="8">
        <f>+'Summary 2011'!D4</f>
        <v>2011</v>
      </c>
      <c r="D3" s="8" t="s">
        <v>7</v>
      </c>
      <c r="E3" s="8" t="s">
        <v>8</v>
      </c>
      <c r="F3" s="6"/>
      <c r="G3" s="144" t="s">
        <v>134</v>
      </c>
    </row>
    <row r="4" spans="1:8">
      <c r="A4" s="131"/>
      <c r="B4" s="67" t="s">
        <v>47</v>
      </c>
      <c r="C4" s="68">
        <f t="shared" ref="C4:C43" si="0">G4*$C$49</f>
        <v>113902.44655800001</v>
      </c>
      <c r="D4" s="68">
        <v>2148.9692360821632</v>
      </c>
      <c r="E4" s="89">
        <f>(+C4*D4)/2000</f>
        <v>122386.42678381735</v>
      </c>
      <c r="F4" s="71" t="s">
        <v>82</v>
      </c>
      <c r="G4" s="145">
        <v>512160.5</v>
      </c>
    </row>
    <row r="5" spans="1:8">
      <c r="A5" s="131"/>
      <c r="B5" s="67" t="s">
        <v>46</v>
      </c>
      <c r="C5" s="68">
        <f t="shared" si="0"/>
        <v>1904033.9624087149</v>
      </c>
      <c r="D5" s="68">
        <v>2092.8913589307131</v>
      </c>
      <c r="E5" s="89">
        <f t="shared" ref="E5:E22" si="1">(+C5*D5)/2000</f>
        <v>1992468.1135179028</v>
      </c>
      <c r="F5" s="71" t="s">
        <v>82</v>
      </c>
      <c r="G5" s="145">
        <v>8561457.7708624024</v>
      </c>
      <c r="H5" s="66"/>
    </row>
    <row r="6" spans="1:8">
      <c r="A6" s="131"/>
      <c r="B6" s="67" t="s">
        <v>141</v>
      </c>
      <c r="C6" s="68">
        <f t="shared" si="0"/>
        <v>147946.325847</v>
      </c>
      <c r="D6" s="68">
        <v>931.40993161459107</v>
      </c>
      <c r="E6" s="89">
        <f t="shared" si="1"/>
        <v>68899.338619892136</v>
      </c>
      <c r="F6" s="71" t="s">
        <v>83</v>
      </c>
      <c r="G6" s="145">
        <v>665238.25</v>
      </c>
      <c r="H6" s="64"/>
    </row>
    <row r="7" spans="1:8">
      <c r="A7" s="131"/>
      <c r="B7" s="67" t="s">
        <v>135</v>
      </c>
      <c r="C7" s="68">
        <f t="shared" si="0"/>
        <v>515561.45847311994</v>
      </c>
      <c r="D7" s="68">
        <v>881.03859032946502</v>
      </c>
      <c r="E7" s="89">
        <f t="shared" si="1"/>
        <v>227114.77030068031</v>
      </c>
      <c r="F7" s="71" t="s">
        <v>83</v>
      </c>
      <c r="G7" s="145">
        <v>2318213.7199999997</v>
      </c>
    </row>
    <row r="8" spans="1:8">
      <c r="A8" s="131"/>
      <c r="B8" s="67" t="s">
        <v>43</v>
      </c>
      <c r="C8" s="68">
        <f t="shared" si="0"/>
        <v>53248.496676000002</v>
      </c>
      <c r="D8" s="68">
        <v>0</v>
      </c>
      <c r="E8" s="89">
        <f t="shared" si="1"/>
        <v>0</v>
      </c>
      <c r="F8" s="85" t="s">
        <v>84</v>
      </c>
      <c r="G8" s="145">
        <v>239431</v>
      </c>
    </row>
    <row r="9" spans="1:8">
      <c r="A9" s="131"/>
      <c r="B9" s="67" t="s">
        <v>44</v>
      </c>
      <c r="C9" s="68">
        <f t="shared" si="0"/>
        <v>52216.134444000003</v>
      </c>
      <c r="D9" s="68">
        <v>0</v>
      </c>
      <c r="E9" s="89">
        <f t="shared" si="1"/>
        <v>0</v>
      </c>
      <c r="F9" s="85" t="s">
        <v>84</v>
      </c>
      <c r="G9" s="145">
        <v>234789</v>
      </c>
      <c r="H9" s="129"/>
    </row>
    <row r="10" spans="1:8">
      <c r="A10" s="131"/>
      <c r="B10" s="67" t="s">
        <v>48</v>
      </c>
      <c r="C10" s="68">
        <f t="shared" si="0"/>
        <v>133247.006628</v>
      </c>
      <c r="D10" s="68">
        <v>0</v>
      </c>
      <c r="E10" s="89">
        <f t="shared" si="1"/>
        <v>0</v>
      </c>
      <c r="F10" s="85" t="s">
        <v>84</v>
      </c>
      <c r="G10" s="145">
        <v>599143</v>
      </c>
      <c r="H10" s="129"/>
    </row>
    <row r="11" spans="1:8" s="65" customFormat="1">
      <c r="A11" s="131"/>
      <c r="B11" s="67" t="s">
        <v>55</v>
      </c>
      <c r="C11" s="68">
        <f t="shared" si="0"/>
        <v>470.36754000000002</v>
      </c>
      <c r="D11" s="68">
        <v>0</v>
      </c>
      <c r="E11" s="89">
        <f t="shared" si="1"/>
        <v>0</v>
      </c>
      <c r="F11" s="85" t="s">
        <v>85</v>
      </c>
      <c r="G11" s="145">
        <v>2115</v>
      </c>
      <c r="H11" s="129"/>
    </row>
    <row r="12" spans="1:8" s="65" customFormat="1">
      <c r="A12" s="131"/>
      <c r="B12" s="67" t="s">
        <v>56</v>
      </c>
      <c r="C12" s="68">
        <f t="shared" si="0"/>
        <v>9674.2260000000006</v>
      </c>
      <c r="D12" s="68">
        <v>0</v>
      </c>
      <c r="E12" s="89">
        <f t="shared" si="1"/>
        <v>0</v>
      </c>
      <c r="F12" s="85" t="s">
        <v>85</v>
      </c>
      <c r="G12" s="145">
        <v>43500</v>
      </c>
    </row>
    <row r="13" spans="1:8" s="65" customFormat="1">
      <c r="A13" s="131"/>
      <c r="B13" s="67" t="s">
        <v>57</v>
      </c>
      <c r="C13" s="68">
        <f t="shared" si="0"/>
        <v>12527.344284000001</v>
      </c>
      <c r="D13" s="68">
        <v>0</v>
      </c>
      <c r="E13" s="89">
        <f t="shared" si="1"/>
        <v>0</v>
      </c>
      <c r="F13" s="85" t="s">
        <v>85</v>
      </c>
      <c r="G13" s="145">
        <v>56329</v>
      </c>
    </row>
    <row r="14" spans="1:8" s="88" customFormat="1">
      <c r="A14" s="131"/>
      <c r="B14" s="67" t="s">
        <v>133</v>
      </c>
      <c r="C14" s="68">
        <f t="shared" si="0"/>
        <v>19616.883972</v>
      </c>
      <c r="D14" s="68">
        <v>0</v>
      </c>
      <c r="E14" s="89">
        <f t="shared" ref="E14" si="2">(+C14*D14)/2000</f>
        <v>0</v>
      </c>
      <c r="F14" s="85" t="s">
        <v>85</v>
      </c>
      <c r="G14" s="145">
        <v>88207</v>
      </c>
    </row>
    <row r="15" spans="1:8" s="65" customFormat="1">
      <c r="A15" s="131"/>
      <c r="B15" s="67" t="s">
        <v>58</v>
      </c>
      <c r="C15" s="68">
        <f t="shared" si="0"/>
        <v>25154.099580000002</v>
      </c>
      <c r="D15" s="68">
        <v>0</v>
      </c>
      <c r="E15" s="89">
        <f t="shared" si="1"/>
        <v>0</v>
      </c>
      <c r="F15" s="85" t="s">
        <v>85</v>
      </c>
      <c r="G15" s="145">
        <v>113105</v>
      </c>
    </row>
    <row r="16" spans="1:8" s="65" customFormat="1">
      <c r="A16" s="131"/>
      <c r="B16" s="67" t="s">
        <v>59</v>
      </c>
      <c r="C16" s="68">
        <f t="shared" si="0"/>
        <v>31775.050896000001</v>
      </c>
      <c r="D16" s="68">
        <v>0</v>
      </c>
      <c r="E16" s="89">
        <f t="shared" si="1"/>
        <v>0</v>
      </c>
      <c r="F16" s="85" t="s">
        <v>85</v>
      </c>
      <c r="G16" s="145">
        <v>142876</v>
      </c>
    </row>
    <row r="17" spans="1:7" s="65" customFormat="1">
      <c r="A17" s="131"/>
      <c r="B17" s="67" t="s">
        <v>60</v>
      </c>
      <c r="C17" s="68">
        <f t="shared" si="0"/>
        <v>4114.1036039999999</v>
      </c>
      <c r="D17" s="68">
        <v>0</v>
      </c>
      <c r="E17" s="89">
        <f t="shared" si="1"/>
        <v>0</v>
      </c>
      <c r="F17" s="85" t="s">
        <v>85</v>
      </c>
      <c r="G17" s="145">
        <v>18499</v>
      </c>
    </row>
    <row r="18" spans="1:7" s="65" customFormat="1">
      <c r="A18" s="131"/>
      <c r="B18" s="67" t="s">
        <v>61</v>
      </c>
      <c r="C18" s="68">
        <f t="shared" si="0"/>
        <v>2591.135796</v>
      </c>
      <c r="D18" s="68">
        <v>0</v>
      </c>
      <c r="E18" s="89">
        <f t="shared" si="1"/>
        <v>0</v>
      </c>
      <c r="F18" s="85" t="s">
        <v>85</v>
      </c>
      <c r="G18" s="145">
        <v>11651</v>
      </c>
    </row>
    <row r="19" spans="1:7" s="65" customFormat="1">
      <c r="A19" s="131"/>
      <c r="B19" s="67" t="s">
        <v>62</v>
      </c>
      <c r="C19" s="68">
        <f t="shared" si="0"/>
        <v>10265.799360000001</v>
      </c>
      <c r="D19" s="68">
        <v>0</v>
      </c>
      <c r="E19" s="89">
        <f t="shared" si="1"/>
        <v>0</v>
      </c>
      <c r="F19" s="85" t="s">
        <v>85</v>
      </c>
      <c r="G19" s="145">
        <v>46160</v>
      </c>
    </row>
    <row r="20" spans="1:7" s="65" customFormat="1">
      <c r="A20" s="131"/>
      <c r="B20" s="67" t="s">
        <v>63</v>
      </c>
      <c r="C20" s="68">
        <f t="shared" si="0"/>
        <v>26652.603828000003</v>
      </c>
      <c r="D20" s="68">
        <v>0</v>
      </c>
      <c r="E20" s="89">
        <f t="shared" si="1"/>
        <v>0</v>
      </c>
      <c r="F20" s="85" t="s">
        <v>85</v>
      </c>
      <c r="G20" s="145">
        <v>119843</v>
      </c>
    </row>
    <row r="21" spans="1:7" s="65" customFormat="1">
      <c r="A21" s="131"/>
      <c r="B21" s="67" t="s">
        <v>64</v>
      </c>
      <c r="C21" s="68">
        <f t="shared" si="0"/>
        <v>74505.773544000011</v>
      </c>
      <c r="D21" s="68">
        <v>0</v>
      </c>
      <c r="E21" s="89">
        <f t="shared" si="1"/>
        <v>0</v>
      </c>
      <c r="F21" s="85" t="s">
        <v>85</v>
      </c>
      <c r="G21" s="145">
        <v>335014</v>
      </c>
    </row>
    <row r="22" spans="1:7" s="65" customFormat="1">
      <c r="A22" s="131"/>
      <c r="B22" s="67" t="s">
        <v>65</v>
      </c>
      <c r="C22" s="68">
        <f t="shared" si="0"/>
        <v>37397.666568000001</v>
      </c>
      <c r="D22" s="68">
        <v>0</v>
      </c>
      <c r="E22" s="89">
        <f t="shared" si="1"/>
        <v>0</v>
      </c>
      <c r="F22" s="85" t="s">
        <v>85</v>
      </c>
      <c r="G22" s="145">
        <v>168158</v>
      </c>
    </row>
    <row r="23" spans="1:7">
      <c r="A23" s="131"/>
      <c r="B23" s="67" t="s">
        <v>66</v>
      </c>
      <c r="C23" s="68">
        <f t="shared" si="0"/>
        <v>40690.906536000002</v>
      </c>
      <c r="D23" s="68">
        <v>0</v>
      </c>
      <c r="E23" s="89">
        <f t="shared" ref="E23:E38" si="3">(+C23*D23)/2000</f>
        <v>0</v>
      </c>
      <c r="F23" s="85" t="s">
        <v>85</v>
      </c>
      <c r="G23" s="145">
        <v>182966</v>
      </c>
    </row>
    <row r="24" spans="1:7">
      <c r="A24" s="131"/>
      <c r="B24" s="67" t="s">
        <v>67</v>
      </c>
      <c r="C24" s="68">
        <f t="shared" si="0"/>
        <v>127992.23394000001</v>
      </c>
      <c r="D24" s="68">
        <v>0</v>
      </c>
      <c r="E24" s="89">
        <f t="shared" si="3"/>
        <v>0</v>
      </c>
      <c r="F24" s="85" t="s">
        <v>85</v>
      </c>
      <c r="G24" s="145">
        <v>575515</v>
      </c>
    </row>
    <row r="25" spans="1:7">
      <c r="A25" s="131"/>
      <c r="B25" s="67" t="s">
        <v>68</v>
      </c>
      <c r="C25" s="68">
        <f t="shared" si="0"/>
        <v>5508.9713160000001</v>
      </c>
      <c r="D25" s="68">
        <v>0</v>
      </c>
      <c r="E25" s="89">
        <f t="shared" si="3"/>
        <v>0</v>
      </c>
      <c r="F25" s="85" t="s">
        <v>85</v>
      </c>
      <c r="G25" s="145">
        <v>24771</v>
      </c>
    </row>
    <row r="26" spans="1:7">
      <c r="A26" s="131"/>
      <c r="B26" s="67" t="s">
        <v>78</v>
      </c>
      <c r="C26" s="68">
        <f t="shared" si="0"/>
        <v>55870.545516000006</v>
      </c>
      <c r="D26" s="68">
        <v>0</v>
      </c>
      <c r="E26" s="89">
        <f t="shared" si="3"/>
        <v>0</v>
      </c>
      <c r="F26" s="85" t="s">
        <v>85</v>
      </c>
      <c r="G26" s="145">
        <v>251221</v>
      </c>
    </row>
    <row r="27" spans="1:7">
      <c r="A27" s="131"/>
      <c r="B27" s="67" t="s">
        <v>77</v>
      </c>
      <c r="C27" s="68">
        <f t="shared" si="0"/>
        <v>9855.7011359999997</v>
      </c>
      <c r="D27" s="68">
        <v>0</v>
      </c>
      <c r="E27" s="89">
        <f t="shared" si="3"/>
        <v>0</v>
      </c>
      <c r="F27" s="85" t="s">
        <v>85</v>
      </c>
      <c r="G27" s="145">
        <v>44316</v>
      </c>
    </row>
    <row r="28" spans="1:7">
      <c r="A28" s="131"/>
      <c r="B28" s="67" t="s">
        <v>76</v>
      </c>
      <c r="C28" s="68">
        <f t="shared" si="0"/>
        <v>1095.3003000000001</v>
      </c>
      <c r="D28" s="68">
        <v>0</v>
      </c>
      <c r="E28" s="89">
        <f t="shared" si="3"/>
        <v>0</v>
      </c>
      <c r="F28" s="85" t="s">
        <v>85</v>
      </c>
      <c r="G28" s="145">
        <v>4925</v>
      </c>
    </row>
    <row r="29" spans="1:7">
      <c r="A29" s="131"/>
      <c r="B29" s="67" t="s">
        <v>75</v>
      </c>
      <c r="C29" s="68">
        <f t="shared" si="0"/>
        <v>7549.454616</v>
      </c>
      <c r="D29" s="68">
        <v>0</v>
      </c>
      <c r="E29" s="89">
        <f t="shared" si="3"/>
        <v>0</v>
      </c>
      <c r="F29" s="85" t="s">
        <v>85</v>
      </c>
      <c r="G29" s="145">
        <v>33946</v>
      </c>
    </row>
    <row r="30" spans="1:7">
      <c r="A30" s="131"/>
      <c r="B30" s="67" t="s">
        <v>74</v>
      </c>
      <c r="C30" s="68">
        <f t="shared" si="0"/>
        <v>15785.000892</v>
      </c>
      <c r="D30" s="68">
        <v>0</v>
      </c>
      <c r="E30" s="89">
        <f t="shared" si="3"/>
        <v>0</v>
      </c>
      <c r="F30" s="85" t="s">
        <v>85</v>
      </c>
      <c r="G30" s="145">
        <v>70977</v>
      </c>
    </row>
    <row r="31" spans="1:7">
      <c r="A31" s="131"/>
      <c r="B31" s="67" t="s">
        <v>73</v>
      </c>
      <c r="C31" s="68">
        <f t="shared" si="0"/>
        <v>176034.440256</v>
      </c>
      <c r="D31" s="68">
        <v>0</v>
      </c>
      <c r="E31" s="89">
        <f t="shared" si="3"/>
        <v>0</v>
      </c>
      <c r="F31" s="85" t="s">
        <v>85</v>
      </c>
      <c r="G31" s="145">
        <v>791536</v>
      </c>
    </row>
    <row r="32" spans="1:7">
      <c r="A32" s="131"/>
      <c r="B32" s="67" t="s">
        <v>72</v>
      </c>
      <c r="C32" s="68">
        <f t="shared" si="0"/>
        <v>58672.735116000003</v>
      </c>
      <c r="D32" s="68">
        <v>0</v>
      </c>
      <c r="E32" s="89">
        <f t="shared" si="3"/>
        <v>0</v>
      </c>
      <c r="F32" s="85" t="s">
        <v>85</v>
      </c>
      <c r="G32" s="145">
        <v>263821</v>
      </c>
    </row>
    <row r="33" spans="1:7">
      <c r="A33" s="131"/>
      <c r="B33" s="67" t="s">
        <v>71</v>
      </c>
      <c r="C33" s="68">
        <f t="shared" si="0"/>
        <v>1756.483608</v>
      </c>
      <c r="D33" s="68">
        <v>0</v>
      </c>
      <c r="E33" s="89">
        <f t="shared" si="3"/>
        <v>0</v>
      </c>
      <c r="F33" s="85" t="s">
        <v>85</v>
      </c>
      <c r="G33" s="145">
        <v>7898</v>
      </c>
    </row>
    <row r="34" spans="1:7">
      <c r="A34" s="131"/>
      <c r="B34" s="67" t="s">
        <v>70</v>
      </c>
      <c r="C34" s="68">
        <f t="shared" si="0"/>
        <v>453.02065200000004</v>
      </c>
      <c r="D34" s="68">
        <v>0</v>
      </c>
      <c r="E34" s="89">
        <f t="shared" si="3"/>
        <v>0</v>
      </c>
      <c r="F34" s="85" t="s">
        <v>85</v>
      </c>
      <c r="G34" s="145">
        <v>2037</v>
      </c>
    </row>
    <row r="35" spans="1:7">
      <c r="A35" s="131"/>
      <c r="B35" s="67" t="s">
        <v>69</v>
      </c>
      <c r="C35" s="68">
        <f t="shared" si="0"/>
        <v>147050.681556</v>
      </c>
      <c r="D35" s="68">
        <v>0</v>
      </c>
      <c r="E35" s="89">
        <f t="shared" si="3"/>
        <v>0</v>
      </c>
      <c r="F35" s="85" t="s">
        <v>85</v>
      </c>
      <c r="G35" s="145">
        <v>661211</v>
      </c>
    </row>
    <row r="36" spans="1:7" s="66" customFormat="1">
      <c r="A36" s="131"/>
      <c r="B36" s="67" t="s">
        <v>81</v>
      </c>
      <c r="C36" s="68">
        <f t="shared" si="0"/>
        <v>1306.7008193640002</v>
      </c>
      <c r="D36" s="68">
        <v>0</v>
      </c>
      <c r="E36" s="89">
        <f t="shared" si="3"/>
        <v>0</v>
      </c>
      <c r="F36" s="85" t="s">
        <v>85</v>
      </c>
      <c r="G36" s="145">
        <v>5875.5590000000002</v>
      </c>
    </row>
    <row r="37" spans="1:7" s="88" customFormat="1">
      <c r="A37" s="131"/>
      <c r="B37" s="67" t="s">
        <v>129</v>
      </c>
      <c r="C37" s="68">
        <f t="shared" si="0"/>
        <v>2947.580317812</v>
      </c>
      <c r="D37" s="68">
        <v>0</v>
      </c>
      <c r="E37" s="89">
        <f t="shared" ref="E37" si="4">(+C37*D37)/2000</f>
        <v>0</v>
      </c>
      <c r="F37" s="85" t="s">
        <v>85</v>
      </c>
      <c r="G37" s="145">
        <v>13253.746999999999</v>
      </c>
    </row>
    <row r="38" spans="1:7" s="66" customFormat="1">
      <c r="A38" s="131"/>
      <c r="B38" s="67" t="s">
        <v>79</v>
      </c>
      <c r="C38" s="68">
        <f t="shared" si="0"/>
        <v>1393.8031023480003</v>
      </c>
      <c r="D38" s="68">
        <v>0</v>
      </c>
      <c r="E38" s="89">
        <f t="shared" si="3"/>
        <v>0</v>
      </c>
      <c r="F38" s="85" t="s">
        <v>87</v>
      </c>
      <c r="G38" s="145">
        <v>6267.2130000000006</v>
      </c>
    </row>
    <row r="39" spans="1:7" s="66" customFormat="1">
      <c r="A39" s="131"/>
      <c r="B39" s="67" t="s">
        <v>80</v>
      </c>
      <c r="C39" s="68">
        <f t="shared" si="0"/>
        <v>56663.164860000004</v>
      </c>
      <c r="D39" s="68">
        <v>0</v>
      </c>
      <c r="E39" s="89">
        <f t="shared" ref="E39:E43" si="5">(+C39*D39)/2000</f>
        <v>0</v>
      </c>
      <c r="F39" s="85" t="s">
        <v>85</v>
      </c>
      <c r="G39" s="145">
        <v>254785</v>
      </c>
    </row>
    <row r="40" spans="1:7" s="66" customFormat="1">
      <c r="A40" s="131"/>
      <c r="B40" s="67" t="s">
        <v>142</v>
      </c>
      <c r="C40" s="68">
        <f t="shared" si="0"/>
        <v>95030.477987999999</v>
      </c>
      <c r="D40" s="68">
        <v>0</v>
      </c>
      <c r="E40" s="89">
        <f t="shared" si="5"/>
        <v>0</v>
      </c>
      <c r="F40" s="85" t="s">
        <v>85</v>
      </c>
      <c r="G40" s="145">
        <v>427303</v>
      </c>
    </row>
    <row r="41" spans="1:7" s="66" customFormat="1">
      <c r="A41" s="131"/>
      <c r="B41" s="67" t="s">
        <v>51</v>
      </c>
      <c r="C41" s="68">
        <f t="shared" si="0"/>
        <v>26385.731741544001</v>
      </c>
      <c r="D41" s="68">
        <v>0</v>
      </c>
      <c r="E41" s="89">
        <f t="shared" si="5"/>
        <v>0</v>
      </c>
      <c r="F41" s="85" t="s">
        <v>85</v>
      </c>
      <c r="G41" s="145">
        <v>118643.014</v>
      </c>
    </row>
    <row r="42" spans="1:7" s="66" customFormat="1">
      <c r="A42" s="131"/>
      <c r="B42" s="67" t="s">
        <v>53</v>
      </c>
      <c r="C42" s="68">
        <f t="shared" si="0"/>
        <v>19904.664396</v>
      </c>
      <c r="D42" s="68">
        <v>0</v>
      </c>
      <c r="E42" s="89">
        <f t="shared" si="5"/>
        <v>0</v>
      </c>
      <c r="F42" s="85" t="s">
        <v>86</v>
      </c>
      <c r="G42" s="145">
        <v>89501</v>
      </c>
    </row>
    <row r="43" spans="1:7" s="66" customFormat="1">
      <c r="A43" s="131"/>
      <c r="B43" s="67" t="s">
        <v>54</v>
      </c>
      <c r="C43" s="68">
        <f t="shared" si="0"/>
        <v>2668.9743960000001</v>
      </c>
      <c r="D43" s="68">
        <v>0</v>
      </c>
      <c r="E43" s="89">
        <f t="shared" si="5"/>
        <v>0</v>
      </c>
      <c r="F43" s="85" t="s">
        <v>85</v>
      </c>
      <c r="G43" s="145">
        <v>12001</v>
      </c>
    </row>
    <row r="44" spans="1:7" s="143" customFormat="1">
      <c r="A44" s="131"/>
      <c r="B44" s="142" t="s">
        <v>136</v>
      </c>
      <c r="C44" s="68">
        <f t="shared" ref="C44" si="6">G44*$C$49</f>
        <v>21523.621875935998</v>
      </c>
      <c r="D44" s="68">
        <v>0</v>
      </c>
      <c r="E44" s="89">
        <f t="shared" ref="E44" si="7">(+C44*D44)/2000</f>
        <v>0</v>
      </c>
      <c r="F44" s="85" t="s">
        <v>138</v>
      </c>
      <c r="G44" s="145">
        <v>96780.61599999998</v>
      </c>
    </row>
    <row r="45" spans="1:7" s="143" customFormat="1">
      <c r="A45" s="131"/>
      <c r="B45" s="142" t="s">
        <v>139</v>
      </c>
      <c r="C45" s="68">
        <f t="shared" ref="C45" si="8">G45*$C$49</f>
        <v>81002.405496000007</v>
      </c>
      <c r="D45" s="68">
        <v>0</v>
      </c>
      <c r="E45" s="140">
        <f t="shared" ref="E45" si="9">(+C45*D45)/2000</f>
        <v>0</v>
      </c>
      <c r="F45" s="85" t="s">
        <v>85</v>
      </c>
      <c r="G45" s="145">
        <v>364226</v>
      </c>
    </row>
    <row r="46" spans="1:7" ht="15.75" thickBot="1">
      <c r="A46" s="131"/>
      <c r="B46" s="90" t="s">
        <v>130</v>
      </c>
      <c r="C46" s="68">
        <f t="shared" ref="C46" si="10">G46*$C$49</f>
        <v>19481.889600000002</v>
      </c>
      <c r="D46" s="68">
        <v>0</v>
      </c>
      <c r="E46" s="89">
        <f t="shared" ref="E46" si="11">(+C46*D46)/2000</f>
        <v>0</v>
      </c>
      <c r="F46" s="85" t="s">
        <v>85</v>
      </c>
      <c r="G46" s="148">
        <v>87600</v>
      </c>
    </row>
    <row r="47" spans="1:7" ht="16.5" thickTop="1" thickBot="1">
      <c r="B47" s="84"/>
      <c r="C47" s="86">
        <f>SUM(C4:C46)</f>
        <v>4151525.3760398375</v>
      </c>
      <c r="D47" s="84"/>
      <c r="E47" s="86">
        <f>SUM(E4:E46)</f>
        <v>2410868.6492222925</v>
      </c>
      <c r="F47" s="84"/>
      <c r="G47" s="149">
        <f>SUM(G4:G46)</f>
        <v>18667266.389862403</v>
      </c>
    </row>
    <row r="48" spans="1:7">
      <c r="B48" s="84"/>
      <c r="C48" s="84"/>
      <c r="D48" s="84"/>
      <c r="E48" s="84"/>
      <c r="F48" s="84"/>
      <c r="G48" s="146"/>
    </row>
    <row r="49" spans="2:7">
      <c r="B49" s="84" t="s">
        <v>132</v>
      </c>
      <c r="C49" s="155">
        <v>0.22239600000000001</v>
      </c>
      <c r="D49" s="84"/>
      <c r="E49" s="84"/>
      <c r="F49" s="84"/>
      <c r="G49" s="146"/>
    </row>
    <row r="50" spans="2:7">
      <c r="F50" s="70"/>
      <c r="G50" s="147"/>
    </row>
    <row r="51" spans="2:7">
      <c r="G51" s="147"/>
    </row>
    <row r="54" spans="2:7">
      <c r="G54" s="144" t="s">
        <v>131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C1" workbookViewId="0">
      <selection activeCell="G4" sqref="G4:G30"/>
    </sheetView>
  </sheetViews>
  <sheetFormatPr defaultRowHeight="15"/>
  <cols>
    <col min="1" max="1" width="4.28515625" style="88" customWidth="1"/>
    <col min="2" max="2" width="46.140625" customWidth="1"/>
    <col min="3" max="3" width="13.7109375" style="72" customWidth="1"/>
    <col min="4" max="4" width="12.5703125" style="72" customWidth="1"/>
    <col min="5" max="5" width="13.5703125" style="72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0" ht="19.5">
      <c r="B1" s="2" t="s">
        <v>31</v>
      </c>
      <c r="C1" s="73">
        <f>+'Summary 2011'!D4</f>
        <v>2011</v>
      </c>
      <c r="E1" s="74" t="s">
        <v>2</v>
      </c>
      <c r="I1" s="157">
        <v>904.65944483592443</v>
      </c>
      <c r="J1" s="156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9" t="s">
        <v>9</v>
      </c>
      <c r="H2" s="28">
        <f>'Summary 2011'!D4</f>
        <v>2011</v>
      </c>
      <c r="I2" s="30"/>
    </row>
    <row r="3" spans="1:10" ht="19.5">
      <c r="B3" s="91" t="s">
        <v>0</v>
      </c>
      <c r="C3" s="92">
        <f>+'Summary 2011'!D4</f>
        <v>2011</v>
      </c>
      <c r="D3" s="92" t="s">
        <v>95</v>
      </c>
      <c r="E3" s="92" t="s">
        <v>96</v>
      </c>
      <c r="F3" s="93"/>
      <c r="G3" s="94"/>
    </row>
    <row r="4" spans="1:10">
      <c r="B4" s="67" t="s">
        <v>88</v>
      </c>
      <c r="C4" s="75">
        <f t="shared" ref="C4:C14" si="0">G4*$C$33</f>
        <v>-227494.4283</v>
      </c>
      <c r="D4" s="128">
        <f t="shared" ref="D4:D10" si="1">IF(C4&lt;&gt;0,$I$1,0)</f>
        <v>904.65944483592443</v>
      </c>
      <c r="E4" s="95">
        <f>(+C4*D4)/2000</f>
        <v>-102902.49160457202</v>
      </c>
      <c r="F4" s="94"/>
      <c r="G4" s="68">
        <v>-1022925</v>
      </c>
    </row>
    <row r="5" spans="1:10">
      <c r="B5" s="67" t="s">
        <v>50</v>
      </c>
      <c r="C5" s="75">
        <f t="shared" si="0"/>
        <v>-573901.98382690619</v>
      </c>
      <c r="D5" s="128">
        <f t="shared" si="1"/>
        <v>904.65944483592443</v>
      </c>
      <c r="E5" s="95">
        <f>(+C5*D5)/2000</f>
        <v>-259592.92503954232</v>
      </c>
      <c r="F5" s="94"/>
      <c r="G5" s="68">
        <v>-2580540.9442027113</v>
      </c>
    </row>
    <row r="6" spans="1:10">
      <c r="B6" s="67" t="s">
        <v>94</v>
      </c>
      <c r="C6" s="75">
        <f t="shared" si="0"/>
        <v>-34577.240495999999</v>
      </c>
      <c r="D6" s="128">
        <f t="shared" si="1"/>
        <v>904.65944483592443</v>
      </c>
      <c r="E6" s="95">
        <f>(+C6*D6)/2000</f>
        <v>-15640.313595534801</v>
      </c>
      <c r="F6" s="94"/>
      <c r="G6" s="68">
        <v>-155476</v>
      </c>
    </row>
    <row r="7" spans="1:10" s="88" customFormat="1">
      <c r="A7" s="130"/>
      <c r="B7" s="67" t="s">
        <v>49</v>
      </c>
      <c r="C7" s="75">
        <f t="shared" si="0"/>
        <v>-1378.9867759889132</v>
      </c>
      <c r="D7" s="128">
        <f t="shared" si="1"/>
        <v>904.65944483592443</v>
      </c>
      <c r="E7" s="95">
        <f>(+C7*D7)/2000</f>
        <v>-623.75670560110586</v>
      </c>
      <c r="F7" s="94"/>
      <c r="G7" s="68">
        <v>-6200.5916292960001</v>
      </c>
    </row>
    <row r="8" spans="1:10" ht="15" customHeight="1">
      <c r="A8" s="131"/>
      <c r="B8" s="67" t="s">
        <v>91</v>
      </c>
      <c r="C8" s="75">
        <f t="shared" si="0"/>
        <v>8948.3254560000005</v>
      </c>
      <c r="D8" s="128">
        <f t="shared" si="1"/>
        <v>904.65944483592443</v>
      </c>
      <c r="E8" s="95">
        <f t="shared" ref="E8:E30" si="2">(+C8*D8)/2000</f>
        <v>4047.5935696180654</v>
      </c>
      <c r="F8" s="94"/>
      <c r="G8" s="68">
        <v>40236</v>
      </c>
    </row>
    <row r="9" spans="1:10">
      <c r="A9" s="131"/>
      <c r="B9" s="67" t="s">
        <v>89</v>
      </c>
      <c r="C9" s="75">
        <f t="shared" si="0"/>
        <v>924.50017200000002</v>
      </c>
      <c r="D9" s="128">
        <f t="shared" si="1"/>
        <v>904.65944483592443</v>
      </c>
      <c r="E9" s="95">
        <f t="shared" si="2"/>
        <v>418.17890617611835</v>
      </c>
      <c r="F9" s="94"/>
      <c r="G9" s="68">
        <v>4157</v>
      </c>
    </row>
    <row r="10" spans="1:10">
      <c r="A10" s="131"/>
      <c r="B10" s="67" t="s">
        <v>90</v>
      </c>
      <c r="C10" s="75">
        <f t="shared" si="0"/>
        <v>1074734.8341262704</v>
      </c>
      <c r="D10" s="128">
        <f t="shared" si="1"/>
        <v>904.65944483592443</v>
      </c>
      <c r="E10" s="95">
        <f t="shared" si="2"/>
        <v>486134.50919325056</v>
      </c>
      <c r="F10" s="94"/>
      <c r="G10" s="68">
        <v>4832527.7168936059</v>
      </c>
    </row>
    <row r="11" spans="1:10">
      <c r="A11" s="131"/>
      <c r="B11" s="67" t="s">
        <v>92</v>
      </c>
      <c r="C11" s="75">
        <f t="shared" si="0"/>
        <v>939.40070400000002</v>
      </c>
      <c r="D11" s="128">
        <f>IF(C11&lt;&gt;0,$I$1,0)</f>
        <v>904.65944483592443</v>
      </c>
      <c r="E11" s="95">
        <f t="shared" si="2"/>
        <v>424.9188596795583</v>
      </c>
      <c r="F11" s="94"/>
      <c r="G11" s="68">
        <v>4224</v>
      </c>
    </row>
    <row r="12" spans="1:10">
      <c r="A12" s="131"/>
      <c r="B12" s="67" t="s">
        <v>93</v>
      </c>
      <c r="C12" s="75">
        <f t="shared" si="0"/>
        <v>5381.7723854940959</v>
      </c>
      <c r="D12" s="128">
        <f>IF(C12&lt;&gt;0,$I$1,0)</f>
        <v>904.65944483592443</v>
      </c>
      <c r="E12" s="95">
        <f t="shared" si="2"/>
        <v>2434.3356092471986</v>
      </c>
      <c r="F12" s="94"/>
      <c r="G12" s="68">
        <v>24199.052076</v>
      </c>
    </row>
    <row r="13" spans="1:10" s="88" customFormat="1">
      <c r="A13" s="130"/>
      <c r="B13" s="67" t="s">
        <v>52</v>
      </c>
      <c r="C13" s="75">
        <f t="shared" si="0"/>
        <v>15554.598636000001</v>
      </c>
      <c r="D13" s="128">
        <f t="shared" ref="D13" si="3">IF(C13&lt;&gt;0,$I$1,0)</f>
        <v>904.65944483592443</v>
      </c>
      <c r="E13" s="95">
        <f t="shared" ref="E13" si="4">(+C13*D13)/2000</f>
        <v>7035.807283344694</v>
      </c>
      <c r="F13" s="94"/>
      <c r="G13" s="68">
        <v>69941</v>
      </c>
    </row>
    <row r="14" spans="1:10">
      <c r="B14" s="25" t="s">
        <v>137</v>
      </c>
      <c r="C14" s="75">
        <f t="shared" si="0"/>
        <v>-3333.4936440000001</v>
      </c>
      <c r="D14" s="128">
        <f t="shared" ref="D14" si="5">IF(C14&lt;&gt;0,$I$1,0)</f>
        <v>904.65944483592443</v>
      </c>
      <c r="E14" s="95">
        <f t="shared" ref="E14" si="6">(+C14*D14)/2000</f>
        <v>-1507.8382546725613</v>
      </c>
      <c r="G14" s="141">
        <v>-14989</v>
      </c>
    </row>
    <row r="15" spans="1:10">
      <c r="B15" s="25"/>
      <c r="C15" s="49"/>
      <c r="D15" s="76">
        <f t="shared" ref="D15:D30" si="7">IF(C15&lt;&gt;0,$I$1,0)</f>
        <v>0</v>
      </c>
      <c r="E15" s="77">
        <f t="shared" si="2"/>
        <v>0</v>
      </c>
      <c r="G15" s="141"/>
    </row>
    <row r="16" spans="1:10">
      <c r="B16" s="25"/>
      <c r="C16" s="49"/>
      <c r="D16" s="76">
        <f t="shared" si="7"/>
        <v>0</v>
      </c>
      <c r="E16" s="77">
        <f t="shared" si="2"/>
        <v>0</v>
      </c>
      <c r="G16" s="141"/>
    </row>
    <row r="17" spans="1:8">
      <c r="B17" s="25"/>
      <c r="C17" s="49"/>
      <c r="D17" s="76">
        <f t="shared" si="7"/>
        <v>0</v>
      </c>
      <c r="E17" s="77">
        <f t="shared" si="2"/>
        <v>0</v>
      </c>
      <c r="G17" s="141"/>
    </row>
    <row r="18" spans="1:8">
      <c r="B18" s="25"/>
      <c r="C18" s="49"/>
      <c r="D18" s="76">
        <f t="shared" si="7"/>
        <v>0</v>
      </c>
      <c r="E18" s="77">
        <f t="shared" si="2"/>
        <v>0</v>
      </c>
      <c r="G18" s="141"/>
    </row>
    <row r="19" spans="1:8">
      <c r="B19" s="25"/>
      <c r="C19" s="49"/>
      <c r="D19" s="76">
        <f t="shared" si="7"/>
        <v>0</v>
      </c>
      <c r="E19" s="77">
        <f t="shared" si="2"/>
        <v>0</v>
      </c>
      <c r="G19" s="141"/>
    </row>
    <row r="20" spans="1:8">
      <c r="B20" s="25"/>
      <c r="C20" s="49"/>
      <c r="D20" s="76">
        <f t="shared" si="7"/>
        <v>0</v>
      </c>
      <c r="E20" s="77">
        <f t="shared" si="2"/>
        <v>0</v>
      </c>
      <c r="G20" s="141"/>
    </row>
    <row r="21" spans="1:8">
      <c r="B21" s="25"/>
      <c r="C21" s="49"/>
      <c r="D21" s="76">
        <f t="shared" si="7"/>
        <v>0</v>
      </c>
      <c r="E21" s="77">
        <f t="shared" si="2"/>
        <v>0</v>
      </c>
      <c r="G21" s="141"/>
    </row>
    <row r="22" spans="1:8">
      <c r="B22" s="25"/>
      <c r="C22" s="49"/>
      <c r="D22" s="76">
        <f t="shared" si="7"/>
        <v>0</v>
      </c>
      <c r="E22" s="77">
        <f t="shared" si="2"/>
        <v>0</v>
      </c>
      <c r="G22" s="141"/>
    </row>
    <row r="23" spans="1:8">
      <c r="B23" s="25"/>
      <c r="C23" s="49"/>
      <c r="D23" s="76">
        <f t="shared" si="7"/>
        <v>0</v>
      </c>
      <c r="E23" s="77">
        <f t="shared" si="2"/>
        <v>0</v>
      </c>
      <c r="G23" s="141"/>
    </row>
    <row r="24" spans="1:8">
      <c r="B24" s="25"/>
      <c r="C24" s="49"/>
      <c r="D24" s="76">
        <f t="shared" si="7"/>
        <v>0</v>
      </c>
      <c r="E24" s="77">
        <f t="shared" si="2"/>
        <v>0</v>
      </c>
      <c r="G24" s="141"/>
    </row>
    <row r="25" spans="1:8">
      <c r="B25" s="25"/>
      <c r="C25" s="49"/>
      <c r="D25" s="76">
        <f t="shared" si="7"/>
        <v>0</v>
      </c>
      <c r="E25" s="77">
        <f t="shared" si="2"/>
        <v>0</v>
      </c>
      <c r="G25" s="141"/>
    </row>
    <row r="26" spans="1:8">
      <c r="B26" s="25"/>
      <c r="C26" s="49"/>
      <c r="D26" s="76">
        <f t="shared" si="7"/>
        <v>0</v>
      </c>
      <c r="E26" s="77">
        <f t="shared" si="2"/>
        <v>0</v>
      </c>
      <c r="G26" s="141"/>
    </row>
    <row r="27" spans="1:8">
      <c r="B27" s="25"/>
      <c r="C27" s="49"/>
      <c r="D27" s="76">
        <f t="shared" si="7"/>
        <v>0</v>
      </c>
      <c r="E27" s="77">
        <f t="shared" si="2"/>
        <v>0</v>
      </c>
      <c r="G27" s="141"/>
    </row>
    <row r="28" spans="1:8">
      <c r="B28" s="25"/>
      <c r="C28" s="49"/>
      <c r="D28" s="76">
        <f t="shared" si="7"/>
        <v>0</v>
      </c>
      <c r="E28" s="77">
        <f t="shared" si="2"/>
        <v>0</v>
      </c>
      <c r="G28" s="141"/>
    </row>
    <row r="29" spans="1:8">
      <c r="B29" s="25"/>
      <c r="C29" s="49"/>
      <c r="D29" s="76">
        <f t="shared" si="7"/>
        <v>0</v>
      </c>
      <c r="E29" s="77">
        <f t="shared" si="2"/>
        <v>0</v>
      </c>
      <c r="G29" s="141"/>
    </row>
    <row r="30" spans="1:8" ht="15.75" thickBot="1">
      <c r="B30" s="26"/>
      <c r="C30" s="78"/>
      <c r="D30" s="79">
        <f t="shared" si="7"/>
        <v>0</v>
      </c>
      <c r="E30" s="80">
        <f t="shared" si="2"/>
        <v>0</v>
      </c>
      <c r="G30" s="158"/>
    </row>
    <row r="31" spans="1:8" ht="16.5" thickTop="1" thickBot="1">
      <c r="A31" s="5"/>
      <c r="B31" s="132"/>
      <c r="C31" s="81">
        <f>SUM(C4:C30)</f>
        <v>265797.29843686934</v>
      </c>
      <c r="D31" s="82"/>
      <c r="E31" s="83">
        <f>SUM(E4:E30)</f>
        <v>120228.01822139339</v>
      </c>
      <c r="G31" s="159">
        <f>SUM(G4:G14)</f>
        <v>1195153.2331375985</v>
      </c>
      <c r="H31" s="5"/>
    </row>
    <row r="32" spans="1:8">
      <c r="A32" s="5"/>
    </row>
    <row r="33" spans="2:3">
      <c r="B33" s="69" t="str">
        <f>'Known Resources'!B49</f>
        <v>2011 Washington - WCA Allocation Factor</v>
      </c>
      <c r="C33" s="155">
        <f>'Known Resources'!C49</f>
        <v>0.22239600000000001</v>
      </c>
    </row>
  </sheetData>
  <hyperlinks>
    <hyperlink ref="E1" display="WA Dept. of Commerce Fuel Mix Report =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97</v>
      </c>
    </row>
    <row r="3" spans="2:13">
      <c r="B3" s="97" t="s">
        <v>120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98</v>
      </c>
      <c r="C4" s="99">
        <v>249411.34980000003</v>
      </c>
      <c r="D4" s="99">
        <v>588540.53559999994</v>
      </c>
      <c r="E4" s="99">
        <v>652575.45380000002</v>
      </c>
      <c r="F4" s="110" t="s">
        <v>121</v>
      </c>
      <c r="M4" s="87"/>
    </row>
    <row r="5" spans="2:13">
      <c r="B5" s="88" t="s">
        <v>46</v>
      </c>
      <c r="C5" s="99">
        <v>10737153.304823698</v>
      </c>
      <c r="D5" s="99">
        <v>9865275.1750967987</v>
      </c>
      <c r="E5" s="99">
        <v>9651660.6989069991</v>
      </c>
      <c r="F5" s="110" t="s">
        <v>121</v>
      </c>
      <c r="M5" s="87"/>
    </row>
    <row r="6" spans="2:13">
      <c r="B6" s="88" t="s">
        <v>45</v>
      </c>
      <c r="C6" s="99">
        <v>746836.73800000001</v>
      </c>
      <c r="D6" s="99">
        <v>1169354.4140000001</v>
      </c>
      <c r="E6" s="99">
        <v>489137.44500000001</v>
      </c>
      <c r="F6" s="110" t="s">
        <v>121</v>
      </c>
      <c r="M6" s="87"/>
    </row>
    <row r="7" spans="2:13">
      <c r="B7" s="88" t="s">
        <v>99</v>
      </c>
      <c r="C7" s="99">
        <v>1165015.3759999999</v>
      </c>
      <c r="D7" s="99">
        <v>1049272.4750000001</v>
      </c>
      <c r="E7" s="99">
        <v>1081686.5190000001</v>
      </c>
      <c r="F7" s="110" t="s">
        <v>121</v>
      </c>
      <c r="M7" s="87"/>
    </row>
    <row r="8" spans="2:13">
      <c r="B8" s="88" t="s">
        <v>100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119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98</v>
      </c>
      <c r="C11" s="105">
        <v>222792</v>
      </c>
      <c r="D11" s="105">
        <v>540252</v>
      </c>
      <c r="E11" s="105">
        <v>615241</v>
      </c>
      <c r="F11" s="110" t="s">
        <v>127</v>
      </c>
      <c r="J11" s="88"/>
    </row>
    <row r="12" spans="2:13">
      <c r="B12" s="88" t="s">
        <v>101</v>
      </c>
      <c r="C12" s="106">
        <v>9936388</v>
      </c>
      <c r="D12" s="106">
        <v>9364549</v>
      </c>
      <c r="E12" s="106">
        <v>9195773</v>
      </c>
      <c r="F12" s="110" t="s">
        <v>122</v>
      </c>
      <c r="J12" s="88"/>
    </row>
    <row r="13" spans="2:13">
      <c r="B13" s="88" t="s">
        <v>45</v>
      </c>
      <c r="C13" s="106">
        <v>1674194</v>
      </c>
      <c r="D13" s="106">
        <v>1558872</v>
      </c>
      <c r="E13" s="106">
        <v>698027</v>
      </c>
      <c r="F13" s="110" t="s">
        <v>122</v>
      </c>
      <c r="J13" s="88"/>
    </row>
    <row r="14" spans="2:13" hidden="1">
      <c r="B14" s="88" t="s">
        <v>102</v>
      </c>
      <c r="C14" s="106">
        <v>1293909</v>
      </c>
      <c r="D14" s="106">
        <v>1164903</v>
      </c>
      <c r="E14" s="106">
        <v>1202753</v>
      </c>
      <c r="F14" s="110" t="s">
        <v>103</v>
      </c>
      <c r="J14" s="88"/>
    </row>
    <row r="15" spans="2:13" hidden="1">
      <c r="B15" s="88" t="s">
        <v>104</v>
      </c>
      <c r="C15" s="106">
        <v>1293909</v>
      </c>
      <c r="D15" s="106">
        <v>1164903</v>
      </c>
      <c r="E15" s="106">
        <v>1202753</v>
      </c>
      <c r="F15" s="110" t="s">
        <v>103</v>
      </c>
      <c r="J15" s="88"/>
    </row>
    <row r="16" spans="2:13">
      <c r="B16" s="88" t="s">
        <v>99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124</v>
      </c>
      <c r="J16" s="88"/>
    </row>
    <row r="17" spans="2:10">
      <c r="B17" s="88" t="s">
        <v>100</v>
      </c>
      <c r="C17" s="106">
        <v>6124</v>
      </c>
      <c r="D17" s="106"/>
      <c r="E17" s="106"/>
      <c r="F17" s="110" t="s">
        <v>123</v>
      </c>
      <c r="J17" s="88"/>
    </row>
    <row r="18" spans="2:10">
      <c r="F18" s="110"/>
      <c r="J18" s="88"/>
    </row>
    <row r="19" spans="2:10" hidden="1">
      <c r="B19" s="88" t="s">
        <v>105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106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107</v>
      </c>
      <c r="F23" s="110"/>
      <c r="J23" s="88"/>
    </row>
    <row r="24" spans="2:10" hidden="1">
      <c r="B24" s="88" t="s">
        <v>108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109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110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111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98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46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45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99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100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116</v>
      </c>
      <c r="J43" s="88"/>
    </row>
    <row r="44" spans="2:10">
      <c r="B44" s="97" t="s">
        <v>118</v>
      </c>
      <c r="C44" s="98">
        <v>2013</v>
      </c>
      <c r="D44" s="98">
        <v>2014</v>
      </c>
      <c r="E44" s="98">
        <v>2015</v>
      </c>
      <c r="F44" s="88"/>
      <c r="G44" s="115" t="s">
        <v>112</v>
      </c>
      <c r="H44" s="116"/>
      <c r="I44"/>
      <c r="J44" s="87"/>
    </row>
    <row r="45" spans="2:10">
      <c r="B45" s="88" t="s">
        <v>117</v>
      </c>
      <c r="C45" s="106">
        <v>62089</v>
      </c>
      <c r="D45" s="106">
        <v>66234</v>
      </c>
      <c r="E45" s="106">
        <v>45774</v>
      </c>
      <c r="F45" s="88"/>
      <c r="G45" s="117" t="s">
        <v>46</v>
      </c>
      <c r="H45" s="118">
        <v>0.66669999999999996</v>
      </c>
      <c r="I45"/>
      <c r="J45" s="87"/>
    </row>
    <row r="46" spans="2:10">
      <c r="B46" s="88" t="s">
        <v>43</v>
      </c>
      <c r="C46" s="106">
        <v>227258</v>
      </c>
      <c r="D46" s="106">
        <v>216762</v>
      </c>
      <c r="E46" s="106">
        <v>186746</v>
      </c>
      <c r="F46" s="88"/>
      <c r="G46" s="117" t="s">
        <v>114</v>
      </c>
      <c r="H46" s="120">
        <v>0.1</v>
      </c>
      <c r="I46"/>
      <c r="J46" s="87"/>
    </row>
    <row r="47" spans="2:10">
      <c r="B47" s="88" t="s">
        <v>44</v>
      </c>
      <c r="C47" s="106">
        <v>206164</v>
      </c>
      <c r="D47" s="106">
        <v>215245</v>
      </c>
      <c r="E47" s="106">
        <v>188567</v>
      </c>
      <c r="F47" s="88"/>
      <c r="G47" s="121" t="s">
        <v>100</v>
      </c>
      <c r="H47" s="122">
        <v>1.0923905</v>
      </c>
      <c r="I47" s="123" t="s">
        <v>126</v>
      </c>
      <c r="J47" s="88"/>
    </row>
    <row r="48" spans="2:10">
      <c r="B48" s="88" t="s">
        <v>48</v>
      </c>
      <c r="C48" s="106">
        <v>485852</v>
      </c>
      <c r="D48" s="106">
        <v>542156</v>
      </c>
      <c r="E48" s="106">
        <v>436619</v>
      </c>
      <c r="F48" s="88"/>
      <c r="G48" s="124" t="s">
        <v>128</v>
      </c>
      <c r="H48" s="125"/>
      <c r="I48" s="5"/>
      <c r="J48" s="87"/>
    </row>
    <row r="49" spans="2:10">
      <c r="B49" s="88" t="s">
        <v>55</v>
      </c>
      <c r="C49" s="106">
        <v>1925</v>
      </c>
      <c r="D49" s="106">
        <v>2498</v>
      </c>
      <c r="E49" s="106">
        <v>2396</v>
      </c>
      <c r="F49" s="88"/>
      <c r="G49" s="117" t="s">
        <v>113</v>
      </c>
      <c r="H49" s="126">
        <v>0.90718500000000002</v>
      </c>
      <c r="I49" s="5"/>
      <c r="J49" s="87"/>
    </row>
    <row r="50" spans="2:10">
      <c r="B50" s="88" t="s">
        <v>56</v>
      </c>
      <c r="C50" s="106">
        <v>37778</v>
      </c>
      <c r="D50" s="106">
        <v>41246</v>
      </c>
      <c r="E50" s="106">
        <v>31575</v>
      </c>
      <c r="F50" s="88"/>
      <c r="G50" s="117" t="s">
        <v>125</v>
      </c>
      <c r="H50" s="126">
        <v>1.1023099999999999</v>
      </c>
      <c r="I50" s="5"/>
      <c r="J50" s="87"/>
    </row>
    <row r="51" spans="2:10">
      <c r="B51" s="88" t="s">
        <v>57</v>
      </c>
      <c r="C51" s="106">
        <v>39381</v>
      </c>
      <c r="D51" s="106">
        <v>44892</v>
      </c>
      <c r="E51" s="106">
        <v>32142</v>
      </c>
      <c r="G51" s="119" t="s">
        <v>115</v>
      </c>
      <c r="H51" s="127">
        <v>2000</v>
      </c>
      <c r="J51" s="88"/>
    </row>
    <row r="52" spans="2:10">
      <c r="B52" s="88" t="s">
        <v>58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59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60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61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62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63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64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65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66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67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68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78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77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76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75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74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73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72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71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70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69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AB4EFD04BD5E43A194CA89DCFF1C3E" ma:contentTypeVersion="56" ma:contentTypeDescription="" ma:contentTypeScope="" ma:versionID="dba3fb32693d3b91d56310495a1a9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190451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75D6C4-B165-44EC-A802-5CA7CB412ED2}"/>
</file>

<file path=customXml/itemProps2.xml><?xml version="1.0" encoding="utf-8"?>
<ds:datastoreItem xmlns:ds="http://schemas.openxmlformats.org/officeDocument/2006/customXml" ds:itemID="{2A6D2789-D924-4206-8DE4-9B5E2345082B}"/>
</file>

<file path=customXml/itemProps3.xml><?xml version="1.0" encoding="utf-8"?>
<ds:datastoreItem xmlns:ds="http://schemas.openxmlformats.org/officeDocument/2006/customXml" ds:itemID="{4C192431-2E61-4638-8C47-23A09DB36505}"/>
</file>

<file path=customXml/itemProps4.xml><?xml version="1.0" encoding="utf-8"?>
<ds:datastoreItem xmlns:ds="http://schemas.openxmlformats.org/officeDocument/2006/customXml" ds:itemID="{494F8145-8E4A-4BA6-879E-28D30346D6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2011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2018-10-11T20:57:09Z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0x0101006E56B4D1795A2E4DB2F0B01679ED314A0057AB4EFD04BD5E43A194CA89DCFF1C3E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