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18\Submission 081518\"/>
    </mc:Choice>
  </mc:AlternateContent>
  <xr:revisionPtr revIDLastSave="0" documentId="10_ncr:8100000_{79365F14-4700-417A-8A3C-90EC5EB20332}" xr6:coauthVersionLast="34" xr6:coauthVersionMax="34" xr10:uidLastSave="{00000000-0000-0000-0000-000000000000}"/>
  <bookViews>
    <workbookView xWindow="0" yWindow="0" windowWidth="23040" windowHeight="8475" tabRatio="770" activeTab="2" xr2:uid="{00000000-000D-0000-FFFF-FFFF00000000}"/>
  </bookViews>
  <sheets>
    <sheet name="Analysis" sheetId="13" r:id="rId1"/>
    <sheet name="All 2017-2018" sheetId="20" r:id="rId2"/>
    <sheet name="Commodity Debit" sheetId="19" r:id="rId3"/>
  </sheets>
  <externalReferences>
    <externalReference r:id="rId4"/>
  </externalReferences>
  <definedNames>
    <definedName name="BREMAIR_COST_of_SERVICE_STUDY" localSheetId="1">#REF!</definedName>
    <definedName name="BREMAIR_COST_of_SERVICE_STUDY" localSheetId="0">#REF!</definedName>
    <definedName name="BREMAIR_COST_of_SERVICE_STUDY" localSheetId="2">#REF!</definedName>
    <definedName name="BREMAIR_COST_of_SERVICE_STUDY">#REF!</definedName>
    <definedName name="_xlnm.Print_Area" localSheetId="0">Analysis!$M$1:$R$57</definedName>
    <definedName name="Print1" localSheetId="1">#REF!</definedName>
    <definedName name="Print1" localSheetId="0">#REF!</definedName>
    <definedName name="Print1" localSheetId="2">#REF!</definedName>
    <definedName name="Print1">#REF!</definedName>
    <definedName name="Print2" localSheetId="1">#REF!</definedName>
    <definedName name="Print2" localSheetId="0">#REF!</definedName>
    <definedName name="Print2" localSheetId="2">#REF!</definedName>
    <definedName name="Print2">#REF!</definedName>
  </definedNames>
  <calcPr calcId="162913"/>
</workbook>
</file>

<file path=xl/calcChain.xml><?xml version="1.0" encoding="utf-8"?>
<calcChain xmlns="http://schemas.openxmlformats.org/spreadsheetml/2006/main">
  <c r="J25" i="19" l="1"/>
  <c r="J23" i="19"/>
  <c r="J12" i="19"/>
  <c r="J13" i="19"/>
  <c r="J14" i="19"/>
  <c r="J15" i="19"/>
  <c r="J16" i="19"/>
  <c r="J17" i="19"/>
  <c r="J18" i="19"/>
  <c r="J19" i="19"/>
  <c r="J11" i="19"/>
  <c r="G11" i="19" l="1"/>
  <c r="G26" i="20" l="1"/>
  <c r="G24" i="20"/>
  <c r="D24" i="20"/>
  <c r="F23" i="20"/>
  <c r="E23" i="20"/>
  <c r="C24" i="20"/>
  <c r="G16" i="19" l="1"/>
  <c r="D19" i="19"/>
  <c r="E19" i="19" s="1"/>
  <c r="G19" i="19" s="1"/>
  <c r="D18" i="19"/>
  <c r="E18" i="19" s="1"/>
  <c r="G18" i="19" s="1"/>
  <c r="E16" i="19"/>
  <c r="E17" i="19"/>
  <c r="G17" i="19" s="1"/>
  <c r="D17" i="19"/>
  <c r="D16" i="19"/>
  <c r="D15" i="19"/>
  <c r="E15" i="19" s="1"/>
  <c r="G15" i="19" s="1"/>
  <c r="E13" i="19"/>
  <c r="G13" i="19" s="1"/>
  <c r="D14" i="19"/>
  <c r="E14" i="19" s="1"/>
  <c r="G14" i="19" s="1"/>
  <c r="D13" i="19"/>
  <c r="G23" i="19" l="1"/>
  <c r="G25" i="19" s="1"/>
  <c r="E24" i="13" s="1"/>
  <c r="E23" i="13"/>
  <c r="E16" i="20" l="1"/>
  <c r="F16" i="20" s="1"/>
  <c r="E39" i="13" l="1"/>
  <c r="E12" i="13"/>
  <c r="C11" i="13"/>
  <c r="E15" i="13"/>
  <c r="E22" i="20" l="1"/>
  <c r="F22" i="20" s="1"/>
  <c r="E21" i="20"/>
  <c r="F21" i="20" s="1"/>
  <c r="E20" i="20"/>
  <c r="F20" i="20" s="1"/>
  <c r="E19" i="20"/>
  <c r="F19" i="20" s="1"/>
  <c r="E18" i="20"/>
  <c r="F18" i="20" s="1"/>
  <c r="E17" i="20"/>
  <c r="F17" i="20" s="1"/>
  <c r="E11" i="20"/>
  <c r="E12" i="20"/>
  <c r="F12" i="20" s="1"/>
  <c r="E13" i="20"/>
  <c r="F13" i="20" s="1"/>
  <c r="E14" i="20"/>
  <c r="F14" i="20" s="1"/>
  <c r="E15" i="20"/>
  <c r="F15" i="20" s="1"/>
  <c r="E24" i="20" l="1"/>
  <c r="F11" i="20"/>
  <c r="E23" i="19"/>
  <c r="C23" i="19"/>
  <c r="C40" i="13" l="1"/>
  <c r="E46" i="13" s="1"/>
  <c r="E51" i="13" s="1"/>
  <c r="A50" i="13"/>
  <c r="A38" i="13"/>
  <c r="A37" i="13"/>
  <c r="C13" i="13" l="1"/>
  <c r="E19" i="13" s="1"/>
  <c r="D23" i="19" l="1"/>
  <c r="F52" i="13" l="1"/>
  <c r="I39" i="13" l="1"/>
  <c r="I38" i="13"/>
  <c r="I12" i="13"/>
  <c r="I11" i="13"/>
  <c r="G50" i="13"/>
  <c r="G39" i="13"/>
  <c r="G38" i="13"/>
  <c r="G37" i="13"/>
  <c r="I40" i="13" l="1"/>
  <c r="K46" i="13" s="1"/>
  <c r="K51" i="13" s="1"/>
  <c r="I13" i="13"/>
  <c r="K19" i="13" s="1"/>
  <c r="K24" i="13" s="1"/>
  <c r="K42" i="13" l="1"/>
  <c r="K50" i="13" s="1"/>
  <c r="L52" i="13" s="1"/>
  <c r="U11" i="13"/>
  <c r="U12" i="13"/>
  <c r="AA11" i="13"/>
  <c r="AC11" i="13" s="1"/>
  <c r="AA12" i="13"/>
  <c r="O11" i="13"/>
  <c r="O12" i="13"/>
  <c r="AA38" i="13"/>
  <c r="AA39" i="13"/>
  <c r="O39" i="13"/>
  <c r="O38" i="13"/>
  <c r="U39" i="13"/>
  <c r="M50" i="13"/>
  <c r="M39" i="13"/>
  <c r="M38" i="13"/>
  <c r="M37" i="13"/>
  <c r="AE50" i="13"/>
  <c r="Y50" i="13"/>
  <c r="S50" i="13"/>
  <c r="AI42" i="13"/>
  <c r="AI50" i="13" s="1"/>
  <c r="W50" i="13"/>
  <c r="U38" i="13"/>
  <c r="AG39" i="13"/>
  <c r="AI39" i="13" s="1"/>
  <c r="AE39" i="13"/>
  <c r="Y39" i="13"/>
  <c r="S39" i="13"/>
  <c r="AH38" i="13"/>
  <c r="AG38" i="13"/>
  <c r="AE38" i="13"/>
  <c r="AB38" i="13"/>
  <c r="Y38" i="13"/>
  <c r="S38" i="13"/>
  <c r="AE37" i="13"/>
  <c r="Y37" i="13"/>
  <c r="S37" i="13"/>
  <c r="AI15" i="13"/>
  <c r="AI23" i="13" s="1"/>
  <c r="AG12" i="13"/>
  <c r="AI12" i="13" s="1"/>
  <c r="AG11" i="13"/>
  <c r="AB11" i="13"/>
  <c r="W23" i="13"/>
  <c r="O40" i="13" l="1"/>
  <c r="Q46" i="13" s="1"/>
  <c r="Q51" i="13" s="1"/>
  <c r="Q15" i="13"/>
  <c r="Q23" i="13" s="1"/>
  <c r="AC42" i="13"/>
  <c r="AC50" i="13" s="1"/>
  <c r="K15" i="13"/>
  <c r="K23" i="13" s="1"/>
  <c r="L25" i="13" s="1"/>
  <c r="AC38" i="13"/>
  <c r="AA13" i="13"/>
  <c r="AC19" i="13" s="1"/>
  <c r="AC24" i="13" s="1"/>
  <c r="AG40" i="13"/>
  <c r="AI46" i="13" s="1"/>
  <c r="AI51" i="13" s="1"/>
  <c r="AJ52" i="13" s="1"/>
  <c r="AI38" i="13"/>
  <c r="AI40" i="13" s="1"/>
  <c r="AI44" i="13" s="1"/>
  <c r="U40" i="13"/>
  <c r="W46" i="13" s="1"/>
  <c r="W51" i="13" s="1"/>
  <c r="X52" i="13" s="1"/>
  <c r="P39" i="13" s="1"/>
  <c r="J38" i="13" s="1"/>
  <c r="K38" i="13" s="1"/>
  <c r="O13" i="13"/>
  <c r="Q19" i="13" s="1"/>
  <c r="Q24" i="13" s="1"/>
  <c r="AA40" i="13"/>
  <c r="AC46" i="13" s="1"/>
  <c r="AC51" i="13" s="1"/>
  <c r="AD52" i="13" s="1"/>
  <c r="AI11" i="13"/>
  <c r="AI13" i="13" s="1"/>
  <c r="AI17" i="13" s="1"/>
  <c r="AG13" i="13"/>
  <c r="AI19" i="13" s="1"/>
  <c r="AI24" i="13" s="1"/>
  <c r="AJ25" i="13" s="1"/>
  <c r="AB12" i="13" s="1"/>
  <c r="V11" i="13" s="1"/>
  <c r="W11" i="13" s="1"/>
  <c r="AC15" i="13"/>
  <c r="Q42" i="13"/>
  <c r="U13" i="13"/>
  <c r="W19" i="13" s="1"/>
  <c r="W24" i="13" s="1"/>
  <c r="X25" i="13" s="1"/>
  <c r="P12" i="13" s="1"/>
  <c r="J11" i="13" s="1"/>
  <c r="Q39" i="13" l="1"/>
  <c r="R25" i="13"/>
  <c r="J12" i="13" s="1"/>
  <c r="Q43" i="13"/>
  <c r="Q50" i="13" s="1"/>
  <c r="R52" i="13" s="1"/>
  <c r="J39" i="13" s="1"/>
  <c r="AC12" i="13"/>
  <c r="AC13" i="13" s="1"/>
  <c r="AC17" i="13" s="1"/>
  <c r="AD21" i="13" s="1"/>
  <c r="Q12" i="13"/>
  <c r="K11" i="13"/>
  <c r="AJ48" i="13"/>
  <c r="AC23" i="13"/>
  <c r="AD25" i="13" s="1"/>
  <c r="V12" i="13" s="1"/>
  <c r="P11" i="13" s="1"/>
  <c r="AB39" i="13"/>
  <c r="V39" i="13"/>
  <c r="AJ21" i="13"/>
  <c r="AJ27" i="13" s="1"/>
  <c r="E38" i="13" l="1"/>
  <c r="E40" i="13" s="1"/>
  <c r="E44" i="13" s="1"/>
  <c r="F48" i="13" s="1"/>
  <c r="F54" i="13" s="1"/>
  <c r="K39" i="13"/>
  <c r="K40" i="13" s="1"/>
  <c r="K44" i="13" s="1"/>
  <c r="L48" i="13" s="1"/>
  <c r="L54" i="13" s="1"/>
  <c r="K12" i="13"/>
  <c r="K13" i="13" s="1"/>
  <c r="E11" i="13"/>
  <c r="E13" i="13" s="1"/>
  <c r="E17" i="13" s="1"/>
  <c r="W12" i="13"/>
  <c r="W13" i="13" s="1"/>
  <c r="W17" i="13" s="1"/>
  <c r="X21" i="13" s="1"/>
  <c r="X27" i="13" s="1"/>
  <c r="Q11" i="13"/>
  <c r="Q13" i="13" s="1"/>
  <c r="W39" i="13"/>
  <c r="P38" i="13"/>
  <c r="Q38" i="13" s="1"/>
  <c r="Q40" i="13" s="1"/>
  <c r="AJ53" i="13"/>
  <c r="AJ54" i="13" s="1"/>
  <c r="AC39" i="13"/>
  <c r="AC40" i="13" s="1"/>
  <c r="AC44" i="13" s="1"/>
  <c r="AD48" i="13" s="1"/>
  <c r="AD54" i="13" s="1"/>
  <c r="V38" i="13"/>
  <c r="W38" i="13" s="1"/>
  <c r="AD27" i="13"/>
  <c r="Q44" i="13" l="1"/>
  <c r="R48" i="13" s="1"/>
  <c r="R54" i="13" s="1"/>
  <c r="Q17" i="13"/>
  <c r="R21" i="13" s="1"/>
  <c r="R27" i="13" s="1"/>
  <c r="K17" i="13"/>
  <c r="L21" i="13" s="1"/>
  <c r="L27" i="13" s="1"/>
  <c r="W40" i="13"/>
  <c r="W44" i="13" s="1"/>
  <c r="X48" i="13" s="1"/>
  <c r="X54" i="13" s="1"/>
  <c r="F25" i="13"/>
  <c r="F21" i="13"/>
  <c r="I15" i="19" l="1"/>
  <c r="I19" i="19"/>
  <c r="F27" i="13"/>
  <c r="I16" i="19"/>
  <c r="I11" i="19"/>
  <c r="I13" i="19"/>
  <c r="I17" i="19"/>
  <c r="I14" i="19"/>
  <c r="I1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T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<sst xmlns="http://schemas.openxmlformats.org/spreadsheetml/2006/main" count="272" uniqueCount="85">
  <si>
    <t xml:space="preserve"> </t>
  </si>
  <si>
    <t>MO/YR</t>
  </si>
  <si>
    <t>CUSTOMERS</t>
  </si>
  <si>
    <t>POUNDS</t>
  </si>
  <si>
    <t>TONS</t>
  </si>
  <si>
    <t>DOLLARS</t>
  </si>
  <si>
    <t>PER TON</t>
  </si>
  <si>
    <t>Customers</t>
  </si>
  <si>
    <t>Totals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</si>
  <si>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</si>
  <si>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</si>
  <si>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</si>
  <si>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</si>
  <si>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</si>
  <si>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</si>
  <si>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</si>
  <si>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</si>
  <si>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</si>
  <si>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</si>
  <si>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</si>
  <si>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</si>
  <si>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</si>
  <si>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</si>
  <si>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</si>
  <si>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</si>
  <si>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</si>
  <si>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</si>
  <si>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</si>
  <si>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</si>
  <si>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</si>
  <si>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</si>
  <si>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</si>
  <si>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</si>
  <si>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</si>
  <si>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</si>
  <si>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</si>
  <si>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</si>
  <si>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per docket TG-150246</t>
  </si>
  <si>
    <t>Projected Revenue Jan-Dec 2015</t>
  </si>
  <si>
    <t>2016-2017</t>
  </si>
  <si>
    <t>2017-2018</t>
  </si>
  <si>
    <t>Projected Revenue Jan-Dec 2016</t>
  </si>
  <si>
    <t>Staff Adjustment</t>
  </si>
  <si>
    <t>Jul 17</t>
  </si>
  <si>
    <t>Aug 17</t>
  </si>
  <si>
    <t>Sep 17</t>
  </si>
  <si>
    <t>Oct 17</t>
  </si>
  <si>
    <t>Nov 17</t>
  </si>
  <si>
    <t>Dec 17</t>
  </si>
  <si>
    <t>2018-2019</t>
  </si>
  <si>
    <t>Pullman Disposal Services commodity adjustment</t>
  </si>
  <si>
    <t>Pullman Disposal Services</t>
  </si>
  <si>
    <t>Pullman Disposal Services Residential Curbside</t>
  </si>
  <si>
    <t>Pullman Disposal Services Multi-Family</t>
  </si>
  <si>
    <t>Jan 18</t>
  </si>
  <si>
    <t>Feb 18</t>
  </si>
  <si>
    <t>Mar 18</t>
  </si>
  <si>
    <t>Apr 18</t>
  </si>
  <si>
    <t>May 18</t>
  </si>
  <si>
    <t>Jun 18</t>
  </si>
  <si>
    <t>We do not know the breakdown between the residential and multi-family, reporting all tons here.</t>
  </si>
  <si>
    <t>For the twelve months July 2017 - June 2018</t>
  </si>
  <si>
    <t>2018 totals</t>
  </si>
  <si>
    <t>Jul-Jun projected value without adjustment factor</t>
  </si>
  <si>
    <t>Projected Revenue - NA</t>
  </si>
  <si>
    <t>Type</t>
  </si>
  <si>
    <t>MF</t>
  </si>
  <si>
    <t>1yd</t>
  </si>
  <si>
    <t>1.5 yd</t>
  </si>
  <si>
    <t>2yd</t>
  </si>
  <si>
    <t>3yd</t>
  </si>
  <si>
    <t>4yd</t>
  </si>
  <si>
    <t>6yd</t>
  </si>
  <si>
    <t>8yd</t>
  </si>
  <si>
    <t>Projected Revenue Oct 2018 - Mar 2019</t>
  </si>
  <si>
    <t>Charge</t>
  </si>
  <si>
    <t>Residential &amp; Multi-Family Commodity Adjustment per 95 gallon toter</t>
  </si>
  <si>
    <t>Residential &amp; Multi Family</t>
  </si>
  <si>
    <t>Divided by 95 gal rate to get equivalent to 95 gallon</t>
  </si>
  <si>
    <t>Jul 18</t>
  </si>
  <si>
    <t>Multi-Family</t>
  </si>
  <si>
    <t>Amount</t>
  </si>
  <si>
    <t>Container Equivalents</t>
  </si>
  <si>
    <t>Proposed</t>
  </si>
  <si>
    <t>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</si>
</sst>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6" fillId="0" borderId="0">
      <alignment vertical="top"/>
    </xf>
    <xf numFmtId="0" fontId="26" fillId="0" borderId="0" applyNumberFormat="0" applyBorder="0" applyAlignment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0" fontId="10" fillId="0" borderId="1" xfId="0" applyFont="1" applyBorder="1" applyAlignment="1">
      <alignment horizontal="center"/>
    </xf>
    <xf numFmtId="43" fontId="9" fillId="0" borderId="1" xfId="3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164" fontId="9" fillId="0" borderId="0" xfId="3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/>
    <xf numFmtId="164" fontId="9" fillId="0" borderId="0" xfId="0" applyNumberFormat="1" applyFont="1" applyAlignment="1">
      <alignment horizontal="center"/>
    </xf>
    <xf numFmtId="16" fontId="9" fillId="0" borderId="0" xfId="0" quotePrefix="1" applyNumberFormat="1" applyFont="1" applyAlignment="1">
      <alignment horizontal="center"/>
    </xf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3" fontId="9" fillId="0" borderId="0" xfId="0" applyNumberFormat="1" applyFont="1" applyAlignment="1">
      <alignment horizontal="right"/>
    </xf>
    <xf numFmtId="165" fontId="10" fillId="0" borderId="0" xfId="0" applyNumberFormat="1" applyFont="1"/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12" fillId="3" borderId="3" xfId="23" applyFont="1" applyFill="1" applyBorder="1"/>
    <xf numFmtId="0" fontId="12" fillId="3" borderId="4" xfId="23" applyFont="1" applyFill="1" applyBorder="1"/>
    <xf numFmtId="0" fontId="2" fillId="3" borderId="4" xfId="23" applyFill="1" applyBorder="1"/>
    <xf numFmtId="0" fontId="2" fillId="3" borderId="5" xfId="23" applyFill="1" applyBorder="1"/>
    <xf numFmtId="0" fontId="2" fillId="0" borderId="0" xfId="23"/>
    <xf numFmtId="0" fontId="8" fillId="3" borderId="6" xfId="23" applyFont="1" applyFill="1" applyBorder="1"/>
    <xf numFmtId="0" fontId="8" fillId="3" borderId="0" xfId="23" applyFont="1" applyFill="1" applyBorder="1"/>
    <xf numFmtId="0" fontId="13" fillId="3" borderId="0" xfId="23" applyFont="1" applyFill="1" applyBorder="1"/>
    <xf numFmtId="0" fontId="2" fillId="3" borderId="0" xfId="23" applyFill="1" applyBorder="1"/>
    <xf numFmtId="0" fontId="2" fillId="3" borderId="7" xfId="23" applyFill="1" applyBorder="1"/>
    <xf numFmtId="15" fontId="8" fillId="3" borderId="6" xfId="23" applyNumberFormat="1" applyFont="1" applyFill="1" applyBorder="1"/>
    <xf numFmtId="15" fontId="8" fillId="3" borderId="0" xfId="23" applyNumberFormat="1" applyFont="1" applyFill="1" applyBorder="1"/>
    <xf numFmtId="0" fontId="2" fillId="3" borderId="6" xfId="23" applyFill="1" applyBorder="1"/>
    <xf numFmtId="0" fontId="8" fillId="3" borderId="0" xfId="23" applyFont="1" applyFill="1" applyBorder="1" applyAlignment="1">
      <alignment horizontal="center"/>
    </xf>
    <xf numFmtId="0" fontId="16" fillId="3" borderId="0" xfId="23" applyFont="1" applyFill="1" applyBorder="1" applyAlignment="1">
      <alignment horizontal="center"/>
    </xf>
    <xf numFmtId="0" fontId="17" fillId="3" borderId="8" xfId="23" applyFont="1" applyFill="1" applyBorder="1"/>
    <xf numFmtId="0" fontId="17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18" fillId="3" borderId="0" xfId="14" applyFont="1" applyFill="1" applyBorder="1"/>
    <xf numFmtId="0" fontId="2" fillId="3" borderId="6" xfId="23" applyFont="1" applyFill="1" applyBorder="1"/>
    <xf numFmtId="0" fontId="6" fillId="3" borderId="0" xfId="23" applyFont="1" applyFill="1" applyBorder="1"/>
    <xf numFmtId="41" fontId="19" fillId="3" borderId="0" xfId="23" applyNumberFormat="1" applyFont="1" applyFill="1" applyBorder="1"/>
    <xf numFmtId="44" fontId="2" fillId="3" borderId="7" xfId="14" applyFont="1" applyFill="1" applyBorder="1"/>
    <xf numFmtId="166" fontId="2" fillId="3" borderId="0" xfId="14" applyNumberFormat="1" applyFont="1" applyFill="1" applyBorder="1"/>
    <xf numFmtId="44" fontId="19" fillId="3" borderId="7" xfId="14" applyNumberFormat="1" applyFont="1" applyFill="1" applyBorder="1"/>
    <xf numFmtId="44" fontId="20" fillId="3" borderId="9" xfId="14" applyNumberFormat="1" applyFont="1" applyFill="1" applyBorder="1"/>
    <xf numFmtId="44" fontId="20" fillId="3" borderId="9" xfId="14" applyFont="1" applyFill="1" applyBorder="1"/>
    <xf numFmtId="44" fontId="2" fillId="3" borderId="0" xfId="23" applyNumberFormat="1" applyFill="1" applyBorder="1"/>
    <xf numFmtId="44" fontId="21" fillId="3" borderId="7" xfId="23" applyNumberFormat="1" applyFont="1" applyFill="1" applyBorder="1"/>
    <xf numFmtId="0" fontId="8" fillId="3" borderId="2" xfId="23" applyFont="1" applyFill="1" applyBorder="1" applyAlignment="1">
      <alignment horizontal="center"/>
    </xf>
    <xf numFmtId="44" fontId="2" fillId="3" borderId="7" xfId="14" applyNumberFormat="1" applyFont="1" applyFill="1" applyBorder="1"/>
    <xf numFmtId="43" fontId="19" fillId="3" borderId="7" xfId="23" applyNumberFormat="1" applyFont="1" applyFill="1" applyBorder="1"/>
    <xf numFmtId="44" fontId="20" fillId="3" borderId="7" xfId="14" applyFont="1" applyFill="1" applyBorder="1"/>
    <xf numFmtId="0" fontId="2" fillId="3" borderId="10" xfId="23" applyFill="1" applyBorder="1"/>
    <xf numFmtId="0" fontId="2" fillId="3" borderId="11" xfId="23" applyFill="1" applyBorder="1"/>
    <xf numFmtId="0" fontId="2" fillId="3" borderId="12" xfId="23" applyFill="1" applyBorder="1"/>
    <xf numFmtId="41" fontId="2" fillId="2" borderId="0" xfId="23" applyNumberFormat="1" applyFill="1" applyBorder="1"/>
    <xf numFmtId="41" fontId="19" fillId="2" borderId="0" xfId="23" applyNumberFormat="1" applyFont="1" applyFill="1" applyBorder="1"/>
    <xf numFmtId="44" fontId="2" fillId="3" borderId="0" xfId="14" applyFont="1" applyFill="1" applyBorder="1"/>
    <xf numFmtId="44" fontId="19" fillId="3" borderId="0" xfId="14" applyNumberFormat="1" applyFont="1" applyFill="1" applyBorder="1"/>
    <xf numFmtId="44" fontId="20" fillId="3" borderId="1" xfId="14" applyNumberFormat="1" applyFont="1" applyFill="1" applyBorder="1"/>
    <xf numFmtId="44" fontId="21" fillId="3" borderId="0" xfId="23" applyNumberFormat="1" applyFont="1" applyFill="1" applyBorder="1"/>
    <xf numFmtId="44" fontId="2" fillId="3" borderId="0" xfId="14" applyNumberFormat="1" applyFont="1" applyFill="1" applyBorder="1"/>
    <xf numFmtId="43" fontId="19" fillId="3" borderId="0" xfId="23" applyNumberFormat="1" applyFont="1" applyFill="1" applyBorder="1"/>
    <xf numFmtId="44" fontId="20" fillId="3" borderId="1" xfId="14" applyFont="1" applyFill="1" applyBorder="1"/>
    <xf numFmtId="44" fontId="20" fillId="3" borderId="0" xfId="14" applyFont="1" applyFill="1" applyBorder="1"/>
    <xf numFmtId="0" fontId="12" fillId="0" borderId="0" xfId="23" applyFont="1" applyFill="1" applyBorder="1" applyAlignment="1"/>
    <xf numFmtId="0" fontId="2" fillId="0" borderId="0" xfId="23" applyFill="1" applyBorder="1" applyAlignment="1"/>
    <xf numFmtId="0" fontId="8" fillId="0" borderId="0" xfId="23" applyFont="1" applyFill="1" applyBorder="1" applyAlignment="1"/>
    <xf numFmtId="0" fontId="13" fillId="0" borderId="0" xfId="23" applyFont="1" applyFill="1" applyBorder="1" applyAlignment="1"/>
    <xf numFmtId="15" fontId="8" fillId="0" borderId="0" xfId="23" applyNumberFormat="1" applyFont="1" applyFill="1" applyBorder="1" applyAlignment="1"/>
    <xf numFmtId="0" fontId="14" fillId="0" borderId="0" xfId="23" applyFont="1" applyFill="1" applyBorder="1" applyAlignment="1">
      <alignment horizontal="center"/>
    </xf>
    <xf numFmtId="0" fontId="15" fillId="0" borderId="0" xfId="23" applyFont="1" applyFill="1" applyBorder="1" applyAlignment="1">
      <alignment horizontal="center"/>
    </xf>
    <xf numFmtId="0" fontId="8" fillId="0" borderId="0" xfId="23" applyFont="1" applyFill="1" applyBorder="1" applyAlignment="1">
      <alignment horizontal="center"/>
    </xf>
    <xf numFmtId="0" fontId="16" fillId="0" borderId="0" xfId="23" applyFont="1" applyFill="1" applyBorder="1" applyAlignment="1">
      <alignment horizontal="center"/>
    </xf>
    <xf numFmtId="0" fontId="17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18" fillId="0" borderId="0" xfId="14" applyFont="1" applyFill="1" applyBorder="1" applyAlignment="1"/>
    <xf numFmtId="0" fontId="2" fillId="0" borderId="0" xfId="23" applyFont="1" applyFill="1" applyBorder="1" applyAlignment="1"/>
    <xf numFmtId="0" fontId="6" fillId="0" borderId="0" xfId="23" applyFont="1" applyFill="1" applyBorder="1" applyAlignment="1"/>
    <xf numFmtId="41" fontId="19" fillId="0" borderId="0" xfId="23" applyNumberFormat="1" applyFont="1" applyFill="1" applyBorder="1" applyAlignme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9" fillId="0" borderId="0" xfId="14" applyFont="1" applyFill="1" applyBorder="1" applyAlignment="1"/>
    <xf numFmtId="44" fontId="20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8" fillId="0" borderId="0" xfId="23" applyNumberFormat="1" applyFont="1" applyFill="1" applyBorder="1" applyAlignment="1"/>
    <xf numFmtId="3" fontId="0" fillId="0" borderId="0" xfId="0" applyNumberFormat="1"/>
    <xf numFmtId="0" fontId="10" fillId="0" borderId="0" xfId="0" applyFont="1" applyFill="1" applyBorder="1" applyAlignment="1">
      <alignment horizontal="left"/>
    </xf>
    <xf numFmtId="39" fontId="0" fillId="0" borderId="0" xfId="0" applyNumberFormat="1"/>
    <xf numFmtId="3" fontId="10" fillId="0" borderId="0" xfId="0" applyNumberFormat="1" applyFont="1" applyAlignment="1"/>
    <xf numFmtId="44" fontId="0" fillId="0" borderId="0" xfId="0" applyNumberFormat="1"/>
    <xf numFmtId="165" fontId="10" fillId="0" borderId="0" xfId="11" applyNumberFormat="1" applyFont="1" applyFill="1" applyAlignment="1">
      <alignment horizontal="right"/>
    </xf>
    <xf numFmtId="165" fontId="9" fillId="0" borderId="0" xfId="11" applyNumberFormat="1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/>
    <xf numFmtId="165" fontId="0" fillId="0" borderId="0" xfId="0" applyNumberFormat="1"/>
    <xf numFmtId="165" fontId="9" fillId="0" borderId="0" xfId="0" quotePrefix="1" applyNumberFormat="1" applyFont="1" applyAlignment="1">
      <alignment horizontal="center"/>
    </xf>
    <xf numFmtId="41" fontId="2" fillId="0" borderId="0" xfId="23" applyNumberFormat="1" applyFill="1" applyBorder="1"/>
    <xf numFmtId="41" fontId="19" fillId="0" borderId="0" xfId="23" applyNumberFormat="1" applyFont="1" applyFill="1" applyBorder="1"/>
    <xf numFmtId="166" fontId="2" fillId="4" borderId="0" xfId="14" applyNumberFormat="1" applyFont="1" applyFill="1" applyBorder="1"/>
    <xf numFmtId="0" fontId="17" fillId="4" borderId="8" xfId="23" applyFont="1" applyFill="1" applyBorder="1"/>
    <xf numFmtId="0" fontId="10" fillId="0" borderId="0" xfId="0" quotePrefix="1" applyFont="1" applyBorder="1" applyAlignment="1">
      <alignment horizontal="center"/>
    </xf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/>
    <xf numFmtId="3" fontId="10" fillId="0" borderId="0" xfId="0" applyNumberFormat="1" applyFont="1" applyFill="1" applyAlignment="1"/>
    <xf numFmtId="3" fontId="9" fillId="0" borderId="0" xfId="3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2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165" fontId="10" fillId="0" borderId="0" xfId="11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/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165" fontId="10" fillId="0" borderId="2" xfId="11" applyNumberFormat="1" applyFont="1" applyFill="1" applyBorder="1" applyAlignment="1">
      <alignment horizontal="right"/>
    </xf>
    <xf numFmtId="3" fontId="28" fillId="0" borderId="0" xfId="0" applyNumberFormat="1" applyFont="1" applyFill="1" applyBorder="1"/>
    <xf numFmtId="39" fontId="28" fillId="0" borderId="0" xfId="0" applyNumberFormat="1" applyFont="1" applyFill="1" applyBorder="1"/>
    <xf numFmtId="166" fontId="28" fillId="0" borderId="0" xfId="11" applyNumberFormat="1" applyFont="1" applyFill="1" applyBorder="1"/>
    <xf numFmtId="4" fontId="9" fillId="0" borderId="0" xfId="3" applyNumberFormat="1" applyFont="1" applyFill="1" applyAlignment="1">
      <alignment horizontal="right"/>
    </xf>
    <xf numFmtId="0" fontId="28" fillId="0" borderId="0" xfId="0" applyFont="1" applyFill="1" applyBorder="1"/>
    <xf numFmtId="166" fontId="28" fillId="0" borderId="0" xfId="0" applyNumberFormat="1" applyFont="1" applyFill="1" applyBorder="1"/>
    <xf numFmtId="3" fontId="10" fillId="0" borderId="0" xfId="11" applyNumberFormat="1" applyFont="1" applyFill="1" applyAlignment="1">
      <alignment horizontal="right"/>
    </xf>
    <xf numFmtId="0" fontId="0" fillId="0" borderId="1" xfId="0" applyBorder="1"/>
    <xf numFmtId="0" fontId="10" fillId="0" borderId="0" xfId="0" applyFont="1" applyFill="1" applyAlignment="1">
      <alignment horizontal="center"/>
    </xf>
    <xf numFmtId="0" fontId="14" fillId="3" borderId="6" xfId="23" applyFont="1" applyFill="1" applyBorder="1" applyAlignment="1">
      <alignment horizontal="center"/>
    </xf>
    <xf numFmtId="0" fontId="14" fillId="3" borderId="0" xfId="23" applyFont="1" applyFill="1" applyBorder="1" applyAlignment="1">
      <alignment horizontal="center"/>
    </xf>
    <xf numFmtId="0" fontId="14" fillId="3" borderId="7" xfId="23" applyFont="1" applyFill="1" applyBorder="1" applyAlignment="1">
      <alignment horizontal="center"/>
    </xf>
    <xf numFmtId="0" fontId="15" fillId="3" borderId="6" xfId="23" applyFont="1" applyFill="1" applyBorder="1" applyAlignment="1">
      <alignment horizontal="center"/>
    </xf>
    <xf numFmtId="0" fontId="15" fillId="3" borderId="0" xfId="23" applyFont="1" applyFill="1" applyBorder="1" applyAlignment="1">
      <alignment horizontal="center"/>
    </xf>
    <xf numFmtId="0" fontId="15" fillId="3" borderId="7" xfId="23" applyFont="1" applyFill="1" applyBorder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9" fillId="0" borderId="0" xfId="0" applyFont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165" fontId="0" fillId="0" borderId="2" xfId="0" applyNumberFormat="1" applyBorder="1"/>
  </cellXfs>
  <cellStyles count="29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_Sheet1 (2)" xfId="8" xr:uid="{00000000-0005-0000-0000-000007000000}"/>
    <cellStyle name="Comma0 - Style2" xfId="9" xr:uid="{00000000-0005-0000-0000-000008000000}"/>
    <cellStyle name="Comma1 - Style1" xfId="10" xr:uid="{00000000-0005-0000-0000-000009000000}"/>
    <cellStyle name="Currency" xfId="11" builtinId="4"/>
    <cellStyle name="Currency 2" xfId="12" xr:uid="{00000000-0005-0000-0000-00000B000000}"/>
    <cellStyle name="Currency 3" xfId="13" xr:uid="{00000000-0005-0000-0000-00000C000000}"/>
    <cellStyle name="Currency 3 2" xfId="14" xr:uid="{00000000-0005-0000-0000-00000D000000}"/>
    <cellStyle name="Hyperlink 2" xfId="15" xr:uid="{00000000-0005-0000-0000-00000E000000}"/>
    <cellStyle name="Normal" xfId="0" builtinId="0"/>
    <cellStyle name="Normal - Style1" xfId="16" xr:uid="{00000000-0005-0000-0000-000010000000}"/>
    <cellStyle name="Normal - Style2" xfId="17" xr:uid="{00000000-0005-0000-0000-000011000000}"/>
    <cellStyle name="Normal - Style3" xfId="18" xr:uid="{00000000-0005-0000-0000-000012000000}"/>
    <cellStyle name="Normal - Style4" xfId="19" xr:uid="{00000000-0005-0000-0000-000013000000}"/>
    <cellStyle name="Normal - Style5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3" xfId="24" xr:uid="{00000000-0005-0000-0000-000018000000}"/>
    <cellStyle name="Percent 2" xfId="25" xr:uid="{00000000-0005-0000-0000-000019000000}"/>
    <cellStyle name="PRM" xfId="26" xr:uid="{00000000-0005-0000-0000-00001A000000}"/>
    <cellStyle name="Style 1" xfId="27" xr:uid="{00000000-0005-0000-0000-00001B000000}"/>
    <cellStyle name="STYLE1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7"/>
  <sheetViews>
    <sheetView zoomScaleNormal="100" workbookViewId="0">
      <selection activeCell="E23" sqref="E23"/>
    </sheetView>
  </sheetViews>
  <sheetFormatPr defaultColWidth="8.85546875" defaultRowHeight="12.75" x14ac:dyDescent="0.2"/>
  <cols>
    <col min="1" max="1" width="40.28515625" style="29" customWidth="1"/>
    <col min="2" max="2" width="6.28515625" style="29" customWidth="1"/>
    <col min="3" max="3" width="12.42578125" style="29" customWidth="1"/>
    <col min="4" max="4" width="14.85546875" style="29" bestFit="1" customWidth="1"/>
    <col min="5" max="5" width="12.7109375" style="29" customWidth="1"/>
    <col min="6" max="6" width="10.5703125" style="29" bestFit="1" customWidth="1"/>
    <col min="7" max="7" width="40.28515625" style="29" hidden="1" customWidth="1"/>
    <col min="8" max="8" width="6.28515625" style="29" hidden="1" customWidth="1"/>
    <col min="9" max="9" width="12.42578125" style="29" hidden="1" customWidth="1"/>
    <col min="10" max="10" width="14.85546875" style="29" hidden="1" customWidth="1"/>
    <col min="11" max="11" width="12.7109375" style="29" hidden="1" customWidth="1"/>
    <col min="12" max="12" width="10.5703125" style="29" hidden="1" customWidth="1"/>
    <col min="13" max="13" width="40.28515625" style="29" hidden="1" customWidth="1"/>
    <col min="14" max="14" width="6.28515625" style="29" hidden="1" customWidth="1"/>
    <col min="15" max="15" width="12.42578125" style="29" hidden="1" customWidth="1"/>
    <col min="16" max="16" width="14.85546875" style="29" hidden="1" customWidth="1"/>
    <col min="17" max="17" width="12.7109375" style="29" hidden="1" customWidth="1"/>
    <col min="18" max="18" width="10.5703125" style="29" hidden="1" customWidth="1"/>
    <col min="19" max="19" width="40.28515625" style="29" hidden="1" customWidth="1"/>
    <col min="20" max="20" width="6.28515625" style="29" hidden="1" customWidth="1"/>
    <col min="21" max="21" width="12.42578125" style="29" hidden="1" customWidth="1"/>
    <col min="22" max="22" width="14.85546875" style="29" hidden="1" customWidth="1"/>
    <col min="23" max="23" width="11.5703125" style="29" hidden="1" customWidth="1"/>
    <col min="24" max="24" width="10.5703125" style="29" hidden="1" customWidth="1"/>
    <col min="25" max="25" width="40.28515625" style="29" hidden="1" customWidth="1"/>
    <col min="26" max="26" width="6.28515625" style="29" hidden="1" customWidth="1"/>
    <col min="27" max="27" width="12.42578125" style="29" hidden="1" customWidth="1"/>
    <col min="28" max="28" width="14.85546875" style="29" hidden="1" customWidth="1"/>
    <col min="29" max="29" width="11.5703125" style="29" hidden="1" customWidth="1"/>
    <col min="30" max="30" width="10.5703125" style="29" hidden="1" customWidth="1"/>
    <col min="31" max="31" width="51" style="29" hidden="1" customWidth="1"/>
    <col min="32" max="32" width="6.28515625" style="29" hidden="1" customWidth="1"/>
    <col min="33" max="33" width="12.42578125" style="29" hidden="1" customWidth="1"/>
    <col min="34" max="34" width="14.85546875" style="29" hidden="1" customWidth="1"/>
    <col min="35" max="35" width="11.5703125" style="29" hidden="1" customWidth="1"/>
    <col min="36" max="36" width="10.5703125" style="29" hidden="1" customWidth="1"/>
    <col min="37" max="37" width="11" style="73" customWidth="1"/>
    <col min="38" max="38" width="41.5703125" style="73" customWidth="1"/>
    <col min="39" max="39" width="10.42578125" style="73" bestFit="1" customWidth="1"/>
    <col min="40" max="40" width="13.42578125" style="73" customWidth="1"/>
    <col min="41" max="41" width="11" style="73" customWidth="1"/>
    <col min="42" max="42" width="11.85546875" style="73" customWidth="1"/>
    <col min="43" max="43" width="35.85546875" style="73" customWidth="1"/>
    <col min="44" max="44" width="8.85546875" style="73"/>
    <col min="45" max="45" width="24.140625" style="73" customWidth="1"/>
    <col min="46" max="46" width="11" style="73" bestFit="1" customWidth="1"/>
    <col min="47" max="47" width="10.5703125" style="73" bestFit="1" customWidth="1"/>
    <col min="48" max="48" width="10.42578125" style="73" customWidth="1"/>
    <col min="49" max="16384" width="8.85546875" style="29"/>
  </cols>
  <sheetData>
    <row r="1" spans="1:48" ht="19.5" customHeight="1" x14ac:dyDescent="0.4">
      <c r="A1" s="25" t="s">
        <v>50</v>
      </c>
      <c r="B1" s="26"/>
      <c r="C1" s="27"/>
      <c r="D1" s="27"/>
      <c r="E1" s="27"/>
      <c r="F1" s="28"/>
      <c r="G1" s="25" t="s">
        <v>27</v>
      </c>
      <c r="H1" s="26"/>
      <c r="I1" s="27"/>
      <c r="J1" s="27"/>
      <c r="K1" s="27"/>
      <c r="L1" s="28"/>
      <c r="M1" s="25" t="s">
        <v>27</v>
      </c>
      <c r="N1" s="26"/>
      <c r="O1" s="27"/>
      <c r="P1" s="27"/>
      <c r="Q1" s="27"/>
      <c r="R1" s="28"/>
      <c r="S1" s="25" t="s">
        <v>27</v>
      </c>
      <c r="T1" s="26"/>
      <c r="U1" s="27"/>
      <c r="V1" s="27"/>
      <c r="W1" s="27"/>
      <c r="X1" s="28"/>
      <c r="Y1" s="25" t="s">
        <v>27</v>
      </c>
      <c r="Z1" s="26"/>
      <c r="AA1" s="27"/>
      <c r="AB1" s="27"/>
      <c r="AC1" s="27"/>
      <c r="AD1" s="28"/>
      <c r="AE1" s="25" t="s">
        <v>27</v>
      </c>
      <c r="AF1" s="26"/>
      <c r="AG1" s="27"/>
      <c r="AH1" s="27"/>
      <c r="AI1" s="27"/>
      <c r="AJ1" s="27"/>
      <c r="AK1" s="72"/>
      <c r="AL1" s="72"/>
      <c r="AQ1" s="72"/>
      <c r="AR1" s="72"/>
    </row>
    <row r="2" spans="1:48" ht="18" x14ac:dyDescent="0.35">
      <c r="A2" s="30"/>
      <c r="B2" s="31"/>
      <c r="C2" s="32"/>
      <c r="D2" s="33"/>
      <c r="E2" s="33"/>
      <c r="F2" s="34"/>
      <c r="G2" s="30" t="s">
        <v>9</v>
      </c>
      <c r="H2" s="31"/>
      <c r="I2" s="32" t="s">
        <v>10</v>
      </c>
      <c r="J2" s="33"/>
      <c r="K2" s="33"/>
      <c r="L2" s="34"/>
      <c r="M2" s="30" t="s">
        <v>9</v>
      </c>
      <c r="N2" s="31"/>
      <c r="O2" s="32" t="s">
        <v>10</v>
      </c>
      <c r="P2" s="33"/>
      <c r="Q2" s="33"/>
      <c r="R2" s="34"/>
      <c r="S2" s="30" t="s">
        <v>9</v>
      </c>
      <c r="T2" s="31"/>
      <c r="U2" s="32" t="s">
        <v>10</v>
      </c>
      <c r="V2" s="33"/>
      <c r="W2" s="33"/>
      <c r="X2" s="34"/>
      <c r="Y2" s="30" t="s">
        <v>9</v>
      </c>
      <c r="Z2" s="31"/>
      <c r="AA2" s="32" t="s">
        <v>10</v>
      </c>
      <c r="AB2" s="33"/>
      <c r="AC2" s="33"/>
      <c r="AD2" s="34"/>
      <c r="AE2" s="30" t="s">
        <v>9</v>
      </c>
      <c r="AF2" s="31"/>
      <c r="AG2" s="32" t="s">
        <v>10</v>
      </c>
      <c r="AH2" s="33"/>
      <c r="AI2" s="33"/>
      <c r="AJ2" s="33"/>
      <c r="AK2" s="74"/>
      <c r="AL2" s="74"/>
      <c r="AM2" s="75"/>
      <c r="AQ2" s="74"/>
      <c r="AR2" s="74"/>
      <c r="AS2" s="75"/>
    </row>
    <row r="3" spans="1:48" x14ac:dyDescent="0.2">
      <c r="A3" s="35"/>
      <c r="B3" s="36"/>
      <c r="C3" s="33"/>
      <c r="D3" s="33"/>
      <c r="E3" s="33"/>
      <c r="F3" s="34"/>
      <c r="G3" s="35"/>
      <c r="H3" s="36"/>
      <c r="I3" s="33"/>
      <c r="J3" s="33"/>
      <c r="K3" s="33"/>
      <c r="L3" s="34"/>
      <c r="M3" s="35"/>
      <c r="N3" s="36"/>
      <c r="O3" s="33"/>
      <c r="P3" s="33"/>
      <c r="Q3" s="33"/>
      <c r="R3" s="34"/>
      <c r="S3" s="35" t="s">
        <v>37</v>
      </c>
      <c r="T3" s="36"/>
      <c r="U3" s="33"/>
      <c r="V3" s="33"/>
      <c r="W3" s="33"/>
      <c r="X3" s="34"/>
      <c r="Y3" s="35" t="s">
        <v>28</v>
      </c>
      <c r="Z3" s="36"/>
      <c r="AA3" s="33"/>
      <c r="AB3" s="33"/>
      <c r="AC3" s="33"/>
      <c r="AD3" s="34"/>
      <c r="AE3" s="35" t="s">
        <v>32</v>
      </c>
      <c r="AF3" s="36"/>
      <c r="AG3" s="33"/>
      <c r="AH3" s="33"/>
      <c r="AI3" s="33"/>
      <c r="AJ3" s="33"/>
      <c r="AK3" s="76"/>
      <c r="AL3" s="76"/>
      <c r="AQ3" s="76"/>
      <c r="AR3" s="76"/>
    </row>
    <row r="4" spans="1:48" ht="20.25" x14ac:dyDescent="0.3">
      <c r="A4" s="137" t="s">
        <v>49</v>
      </c>
      <c r="B4" s="138"/>
      <c r="C4" s="138"/>
      <c r="D4" s="138"/>
      <c r="E4" s="138"/>
      <c r="F4" s="139"/>
      <c r="G4" s="137" t="s">
        <v>40</v>
      </c>
      <c r="H4" s="138"/>
      <c r="I4" s="138"/>
      <c r="J4" s="138"/>
      <c r="K4" s="138"/>
      <c r="L4" s="139"/>
      <c r="M4" s="137" t="s">
        <v>39</v>
      </c>
      <c r="N4" s="138"/>
      <c r="O4" s="138"/>
      <c r="P4" s="138"/>
      <c r="Q4" s="138"/>
      <c r="R4" s="139"/>
      <c r="S4" s="137" t="s">
        <v>36</v>
      </c>
      <c r="T4" s="138"/>
      <c r="U4" s="138"/>
      <c r="V4" s="138"/>
      <c r="W4" s="138"/>
      <c r="X4" s="139"/>
      <c r="Y4" s="137" t="s">
        <v>11</v>
      </c>
      <c r="Z4" s="138"/>
      <c r="AA4" s="138"/>
      <c r="AB4" s="138"/>
      <c r="AC4" s="138"/>
      <c r="AD4" s="139"/>
      <c r="AE4" s="137" t="s">
        <v>12</v>
      </c>
      <c r="AF4" s="138"/>
      <c r="AG4" s="138"/>
      <c r="AH4" s="138"/>
      <c r="AI4" s="138"/>
      <c r="AJ4" s="139"/>
      <c r="AL4" s="77"/>
      <c r="AM4" s="77"/>
      <c r="AN4" s="77"/>
      <c r="AO4" s="77"/>
      <c r="AR4" s="77"/>
      <c r="AS4" s="77"/>
      <c r="AT4" s="77"/>
      <c r="AU4" s="77"/>
    </row>
    <row r="5" spans="1:48" x14ac:dyDescent="0.2">
      <c r="A5" s="37"/>
      <c r="B5" s="33"/>
      <c r="C5" s="33"/>
      <c r="D5" s="33"/>
      <c r="E5" s="33"/>
      <c r="F5" s="34"/>
      <c r="G5" s="37"/>
      <c r="H5" s="33"/>
      <c r="I5" s="33"/>
      <c r="J5" s="33"/>
      <c r="K5" s="33"/>
      <c r="L5" s="34"/>
      <c r="M5" s="37"/>
      <c r="N5" s="33"/>
      <c r="O5" s="33"/>
      <c r="P5" s="33"/>
      <c r="Q5" s="33"/>
      <c r="R5" s="34"/>
      <c r="S5" s="37"/>
      <c r="T5" s="33"/>
      <c r="U5" s="33"/>
      <c r="V5" s="33"/>
      <c r="W5" s="33"/>
      <c r="X5" s="34"/>
      <c r="Y5" s="37"/>
      <c r="Z5" s="33"/>
      <c r="AA5" s="33"/>
      <c r="AB5" s="33"/>
      <c r="AC5" s="33"/>
      <c r="AD5" s="34"/>
      <c r="AE5" s="37"/>
      <c r="AF5" s="33"/>
      <c r="AG5" s="33"/>
      <c r="AH5" s="33"/>
      <c r="AI5" s="33"/>
      <c r="AJ5" s="33"/>
    </row>
    <row r="6" spans="1:48" ht="19.5" x14ac:dyDescent="0.4">
      <c r="A6" s="140" t="s">
        <v>77</v>
      </c>
      <c r="B6" s="141"/>
      <c r="C6" s="141"/>
      <c r="D6" s="141"/>
      <c r="E6" s="141"/>
      <c r="F6" s="142"/>
      <c r="G6" s="140" t="s">
        <v>13</v>
      </c>
      <c r="H6" s="141"/>
      <c r="I6" s="141"/>
      <c r="J6" s="141"/>
      <c r="K6" s="141"/>
      <c r="L6" s="142"/>
      <c r="M6" s="140" t="s">
        <v>13</v>
      </c>
      <c r="N6" s="141"/>
      <c r="O6" s="141"/>
      <c r="P6" s="141"/>
      <c r="Q6" s="141"/>
      <c r="R6" s="142"/>
      <c r="S6" s="140" t="s">
        <v>13</v>
      </c>
      <c r="T6" s="141"/>
      <c r="U6" s="141"/>
      <c r="V6" s="141"/>
      <c r="W6" s="141"/>
      <c r="X6" s="142"/>
      <c r="Y6" s="140" t="s">
        <v>13</v>
      </c>
      <c r="Z6" s="141"/>
      <c r="AA6" s="141"/>
      <c r="AB6" s="141"/>
      <c r="AC6" s="141"/>
      <c r="AD6" s="142"/>
      <c r="AE6" s="140" t="s">
        <v>13</v>
      </c>
      <c r="AF6" s="141"/>
      <c r="AG6" s="141"/>
      <c r="AH6" s="141"/>
      <c r="AI6" s="141"/>
      <c r="AJ6" s="142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</row>
    <row r="7" spans="1:48" x14ac:dyDescent="0.2">
      <c r="A7" s="37"/>
      <c r="B7" s="33"/>
      <c r="C7" s="33"/>
      <c r="D7" s="33"/>
      <c r="E7" s="33"/>
      <c r="F7" s="34"/>
      <c r="G7" s="37"/>
      <c r="H7" s="33"/>
      <c r="I7" s="33"/>
      <c r="J7" s="33"/>
      <c r="K7" s="33"/>
      <c r="L7" s="34"/>
      <c r="M7" s="37"/>
      <c r="N7" s="33"/>
      <c r="O7" s="33"/>
      <c r="P7" s="33"/>
      <c r="Q7" s="33"/>
      <c r="R7" s="34"/>
      <c r="S7" s="37"/>
      <c r="T7" s="33"/>
      <c r="U7" s="33"/>
      <c r="V7" s="33"/>
      <c r="W7" s="33"/>
      <c r="X7" s="34"/>
      <c r="Y7" s="37"/>
      <c r="Z7" s="33"/>
      <c r="AA7" s="33"/>
      <c r="AB7" s="33"/>
      <c r="AC7" s="33"/>
      <c r="AD7" s="34"/>
      <c r="AE7" s="37"/>
      <c r="AF7" s="33"/>
      <c r="AG7" s="33"/>
      <c r="AH7" s="33"/>
      <c r="AI7" s="33"/>
      <c r="AJ7" s="33"/>
    </row>
    <row r="8" spans="1:48" x14ac:dyDescent="0.2">
      <c r="A8" s="37"/>
      <c r="B8" s="33"/>
      <c r="C8" s="38"/>
      <c r="D8" s="38" t="s">
        <v>14</v>
      </c>
      <c r="E8" s="38" t="s">
        <v>15</v>
      </c>
      <c r="F8" s="34"/>
      <c r="G8" s="37"/>
      <c r="H8" s="33"/>
      <c r="I8" s="38"/>
      <c r="J8" s="38" t="s">
        <v>14</v>
      </c>
      <c r="K8" s="38" t="s">
        <v>15</v>
      </c>
      <c r="L8" s="34"/>
      <c r="M8" s="37"/>
      <c r="N8" s="33"/>
      <c r="O8" s="38"/>
      <c r="P8" s="38" t="s">
        <v>14</v>
      </c>
      <c r="Q8" s="38" t="s">
        <v>15</v>
      </c>
      <c r="R8" s="34"/>
      <c r="S8" s="37"/>
      <c r="T8" s="33"/>
      <c r="U8" s="38"/>
      <c r="V8" s="38" t="s">
        <v>14</v>
      </c>
      <c r="W8" s="38" t="s">
        <v>15</v>
      </c>
      <c r="X8" s="34"/>
      <c r="Y8" s="37"/>
      <c r="Z8" s="33"/>
      <c r="AA8" s="38"/>
      <c r="AB8" s="38" t="s">
        <v>14</v>
      </c>
      <c r="AC8" s="38" t="s">
        <v>15</v>
      </c>
      <c r="AD8" s="34"/>
      <c r="AE8" s="37"/>
      <c r="AF8" s="33"/>
      <c r="AG8" s="38"/>
      <c r="AH8" s="38" t="s">
        <v>14</v>
      </c>
      <c r="AI8" s="38" t="s">
        <v>15</v>
      </c>
      <c r="AJ8" s="33"/>
      <c r="AM8" s="79"/>
      <c r="AN8" s="79"/>
      <c r="AO8" s="79"/>
      <c r="AS8" s="79"/>
      <c r="AT8" s="79"/>
      <c r="AU8" s="79"/>
    </row>
    <row r="9" spans="1:48" x14ac:dyDescent="0.2">
      <c r="A9" s="37"/>
      <c r="B9" s="33"/>
      <c r="C9" s="39" t="s">
        <v>7</v>
      </c>
      <c r="D9" s="39" t="s">
        <v>16</v>
      </c>
      <c r="E9" s="39" t="s">
        <v>17</v>
      </c>
      <c r="F9" s="34"/>
      <c r="G9" s="37"/>
      <c r="H9" s="33"/>
      <c r="I9" s="39" t="s">
        <v>7</v>
      </c>
      <c r="J9" s="39" t="s">
        <v>16</v>
      </c>
      <c r="K9" s="39" t="s">
        <v>17</v>
      </c>
      <c r="L9" s="34"/>
      <c r="M9" s="37"/>
      <c r="N9" s="33"/>
      <c r="O9" s="39" t="s">
        <v>7</v>
      </c>
      <c r="P9" s="39" t="s">
        <v>16</v>
      </c>
      <c r="Q9" s="39" t="s">
        <v>17</v>
      </c>
      <c r="R9" s="34"/>
      <c r="S9" s="37"/>
      <c r="T9" s="33"/>
      <c r="U9" s="39" t="s">
        <v>7</v>
      </c>
      <c r="V9" s="39" t="s">
        <v>16</v>
      </c>
      <c r="W9" s="39" t="s">
        <v>17</v>
      </c>
      <c r="X9" s="34"/>
      <c r="Y9" s="37"/>
      <c r="Z9" s="33"/>
      <c r="AA9" s="39" t="s">
        <v>7</v>
      </c>
      <c r="AB9" s="39" t="s">
        <v>16</v>
      </c>
      <c r="AC9" s="39" t="s">
        <v>17</v>
      </c>
      <c r="AD9" s="34"/>
      <c r="AE9" s="37"/>
      <c r="AF9" s="33"/>
      <c r="AG9" s="39" t="s">
        <v>7</v>
      </c>
      <c r="AH9" s="39" t="s">
        <v>16</v>
      </c>
      <c r="AI9" s="39" t="s">
        <v>17</v>
      </c>
      <c r="AJ9" s="33"/>
      <c r="AM9" s="80"/>
      <c r="AN9" s="80"/>
      <c r="AO9" s="80"/>
      <c r="AS9" s="80"/>
      <c r="AT9" s="80"/>
      <c r="AU9" s="80"/>
    </row>
    <row r="10" spans="1:48" ht="16.5" x14ac:dyDescent="0.35">
      <c r="A10" s="40" t="s">
        <v>64</v>
      </c>
      <c r="B10" s="41"/>
      <c r="C10" s="42"/>
      <c r="D10" s="42"/>
      <c r="E10" s="42"/>
      <c r="F10" s="34"/>
      <c r="G10" s="40" t="s">
        <v>41</v>
      </c>
      <c r="H10" s="41"/>
      <c r="I10" s="42"/>
      <c r="J10" s="42"/>
      <c r="K10" s="42"/>
      <c r="L10" s="34"/>
      <c r="M10" s="40" t="s">
        <v>38</v>
      </c>
      <c r="N10" s="41"/>
      <c r="O10" s="42"/>
      <c r="P10" s="42"/>
      <c r="Q10" s="42"/>
      <c r="R10" s="34"/>
      <c r="S10" s="40" t="s">
        <v>34</v>
      </c>
      <c r="T10" s="41"/>
      <c r="U10" s="42"/>
      <c r="V10" s="42"/>
      <c r="W10" s="42"/>
      <c r="X10" s="34"/>
      <c r="Y10" s="40" t="s">
        <v>29</v>
      </c>
      <c r="Z10" s="41"/>
      <c r="AA10" s="42"/>
      <c r="AB10" s="42"/>
      <c r="AC10" s="42"/>
      <c r="AD10" s="34"/>
      <c r="AE10" s="40" t="s">
        <v>33</v>
      </c>
      <c r="AF10" s="41"/>
      <c r="AG10" s="42"/>
      <c r="AH10" s="42"/>
      <c r="AI10" s="42"/>
      <c r="AJ10" s="33"/>
      <c r="AK10" s="81"/>
      <c r="AL10" s="81"/>
      <c r="AM10" s="82"/>
      <c r="AN10" s="82"/>
      <c r="AO10" s="82"/>
      <c r="AQ10" s="81"/>
      <c r="AR10" s="81"/>
      <c r="AS10" s="82"/>
      <c r="AT10" s="82"/>
      <c r="AU10" s="82"/>
    </row>
    <row r="11" spans="1:48" x14ac:dyDescent="0.2">
      <c r="A11" s="37" t="s">
        <v>63</v>
      </c>
      <c r="B11" s="33"/>
      <c r="C11" s="109">
        <f>SUM('All 2017-2018'!C11:C22)</f>
        <v>0</v>
      </c>
      <c r="D11" s="44">
        <v>0</v>
      </c>
      <c r="E11" s="43">
        <f>C11*D11</f>
        <v>0</v>
      </c>
      <c r="F11" s="34"/>
      <c r="G11" s="37" t="s">
        <v>30</v>
      </c>
      <c r="H11" s="33"/>
      <c r="I11" s="62" t="e">
        <f>SUM(#REF!)</f>
        <v>#REF!</v>
      </c>
      <c r="J11" s="44" t="e">
        <f>+P12</f>
        <v>#REF!</v>
      </c>
      <c r="K11" s="43" t="e">
        <f>I11*J11</f>
        <v>#REF!</v>
      </c>
      <c r="L11" s="34"/>
      <c r="M11" s="37" t="s">
        <v>30</v>
      </c>
      <c r="N11" s="33"/>
      <c r="O11" s="62" t="e">
        <f>SUM(#REF!)</f>
        <v>#REF!</v>
      </c>
      <c r="P11" s="44" t="e">
        <f>+V12</f>
        <v>#REF!</v>
      </c>
      <c r="Q11" s="43" t="e">
        <f>O11*P11</f>
        <v>#REF!</v>
      </c>
      <c r="R11" s="34"/>
      <c r="S11" s="37" t="s">
        <v>30</v>
      </c>
      <c r="T11" s="33"/>
      <c r="U11" s="62" t="e">
        <f>SUM(#REF!)</f>
        <v>#REF!</v>
      </c>
      <c r="V11" s="44">
        <f>AB12</f>
        <v>0.61139122054777306</v>
      </c>
      <c r="W11" s="43" t="e">
        <f>U11*V11</f>
        <v>#REF!</v>
      </c>
      <c r="X11" s="34"/>
      <c r="Y11" s="37" t="s">
        <v>30</v>
      </c>
      <c r="Z11" s="33"/>
      <c r="AA11" s="43" t="e">
        <f>SUM(#REF!)</f>
        <v>#REF!</v>
      </c>
      <c r="AB11" s="44">
        <f>AH12</f>
        <v>0.95499999999999996</v>
      </c>
      <c r="AC11" s="43" t="e">
        <f>AA11*AB11</f>
        <v>#REF!</v>
      </c>
      <c r="AD11" s="34"/>
      <c r="AE11" s="37" t="s">
        <v>30</v>
      </c>
      <c r="AF11" s="33"/>
      <c r="AG11" s="43">
        <f>SUM('[1]BI Curbside 2012'!$C$11:$C$13)</f>
        <v>17844</v>
      </c>
      <c r="AH11" s="44">
        <v>0.84399999999999997</v>
      </c>
      <c r="AI11" s="43">
        <f>AG11*AH11</f>
        <v>15060.335999999999</v>
      </c>
      <c r="AJ11" s="33"/>
      <c r="AM11" s="83"/>
      <c r="AN11" s="84"/>
      <c r="AO11" s="83"/>
      <c r="AS11" s="83"/>
      <c r="AT11" s="84"/>
      <c r="AU11" s="83"/>
    </row>
    <row r="12" spans="1:48" ht="15" x14ac:dyDescent="0.35">
      <c r="A12" s="45"/>
      <c r="B12" s="46"/>
      <c r="C12" s="110">
        <v>0</v>
      </c>
      <c r="D12" s="44">
        <v>0</v>
      </c>
      <c r="E12" s="43">
        <f>C12*D12</f>
        <v>0</v>
      </c>
      <c r="F12" s="34"/>
      <c r="G12" s="45" t="s">
        <v>31</v>
      </c>
      <c r="H12" s="46"/>
      <c r="I12" s="63" t="e">
        <f>SUM(#REF!)</f>
        <v>#REF!</v>
      </c>
      <c r="J12" s="44" t="e">
        <f>+R25</f>
        <v>#REF!</v>
      </c>
      <c r="K12" s="47" t="e">
        <f>I12*J12</f>
        <v>#REF!</v>
      </c>
      <c r="L12" s="34"/>
      <c r="M12" s="45" t="s">
        <v>31</v>
      </c>
      <c r="N12" s="46"/>
      <c r="O12" s="63" t="e">
        <f>SUM(#REF!)</f>
        <v>#REF!</v>
      </c>
      <c r="P12" s="44" t="e">
        <f>+X25</f>
        <v>#REF!</v>
      </c>
      <c r="Q12" s="47" t="e">
        <f>O12*P12</f>
        <v>#REF!</v>
      </c>
      <c r="R12" s="34"/>
      <c r="S12" s="45" t="s">
        <v>31</v>
      </c>
      <c r="T12" s="46"/>
      <c r="U12" s="63" t="e">
        <f>SUM(#REF!)</f>
        <v>#REF!</v>
      </c>
      <c r="V12" s="44" t="e">
        <f>AD25</f>
        <v>#REF!</v>
      </c>
      <c r="W12" s="47" t="e">
        <f>U12*V12</f>
        <v>#REF!</v>
      </c>
      <c r="X12" s="34"/>
      <c r="Y12" s="45" t="s">
        <v>31</v>
      </c>
      <c r="Z12" s="46"/>
      <c r="AA12" s="47" t="e">
        <f>SUM(#REF!)</f>
        <v>#REF!</v>
      </c>
      <c r="AB12" s="44">
        <f>AJ25</f>
        <v>0.61139122054777306</v>
      </c>
      <c r="AC12" s="47" t="e">
        <f>AA12*AB12</f>
        <v>#REF!</v>
      </c>
      <c r="AD12" s="34"/>
      <c r="AE12" s="45" t="s">
        <v>31</v>
      </c>
      <c r="AF12" s="46"/>
      <c r="AG12" s="47">
        <f>SUM('[1]BI Curbside 2012'!$C$14:$C$22)</f>
        <v>53755</v>
      </c>
      <c r="AH12" s="44">
        <v>0.95499999999999996</v>
      </c>
      <c r="AI12" s="47">
        <f>AG12*AH12</f>
        <v>51336.025000000001</v>
      </c>
      <c r="AJ12" s="33"/>
      <c r="AK12" s="85"/>
      <c r="AL12" s="86"/>
      <c r="AM12" s="87"/>
      <c r="AN12" s="84"/>
      <c r="AO12" s="87"/>
      <c r="AQ12" s="85"/>
      <c r="AR12" s="86"/>
      <c r="AS12" s="87"/>
      <c r="AT12" s="84"/>
      <c r="AU12" s="87"/>
    </row>
    <row r="13" spans="1:48" x14ac:dyDescent="0.2">
      <c r="A13" s="37" t="s">
        <v>15</v>
      </c>
      <c r="B13" s="33"/>
      <c r="C13" s="43">
        <f>SUM(C11:C12)</f>
        <v>0</v>
      </c>
      <c r="D13" s="43"/>
      <c r="E13" s="43">
        <f>SUM(E11:E12)</f>
        <v>0</v>
      </c>
      <c r="F13" s="34"/>
      <c r="G13" s="37" t="s">
        <v>15</v>
      </c>
      <c r="H13" s="33"/>
      <c r="I13" s="43" t="e">
        <f>SUM(I11:I12)</f>
        <v>#REF!</v>
      </c>
      <c r="J13" s="33"/>
      <c r="K13" s="43" t="e">
        <f>SUM(K11:K12)</f>
        <v>#REF!</v>
      </c>
      <c r="L13" s="34"/>
      <c r="M13" s="37" t="s">
        <v>15</v>
      </c>
      <c r="N13" s="33"/>
      <c r="O13" s="43" t="e">
        <f>SUM(O11:O12)</f>
        <v>#REF!</v>
      </c>
      <c r="P13" s="33"/>
      <c r="Q13" s="43" t="e">
        <f>SUM(Q11:Q12)</f>
        <v>#REF!</v>
      </c>
      <c r="R13" s="34"/>
      <c r="S13" s="37" t="s">
        <v>15</v>
      </c>
      <c r="T13" s="33"/>
      <c r="U13" s="43" t="e">
        <f>SUM(U11:U12)</f>
        <v>#REF!</v>
      </c>
      <c r="V13" s="33"/>
      <c r="W13" s="43" t="e">
        <f>SUM(W11:W12)</f>
        <v>#REF!</v>
      </c>
      <c r="X13" s="34"/>
      <c r="Y13" s="37" t="s">
        <v>15</v>
      </c>
      <c r="Z13" s="33"/>
      <c r="AA13" s="43" t="e">
        <f>SUM(AA11:AA12)</f>
        <v>#REF!</v>
      </c>
      <c r="AB13" s="33"/>
      <c r="AC13" s="43" t="e">
        <f>SUM(AC11:AC12)</f>
        <v>#REF!</v>
      </c>
      <c r="AD13" s="34"/>
      <c r="AE13" s="37" t="s">
        <v>15</v>
      </c>
      <c r="AF13" s="33"/>
      <c r="AG13" s="43">
        <f>SUM(AG11:AG12)</f>
        <v>71599</v>
      </c>
      <c r="AH13" s="33"/>
      <c r="AI13" s="43">
        <f>SUM(AI11:AI12)</f>
        <v>66396.361000000004</v>
      </c>
      <c r="AJ13" s="33"/>
      <c r="AM13" s="83"/>
      <c r="AO13" s="83"/>
      <c r="AS13" s="83"/>
      <c r="AU13" s="83"/>
    </row>
    <row r="14" spans="1:48" x14ac:dyDescent="0.2">
      <c r="A14" s="37"/>
      <c r="B14" s="33"/>
      <c r="C14" s="33"/>
      <c r="D14" s="33"/>
      <c r="E14" s="33"/>
      <c r="F14" s="34"/>
      <c r="G14" s="37"/>
      <c r="H14" s="33"/>
      <c r="I14" s="33"/>
      <c r="J14" s="33"/>
      <c r="K14" s="33"/>
      <c r="L14" s="34"/>
      <c r="M14" s="37"/>
      <c r="N14" s="33"/>
      <c r="O14" s="33"/>
      <c r="P14" s="33"/>
      <c r="Q14" s="33"/>
      <c r="R14" s="34"/>
      <c r="S14" s="37"/>
      <c r="T14" s="33"/>
      <c r="U14" s="33"/>
      <c r="V14" s="33"/>
      <c r="W14" s="33"/>
      <c r="X14" s="34"/>
      <c r="Y14" s="37"/>
      <c r="Z14" s="33"/>
      <c r="AA14" s="33"/>
      <c r="AB14" s="33"/>
      <c r="AC14" s="33"/>
      <c r="AD14" s="34"/>
      <c r="AE14" s="37"/>
      <c r="AF14" s="33"/>
      <c r="AG14" s="33"/>
      <c r="AH14" s="33"/>
      <c r="AI14" s="33"/>
      <c r="AJ14" s="33"/>
    </row>
    <row r="15" spans="1:48" x14ac:dyDescent="0.2">
      <c r="A15" s="37" t="s">
        <v>18</v>
      </c>
      <c r="B15" s="33"/>
      <c r="C15" s="33"/>
      <c r="D15" s="33"/>
      <c r="E15" s="109">
        <f>+'All 2017-2018'!G24</f>
        <v>-122720.35</v>
      </c>
      <c r="F15" s="34"/>
      <c r="G15" s="37" t="s">
        <v>18</v>
      </c>
      <c r="H15" s="33"/>
      <c r="I15" s="33"/>
      <c r="J15" s="33"/>
      <c r="K15" s="62" t="e">
        <f>+#REF!+#REF!</f>
        <v>#REF!</v>
      </c>
      <c r="L15" s="34"/>
      <c r="M15" s="37" t="s">
        <v>18</v>
      </c>
      <c r="N15" s="33"/>
      <c r="O15" s="33"/>
      <c r="P15" s="33"/>
      <c r="Q15" s="62" t="e">
        <f>+#REF!</f>
        <v>#REF!</v>
      </c>
      <c r="R15" s="34"/>
      <c r="S15" s="37" t="s">
        <v>18</v>
      </c>
      <c r="T15" s="33"/>
      <c r="U15" s="33"/>
      <c r="V15" s="33"/>
      <c r="W15" s="62">
        <v>0</v>
      </c>
      <c r="X15" s="34"/>
      <c r="Y15" s="37" t="s">
        <v>18</v>
      </c>
      <c r="Z15" s="33"/>
      <c r="AA15" s="33"/>
      <c r="AB15" s="33"/>
      <c r="AC15" s="43" t="e">
        <f>#REF!</f>
        <v>#REF!</v>
      </c>
      <c r="AD15" s="34"/>
      <c r="AE15" s="37" t="s">
        <v>18</v>
      </c>
      <c r="AF15" s="33"/>
      <c r="AG15" s="33"/>
      <c r="AH15" s="33"/>
      <c r="AI15" s="43">
        <f>'[1]BI Curbside 2012'!$G$23</f>
        <v>43775</v>
      </c>
      <c r="AJ15" s="33"/>
      <c r="AK15" s="74"/>
      <c r="AO15" s="83"/>
      <c r="AQ15" s="74"/>
      <c r="AU15" s="83"/>
    </row>
    <row r="16" spans="1:48" x14ac:dyDescent="0.2">
      <c r="A16" s="37"/>
      <c r="B16" s="33"/>
      <c r="C16" s="33"/>
      <c r="D16" s="33"/>
      <c r="E16" s="33"/>
      <c r="F16" s="34"/>
      <c r="G16" s="37"/>
      <c r="H16" s="33"/>
      <c r="I16" s="33"/>
      <c r="J16" s="33"/>
      <c r="K16" s="33"/>
      <c r="L16" s="34"/>
      <c r="M16" s="37" t="s">
        <v>42</v>
      </c>
      <c r="N16" s="33"/>
      <c r="O16" s="33"/>
      <c r="P16" s="33"/>
      <c r="Q16" s="62">
        <v>36702</v>
      </c>
      <c r="R16" s="34"/>
      <c r="S16" s="37"/>
      <c r="T16" s="33"/>
      <c r="U16" s="33"/>
      <c r="V16" s="33"/>
      <c r="W16" s="33"/>
      <c r="X16" s="34"/>
      <c r="Y16" s="37"/>
      <c r="Z16" s="33"/>
      <c r="AA16" s="33"/>
      <c r="AB16" s="33"/>
      <c r="AC16" s="33"/>
      <c r="AD16" s="34"/>
      <c r="AE16" s="37"/>
      <c r="AF16" s="33"/>
      <c r="AG16" s="33"/>
      <c r="AH16" s="33"/>
      <c r="AI16" s="33"/>
      <c r="AJ16" s="33"/>
    </row>
    <row r="17" spans="1:48" x14ac:dyDescent="0.2">
      <c r="A17" s="37" t="s">
        <v>19</v>
      </c>
      <c r="B17" s="33"/>
      <c r="C17" s="33"/>
      <c r="D17" s="33"/>
      <c r="E17" s="43">
        <f>E15-E13</f>
        <v>-122720.35</v>
      </c>
      <c r="F17" s="34"/>
      <c r="G17" s="37" t="s">
        <v>19</v>
      </c>
      <c r="H17" s="33"/>
      <c r="I17" s="33"/>
      <c r="J17" s="33"/>
      <c r="K17" s="43" t="e">
        <f>K15-K13</f>
        <v>#REF!</v>
      </c>
      <c r="L17" s="34"/>
      <c r="M17" s="37" t="s">
        <v>19</v>
      </c>
      <c r="N17" s="33"/>
      <c r="O17" s="33"/>
      <c r="P17" s="33"/>
      <c r="Q17" s="43" t="e">
        <f>Q15-Q13+Q16</f>
        <v>#REF!</v>
      </c>
      <c r="R17" s="34"/>
      <c r="S17" s="37" t="s">
        <v>19</v>
      </c>
      <c r="T17" s="33"/>
      <c r="U17" s="33"/>
      <c r="V17" s="33"/>
      <c r="W17" s="43" t="e">
        <f>W15-W13</f>
        <v>#REF!</v>
      </c>
      <c r="X17" s="34"/>
      <c r="Y17" s="37" t="s">
        <v>19</v>
      </c>
      <c r="Z17" s="33"/>
      <c r="AA17" s="33"/>
      <c r="AB17" s="33"/>
      <c r="AC17" s="43" t="e">
        <f>AC15-AC13</f>
        <v>#REF!</v>
      </c>
      <c r="AD17" s="34"/>
      <c r="AE17" s="37" t="s">
        <v>19</v>
      </c>
      <c r="AF17" s="33"/>
      <c r="AG17" s="33"/>
      <c r="AH17" s="33"/>
      <c r="AI17" s="43">
        <f>AI15-AI13</f>
        <v>-22621.361000000004</v>
      </c>
      <c r="AJ17" s="33"/>
      <c r="AO17" s="83"/>
      <c r="AU17" s="83"/>
    </row>
    <row r="18" spans="1:48" x14ac:dyDescent="0.2">
      <c r="A18" s="37"/>
      <c r="B18" s="33"/>
      <c r="C18" s="33"/>
      <c r="D18" s="33"/>
      <c r="E18" s="33"/>
      <c r="F18" s="34"/>
      <c r="G18" s="37"/>
      <c r="H18" s="33"/>
      <c r="I18" s="33"/>
      <c r="J18" s="33"/>
      <c r="K18" s="33"/>
      <c r="L18" s="34"/>
      <c r="M18" s="37"/>
      <c r="N18" s="33"/>
      <c r="O18" s="33"/>
      <c r="P18" s="33"/>
      <c r="Q18" s="33"/>
      <c r="R18" s="34"/>
      <c r="S18" s="37"/>
      <c r="T18" s="33"/>
      <c r="U18" s="33"/>
      <c r="V18" s="33"/>
      <c r="W18" s="33"/>
      <c r="X18" s="34"/>
      <c r="Y18" s="37"/>
      <c r="Z18" s="33"/>
      <c r="AA18" s="33"/>
      <c r="AB18" s="33"/>
      <c r="AC18" s="33"/>
      <c r="AD18" s="34"/>
      <c r="AE18" s="37"/>
      <c r="AF18" s="33"/>
      <c r="AG18" s="33"/>
      <c r="AH18" s="33"/>
      <c r="AI18" s="33"/>
      <c r="AJ18" s="33"/>
    </row>
    <row r="19" spans="1:48" x14ac:dyDescent="0.2">
      <c r="A19" s="37" t="s">
        <v>20</v>
      </c>
      <c r="B19" s="33"/>
      <c r="C19" s="33"/>
      <c r="D19" s="33"/>
      <c r="E19" s="43">
        <f>+C13</f>
        <v>0</v>
      </c>
      <c r="F19" s="34"/>
      <c r="G19" s="37" t="s">
        <v>20</v>
      </c>
      <c r="H19" s="33"/>
      <c r="I19" s="33"/>
      <c r="J19" s="33"/>
      <c r="K19" s="43" t="e">
        <f>+I13</f>
        <v>#REF!</v>
      </c>
      <c r="L19" s="34"/>
      <c r="M19" s="37" t="s">
        <v>20</v>
      </c>
      <c r="N19" s="33"/>
      <c r="O19" s="33"/>
      <c r="P19" s="33"/>
      <c r="Q19" s="43" t="e">
        <f>+O13</f>
        <v>#REF!</v>
      </c>
      <c r="R19" s="34"/>
      <c r="S19" s="37" t="s">
        <v>20</v>
      </c>
      <c r="T19" s="33"/>
      <c r="U19" s="33"/>
      <c r="V19" s="33"/>
      <c r="W19" s="43" t="e">
        <f>+U13</f>
        <v>#REF!</v>
      </c>
      <c r="X19" s="34"/>
      <c r="Y19" s="37" t="s">
        <v>20</v>
      </c>
      <c r="Z19" s="33"/>
      <c r="AA19" s="33"/>
      <c r="AB19" s="33"/>
      <c r="AC19" s="43" t="e">
        <f>+AA13</f>
        <v>#REF!</v>
      </c>
      <c r="AD19" s="34"/>
      <c r="AE19" s="37" t="s">
        <v>20</v>
      </c>
      <c r="AF19" s="33"/>
      <c r="AG19" s="33"/>
      <c r="AH19" s="33"/>
      <c r="AI19" s="43">
        <f>+AG13</f>
        <v>71599</v>
      </c>
      <c r="AJ19" s="33"/>
      <c r="AK19" s="85"/>
      <c r="AO19" s="83"/>
      <c r="AQ19" s="85"/>
      <c r="AU19" s="83"/>
    </row>
    <row r="20" spans="1:48" x14ac:dyDescent="0.2">
      <c r="A20" s="37"/>
      <c r="B20" s="33"/>
      <c r="C20" s="33"/>
      <c r="D20" s="33"/>
      <c r="E20" s="33"/>
      <c r="F20" s="34"/>
      <c r="G20" s="37"/>
      <c r="H20" s="33"/>
      <c r="I20" s="33"/>
      <c r="J20" s="33"/>
      <c r="K20" s="33"/>
      <c r="L20" s="34"/>
      <c r="M20" s="37"/>
      <c r="N20" s="33"/>
      <c r="O20" s="33"/>
      <c r="P20" s="33"/>
      <c r="Q20" s="33"/>
      <c r="R20" s="34"/>
      <c r="S20" s="37"/>
      <c r="T20" s="33"/>
      <c r="U20" s="33"/>
      <c r="V20" s="33"/>
      <c r="W20" s="33"/>
      <c r="X20" s="34"/>
      <c r="Y20" s="37"/>
      <c r="Z20" s="33"/>
      <c r="AA20" s="33"/>
      <c r="AB20" s="33"/>
      <c r="AC20" s="33"/>
      <c r="AD20" s="34"/>
      <c r="AE20" s="37"/>
      <c r="AF20" s="33"/>
      <c r="AG20" s="33"/>
      <c r="AH20" s="33"/>
      <c r="AI20" s="33"/>
      <c r="AJ20" s="33"/>
    </row>
    <row r="21" spans="1:48" x14ac:dyDescent="0.2">
      <c r="A21" s="37" t="s">
        <v>21</v>
      </c>
      <c r="B21" s="33"/>
      <c r="C21" s="33"/>
      <c r="D21" s="33"/>
      <c r="E21" s="33"/>
      <c r="F21" s="48" t="e">
        <f>ROUND((E17/E19),2)</f>
        <v>#DIV/0!</v>
      </c>
      <c r="G21" s="37" t="s">
        <v>21</v>
      </c>
      <c r="H21" s="33"/>
      <c r="I21" s="33"/>
      <c r="J21" s="33"/>
      <c r="K21" s="33"/>
      <c r="L21" s="48" t="e">
        <f>ROUND((K17/K19),2)</f>
        <v>#REF!</v>
      </c>
      <c r="M21" s="37" t="s">
        <v>21</v>
      </c>
      <c r="N21" s="33"/>
      <c r="O21" s="33"/>
      <c r="P21" s="33"/>
      <c r="Q21" s="33"/>
      <c r="R21" s="48" t="e">
        <f>ROUND((Q17/Q19),2)</f>
        <v>#REF!</v>
      </c>
      <c r="S21" s="37" t="s">
        <v>21</v>
      </c>
      <c r="T21" s="33"/>
      <c r="U21" s="33"/>
      <c r="V21" s="33"/>
      <c r="W21" s="33"/>
      <c r="X21" s="48" t="e">
        <f>ROUND((W17/W19),2)</f>
        <v>#REF!</v>
      </c>
      <c r="Y21" s="37" t="s">
        <v>21</v>
      </c>
      <c r="Z21" s="33"/>
      <c r="AA21" s="33"/>
      <c r="AB21" s="33"/>
      <c r="AC21" s="33"/>
      <c r="AD21" s="48" t="e">
        <f>ROUND((AC17/AC19),2)</f>
        <v>#REF!</v>
      </c>
      <c r="AE21" s="37" t="s">
        <v>21</v>
      </c>
      <c r="AF21" s="33"/>
      <c r="AG21" s="33"/>
      <c r="AH21" s="33"/>
      <c r="AI21" s="33"/>
      <c r="AJ21" s="64">
        <f>(AI17/AI19)</f>
        <v>-0.31594520873196558</v>
      </c>
      <c r="AP21" s="88"/>
      <c r="AV21" s="88"/>
    </row>
    <row r="22" spans="1:48" x14ac:dyDescent="0.2">
      <c r="A22" s="37"/>
      <c r="B22" s="33"/>
      <c r="C22" s="33"/>
      <c r="D22" s="33"/>
      <c r="E22" s="33"/>
      <c r="F22" s="48"/>
      <c r="G22" s="37"/>
      <c r="H22" s="33"/>
      <c r="I22" s="33"/>
      <c r="J22" s="33"/>
      <c r="K22" s="33"/>
      <c r="L22" s="48"/>
      <c r="M22" s="37"/>
      <c r="N22" s="33"/>
      <c r="O22" s="33"/>
      <c r="P22" s="33"/>
      <c r="Q22" s="33"/>
      <c r="R22" s="48"/>
      <c r="S22" s="37"/>
      <c r="T22" s="33"/>
      <c r="U22" s="33"/>
      <c r="V22" s="33"/>
      <c r="W22" s="33"/>
      <c r="X22" s="48"/>
      <c r="Y22" s="37"/>
      <c r="Z22" s="33"/>
      <c r="AA22" s="33"/>
      <c r="AB22" s="33"/>
      <c r="AC22" s="33"/>
      <c r="AD22" s="48"/>
      <c r="AE22" s="37"/>
      <c r="AF22" s="33"/>
      <c r="AG22" s="33"/>
      <c r="AH22" s="33"/>
      <c r="AI22" s="33"/>
      <c r="AJ22" s="64"/>
      <c r="AP22" s="88"/>
      <c r="AV22" s="88"/>
    </row>
    <row r="23" spans="1:48" ht="16.5" x14ac:dyDescent="0.35">
      <c r="A23" s="112" t="s">
        <v>74</v>
      </c>
      <c r="B23" s="41"/>
      <c r="C23" s="33"/>
      <c r="D23" s="33"/>
      <c r="E23" s="111">
        <f>'All 2017-2018'!G26</f>
        <v>-73974.430000000008</v>
      </c>
      <c r="F23" s="48"/>
      <c r="G23" s="40" t="s">
        <v>41</v>
      </c>
      <c r="H23" s="41"/>
      <c r="I23" s="33"/>
      <c r="J23" s="33"/>
      <c r="K23" s="49" t="e">
        <f>+K15+K16</f>
        <v>#REF!</v>
      </c>
      <c r="L23" s="48"/>
      <c r="M23" s="40" t="s">
        <v>38</v>
      </c>
      <c r="N23" s="41"/>
      <c r="O23" s="33"/>
      <c r="P23" s="33"/>
      <c r="Q23" s="49" t="e">
        <f>+Q15+Q16</f>
        <v>#REF!</v>
      </c>
      <c r="R23" s="48"/>
      <c r="S23" s="40" t="s">
        <v>34</v>
      </c>
      <c r="T23" s="41"/>
      <c r="U23" s="33"/>
      <c r="V23" s="33"/>
      <c r="W23" s="49">
        <f>+W15</f>
        <v>0</v>
      </c>
      <c r="X23" s="48"/>
      <c r="Y23" s="40" t="s">
        <v>34</v>
      </c>
      <c r="Z23" s="41"/>
      <c r="AA23" s="33"/>
      <c r="AB23" s="33"/>
      <c r="AC23" s="49" t="e">
        <f>+AC15</f>
        <v>#REF!</v>
      </c>
      <c r="AD23" s="48"/>
      <c r="AE23" s="40" t="s">
        <v>29</v>
      </c>
      <c r="AF23" s="41"/>
      <c r="AG23" s="33"/>
      <c r="AH23" s="33"/>
      <c r="AI23" s="49">
        <f>+AI15</f>
        <v>43775</v>
      </c>
      <c r="AJ23" s="64"/>
      <c r="AK23" s="81"/>
      <c r="AL23" s="81"/>
      <c r="AO23" s="89"/>
      <c r="AP23" s="88"/>
      <c r="AQ23" s="81"/>
      <c r="AR23" s="81"/>
      <c r="AU23" s="90"/>
      <c r="AV23" s="88"/>
    </row>
    <row r="24" spans="1:48" x14ac:dyDescent="0.2">
      <c r="A24" s="37" t="s">
        <v>20</v>
      </c>
      <c r="B24" s="33"/>
      <c r="C24" s="33"/>
      <c r="D24" s="33"/>
      <c r="E24" s="43">
        <f>+'Commodity Debit'!G25*6</f>
        <v>46432.235593220343</v>
      </c>
      <c r="F24" s="48"/>
      <c r="G24" s="37" t="s">
        <v>20</v>
      </c>
      <c r="H24" s="33"/>
      <c r="I24" s="33"/>
      <c r="J24" s="33"/>
      <c r="K24" s="43" t="e">
        <f>K19</f>
        <v>#REF!</v>
      </c>
      <c r="L24" s="48"/>
      <c r="M24" s="37" t="s">
        <v>20</v>
      </c>
      <c r="N24" s="33"/>
      <c r="O24" s="33"/>
      <c r="P24" s="33"/>
      <c r="Q24" s="43" t="e">
        <f>Q19</f>
        <v>#REF!</v>
      </c>
      <c r="R24" s="48"/>
      <c r="S24" s="37" t="s">
        <v>20</v>
      </c>
      <c r="T24" s="33"/>
      <c r="U24" s="33"/>
      <c r="V24" s="33"/>
      <c r="W24" s="43" t="e">
        <f>W19</f>
        <v>#REF!</v>
      </c>
      <c r="X24" s="48"/>
      <c r="Y24" s="37" t="s">
        <v>20</v>
      </c>
      <c r="Z24" s="33"/>
      <c r="AA24" s="33"/>
      <c r="AB24" s="33"/>
      <c r="AC24" s="43" t="e">
        <f>AC19</f>
        <v>#REF!</v>
      </c>
      <c r="AD24" s="48"/>
      <c r="AE24" s="37" t="s">
        <v>20</v>
      </c>
      <c r="AF24" s="33"/>
      <c r="AG24" s="33"/>
      <c r="AH24" s="33"/>
      <c r="AI24" s="43">
        <f>AI19</f>
        <v>71599</v>
      </c>
      <c r="AJ24" s="64"/>
      <c r="AO24" s="83"/>
      <c r="AP24" s="88"/>
      <c r="AU24" s="83"/>
      <c r="AV24" s="88"/>
    </row>
    <row r="25" spans="1:48" ht="15" x14ac:dyDescent="0.35">
      <c r="A25" s="37" t="s">
        <v>22</v>
      </c>
      <c r="B25" s="33"/>
      <c r="C25" s="33"/>
      <c r="D25" s="33"/>
      <c r="E25" s="33"/>
      <c r="F25" s="50">
        <f>(E23/E24)</f>
        <v>-1.5931696816855649</v>
      </c>
      <c r="G25" s="37" t="s">
        <v>22</v>
      </c>
      <c r="H25" s="33"/>
      <c r="I25" s="33"/>
      <c r="J25" s="33"/>
      <c r="K25" s="33"/>
      <c r="L25" s="50" t="e">
        <f>(K23/K24)</f>
        <v>#REF!</v>
      </c>
      <c r="M25" s="37" t="s">
        <v>22</v>
      </c>
      <c r="N25" s="33"/>
      <c r="O25" s="33"/>
      <c r="P25" s="33"/>
      <c r="Q25" s="33"/>
      <c r="R25" s="50" t="e">
        <f>(Q23/Q24)</f>
        <v>#REF!</v>
      </c>
      <c r="S25" s="37" t="s">
        <v>22</v>
      </c>
      <c r="T25" s="33"/>
      <c r="U25" s="33"/>
      <c r="V25" s="33"/>
      <c r="W25" s="33"/>
      <c r="X25" s="50" t="e">
        <f>(W23/W24)</f>
        <v>#REF!</v>
      </c>
      <c r="Y25" s="37" t="s">
        <v>22</v>
      </c>
      <c r="Z25" s="33"/>
      <c r="AA25" s="33"/>
      <c r="AB25" s="33"/>
      <c r="AC25" s="33"/>
      <c r="AD25" s="50" t="e">
        <f>(AC23/AC24)</f>
        <v>#REF!</v>
      </c>
      <c r="AE25" s="37" t="s">
        <v>22</v>
      </c>
      <c r="AF25" s="33"/>
      <c r="AG25" s="33"/>
      <c r="AH25" s="33"/>
      <c r="AI25" s="33"/>
      <c r="AJ25" s="65">
        <f>(AI23/AI24)</f>
        <v>0.61139122054777306</v>
      </c>
      <c r="AP25" s="91"/>
      <c r="AV25" s="91"/>
    </row>
    <row r="26" spans="1:48" x14ac:dyDescent="0.2">
      <c r="A26" s="37"/>
      <c r="B26" s="33"/>
      <c r="C26" s="33"/>
      <c r="D26" s="33"/>
      <c r="E26" s="33"/>
      <c r="F26" s="48"/>
      <c r="G26" s="37"/>
      <c r="H26" s="33"/>
      <c r="I26" s="33"/>
      <c r="J26" s="33"/>
      <c r="K26" s="33"/>
      <c r="L26" s="48"/>
      <c r="M26" s="37"/>
      <c r="N26" s="33"/>
      <c r="O26" s="33"/>
      <c r="P26" s="33"/>
      <c r="Q26" s="33"/>
      <c r="R26" s="48"/>
      <c r="S26" s="37"/>
      <c r="T26" s="33"/>
      <c r="U26" s="33"/>
      <c r="V26" s="33"/>
      <c r="W26" s="33"/>
      <c r="X26" s="48"/>
      <c r="Y26" s="37"/>
      <c r="Z26" s="33"/>
      <c r="AA26" s="33"/>
      <c r="AB26" s="33"/>
      <c r="AC26" s="33"/>
      <c r="AD26" s="48"/>
      <c r="AE26" s="37"/>
      <c r="AF26" s="33"/>
      <c r="AG26" s="33"/>
      <c r="AH26" s="33"/>
      <c r="AI26" s="33"/>
      <c r="AJ26" s="64"/>
      <c r="AP26" s="88"/>
      <c r="AV26" s="88"/>
    </row>
    <row r="27" spans="1:48" ht="18.75" thickBot="1" x14ac:dyDescent="0.4">
      <c r="A27" s="30" t="s">
        <v>76</v>
      </c>
      <c r="B27" s="31"/>
      <c r="C27" s="33"/>
      <c r="D27" s="33"/>
      <c r="E27" s="33"/>
      <c r="F27" s="51">
        <f>+F25</f>
        <v>-1.5931696816855649</v>
      </c>
      <c r="G27" s="30" t="s">
        <v>23</v>
      </c>
      <c r="H27" s="31"/>
      <c r="I27" s="33"/>
      <c r="J27" s="33"/>
      <c r="K27" s="33"/>
      <c r="L27" s="51" t="e">
        <f>+L21+L25</f>
        <v>#REF!</v>
      </c>
      <c r="M27" s="30" t="s">
        <v>23</v>
      </c>
      <c r="N27" s="31"/>
      <c r="O27" s="33"/>
      <c r="P27" s="33"/>
      <c r="Q27" s="33"/>
      <c r="R27" s="51" t="e">
        <f>+R21+R25</f>
        <v>#REF!</v>
      </c>
      <c r="S27" s="30" t="s">
        <v>23</v>
      </c>
      <c r="T27" s="31"/>
      <c r="U27" s="33"/>
      <c r="V27" s="33"/>
      <c r="W27" s="33"/>
      <c r="X27" s="51" t="e">
        <f>+X21+X25</f>
        <v>#REF!</v>
      </c>
      <c r="Y27" s="30" t="s">
        <v>23</v>
      </c>
      <c r="Z27" s="31"/>
      <c r="AA27" s="33"/>
      <c r="AB27" s="33"/>
      <c r="AC27" s="33"/>
      <c r="AD27" s="51" t="e">
        <f>+AD21+AD25</f>
        <v>#REF!</v>
      </c>
      <c r="AE27" s="30" t="s">
        <v>23</v>
      </c>
      <c r="AF27" s="31"/>
      <c r="AG27" s="33"/>
      <c r="AH27" s="33"/>
      <c r="AI27" s="33"/>
      <c r="AJ27" s="66">
        <f>+AJ21+AJ25</f>
        <v>0.29544601181580749</v>
      </c>
      <c r="AK27" s="74"/>
      <c r="AL27" s="74"/>
      <c r="AP27" s="92"/>
      <c r="AQ27" s="74"/>
      <c r="AR27" s="74"/>
      <c r="AV27" s="92"/>
    </row>
    <row r="28" spans="1:48" ht="13.5" thickTop="1" x14ac:dyDescent="0.2">
      <c r="A28" s="37"/>
      <c r="B28" s="33"/>
      <c r="C28" s="33"/>
      <c r="D28" s="33"/>
      <c r="E28" s="33"/>
      <c r="F28" s="48"/>
      <c r="G28" s="37"/>
      <c r="H28" s="33"/>
      <c r="I28" s="33"/>
      <c r="J28" s="33"/>
      <c r="K28" s="33"/>
      <c r="L28" s="48"/>
      <c r="M28" s="37"/>
      <c r="N28" s="33"/>
      <c r="O28" s="33"/>
      <c r="P28" s="33"/>
      <c r="Q28" s="33"/>
      <c r="R28" s="48"/>
      <c r="S28" s="37"/>
      <c r="T28" s="33"/>
      <c r="U28" s="33"/>
      <c r="V28" s="33"/>
      <c r="W28" s="33"/>
      <c r="X28" s="48"/>
      <c r="Y28" s="37"/>
      <c r="Z28" s="33"/>
      <c r="AA28" s="33"/>
      <c r="AB28" s="33"/>
      <c r="AC28" s="33"/>
      <c r="AD28" s="48"/>
      <c r="AE28" s="37"/>
      <c r="AF28" s="33"/>
      <c r="AG28" s="33"/>
      <c r="AH28" s="33"/>
      <c r="AI28" s="33"/>
      <c r="AJ28" s="64"/>
      <c r="AP28" s="88"/>
      <c r="AV28" s="88"/>
    </row>
    <row r="29" spans="1:48" x14ac:dyDescent="0.2">
      <c r="A29" s="37"/>
      <c r="B29" s="33"/>
      <c r="C29" s="33"/>
      <c r="D29" s="33"/>
      <c r="E29" s="33"/>
      <c r="F29" s="34"/>
      <c r="G29" s="37"/>
      <c r="H29" s="33"/>
      <c r="I29" s="33"/>
      <c r="J29" s="33"/>
      <c r="K29" s="33"/>
      <c r="L29" s="34"/>
      <c r="M29" s="37"/>
      <c r="N29" s="33"/>
      <c r="O29" s="33"/>
      <c r="P29" s="33"/>
      <c r="Q29" s="33"/>
      <c r="R29" s="34"/>
      <c r="S29" s="37"/>
      <c r="T29" s="33"/>
      <c r="U29" s="33"/>
      <c r="V29" s="33"/>
      <c r="W29" s="33"/>
      <c r="X29" s="34"/>
      <c r="Y29" s="37"/>
      <c r="Z29" s="33"/>
      <c r="AA29" s="33"/>
      <c r="AB29" s="33"/>
      <c r="AC29" s="33"/>
      <c r="AD29" s="34"/>
      <c r="AE29" s="37"/>
      <c r="AF29" s="33"/>
      <c r="AG29" s="33"/>
      <c r="AH29" s="33"/>
      <c r="AI29" s="33"/>
      <c r="AJ29" s="33"/>
      <c r="AU29" s="93"/>
    </row>
    <row r="30" spans="1:48" ht="15" x14ac:dyDescent="0.35">
      <c r="A30" s="45"/>
      <c r="B30" s="33"/>
      <c r="C30" s="33"/>
      <c r="D30" s="53"/>
      <c r="E30" s="33"/>
      <c r="F30" s="54"/>
      <c r="G30" s="45"/>
      <c r="H30" s="33"/>
      <c r="I30" s="33"/>
      <c r="J30" s="53"/>
      <c r="K30" s="33"/>
      <c r="L30" s="54"/>
      <c r="M30" s="45"/>
      <c r="N30" s="33"/>
      <c r="O30" s="33"/>
      <c r="P30" s="53"/>
      <c r="Q30" s="33"/>
      <c r="R30" s="54"/>
      <c r="S30" s="45"/>
      <c r="T30" s="33"/>
      <c r="U30" s="33"/>
      <c r="V30" s="53"/>
      <c r="W30" s="33"/>
      <c r="X30" s="54"/>
      <c r="Y30" s="45"/>
      <c r="Z30" s="33"/>
      <c r="AA30" s="33"/>
      <c r="AB30" s="53"/>
      <c r="AC30" s="33"/>
      <c r="AD30" s="54"/>
      <c r="AE30" s="45"/>
      <c r="AF30" s="33"/>
      <c r="AG30" s="33"/>
      <c r="AH30" s="53"/>
      <c r="AI30" s="33"/>
      <c r="AJ30" s="67"/>
    </row>
    <row r="31" spans="1:48" x14ac:dyDescent="0.2">
      <c r="A31" s="37"/>
      <c r="B31" s="33"/>
      <c r="C31" s="33"/>
      <c r="D31" s="53"/>
      <c r="E31" s="33"/>
      <c r="F31" s="34"/>
      <c r="G31" s="37"/>
      <c r="H31" s="33"/>
      <c r="I31" s="33"/>
      <c r="J31" s="53"/>
      <c r="K31" s="33"/>
      <c r="L31" s="34"/>
      <c r="M31" s="37"/>
      <c r="N31" s="33"/>
      <c r="O31" s="33"/>
      <c r="P31" s="53"/>
      <c r="Q31" s="33"/>
      <c r="R31" s="34"/>
      <c r="S31" s="37"/>
      <c r="T31" s="33"/>
      <c r="U31" s="33"/>
      <c r="V31" s="53"/>
      <c r="W31" s="33"/>
      <c r="X31" s="34"/>
      <c r="Y31" s="37"/>
      <c r="Z31" s="33"/>
      <c r="AA31" s="33"/>
      <c r="AB31" s="53"/>
      <c r="AC31" s="33"/>
      <c r="AD31" s="34"/>
      <c r="AE31" s="37"/>
      <c r="AF31" s="33"/>
      <c r="AG31" s="33"/>
      <c r="AH31" s="53"/>
      <c r="AI31" s="33"/>
      <c r="AJ31" s="33"/>
      <c r="AO31" s="85"/>
      <c r="AU31" s="93"/>
      <c r="AV31" s="94"/>
    </row>
    <row r="32" spans="1:48" x14ac:dyDescent="0.2">
      <c r="A32" s="37"/>
      <c r="B32" s="33"/>
      <c r="C32" s="33"/>
      <c r="D32" s="33"/>
      <c r="E32" s="33"/>
      <c r="F32" s="34"/>
      <c r="G32" s="37"/>
      <c r="H32" s="33"/>
      <c r="I32" s="33"/>
      <c r="J32" s="33"/>
      <c r="K32" s="33"/>
      <c r="L32" s="34"/>
      <c r="M32" s="37"/>
      <c r="N32" s="33"/>
      <c r="O32" s="33"/>
      <c r="P32" s="33"/>
      <c r="Q32" s="33"/>
      <c r="R32" s="34"/>
      <c r="S32" s="37"/>
      <c r="T32" s="33"/>
      <c r="U32" s="33"/>
      <c r="V32" s="33"/>
      <c r="W32" s="33"/>
      <c r="X32" s="34"/>
      <c r="Y32" s="37"/>
      <c r="Z32" s="33"/>
      <c r="AA32" s="33"/>
      <c r="AB32" s="33"/>
      <c r="AC32" s="33"/>
      <c r="AD32" s="34"/>
      <c r="AE32" s="37"/>
      <c r="AF32" s="33"/>
      <c r="AG32" s="33"/>
      <c r="AH32" s="33"/>
      <c r="AI32" s="33"/>
      <c r="AJ32" s="33"/>
    </row>
    <row r="33" spans="1:48" ht="19.5" x14ac:dyDescent="0.4">
      <c r="A33" s="140" t="s">
        <v>80</v>
      </c>
      <c r="B33" s="141"/>
      <c r="C33" s="141"/>
      <c r="D33" s="141"/>
      <c r="E33" s="141"/>
      <c r="F33" s="142"/>
      <c r="G33" s="140" t="s">
        <v>24</v>
      </c>
      <c r="H33" s="141"/>
      <c r="I33" s="141"/>
      <c r="J33" s="141"/>
      <c r="K33" s="141"/>
      <c r="L33" s="142"/>
      <c r="M33" s="140" t="s">
        <v>24</v>
      </c>
      <c r="N33" s="141"/>
      <c r="O33" s="141"/>
      <c r="P33" s="141"/>
      <c r="Q33" s="141"/>
      <c r="R33" s="142"/>
      <c r="S33" s="140" t="s">
        <v>24</v>
      </c>
      <c r="T33" s="141"/>
      <c r="U33" s="141"/>
      <c r="V33" s="141"/>
      <c r="W33" s="141"/>
      <c r="X33" s="142"/>
      <c r="Y33" s="140" t="s">
        <v>24</v>
      </c>
      <c r="Z33" s="141"/>
      <c r="AA33" s="141"/>
      <c r="AB33" s="141"/>
      <c r="AC33" s="141"/>
      <c r="AD33" s="142"/>
      <c r="AE33" s="140" t="s">
        <v>24</v>
      </c>
      <c r="AF33" s="141"/>
      <c r="AG33" s="141"/>
      <c r="AH33" s="141"/>
      <c r="AI33" s="141"/>
      <c r="AJ33" s="142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</row>
    <row r="34" spans="1:48" x14ac:dyDescent="0.2">
      <c r="A34" s="30"/>
      <c r="B34" s="33"/>
      <c r="C34" s="33"/>
      <c r="D34" s="33"/>
      <c r="E34" s="33"/>
      <c r="F34" s="34"/>
      <c r="G34" s="30"/>
      <c r="H34" s="33"/>
      <c r="I34" s="33"/>
      <c r="J34" s="33"/>
      <c r="K34" s="33"/>
      <c r="L34" s="34"/>
      <c r="M34" s="30"/>
      <c r="N34" s="33"/>
      <c r="O34" s="33"/>
      <c r="P34" s="33"/>
      <c r="Q34" s="33"/>
      <c r="R34" s="34"/>
      <c r="S34" s="30"/>
      <c r="T34" s="33"/>
      <c r="U34" s="33"/>
      <c r="V34" s="33"/>
      <c r="W34" s="33"/>
      <c r="X34" s="34"/>
      <c r="Y34" s="30"/>
      <c r="Z34" s="33"/>
      <c r="AA34" s="33"/>
      <c r="AB34" s="33"/>
      <c r="AC34" s="33"/>
      <c r="AD34" s="34"/>
      <c r="AE34" s="37"/>
      <c r="AF34" s="33"/>
      <c r="AG34" s="33"/>
      <c r="AH34" s="33"/>
      <c r="AI34" s="33"/>
      <c r="AJ34" s="33"/>
    </row>
    <row r="35" spans="1:48" x14ac:dyDescent="0.2">
      <c r="A35" s="35"/>
      <c r="B35" s="33"/>
      <c r="C35" s="38"/>
      <c r="D35" s="38" t="s">
        <v>14</v>
      </c>
      <c r="E35" s="38" t="s">
        <v>15</v>
      </c>
      <c r="F35" s="34"/>
      <c r="G35" s="35"/>
      <c r="H35" s="33"/>
      <c r="I35" s="38"/>
      <c r="J35" s="38" t="s">
        <v>14</v>
      </c>
      <c r="K35" s="38" t="s">
        <v>15</v>
      </c>
      <c r="L35" s="34"/>
      <c r="M35" s="35"/>
      <c r="N35" s="33"/>
      <c r="O35" s="38"/>
      <c r="P35" s="38" t="s">
        <v>14</v>
      </c>
      <c r="Q35" s="38" t="s">
        <v>15</v>
      </c>
      <c r="R35" s="34"/>
      <c r="S35" s="35"/>
      <c r="T35" s="33"/>
      <c r="U35" s="38"/>
      <c r="V35" s="38" t="s">
        <v>14</v>
      </c>
      <c r="W35" s="38" t="s">
        <v>15</v>
      </c>
      <c r="X35" s="34"/>
      <c r="Y35" s="35"/>
      <c r="Z35" s="33"/>
      <c r="AA35" s="38"/>
      <c r="AB35" s="38" t="s">
        <v>14</v>
      </c>
      <c r="AC35" s="38" t="s">
        <v>15</v>
      </c>
      <c r="AD35" s="34"/>
      <c r="AE35" s="37"/>
      <c r="AF35" s="33"/>
      <c r="AG35" s="38"/>
      <c r="AH35" s="38" t="s">
        <v>14</v>
      </c>
      <c r="AI35" s="38" t="s">
        <v>15</v>
      </c>
      <c r="AJ35" s="33"/>
      <c r="AM35" s="79"/>
      <c r="AN35" s="79"/>
      <c r="AO35" s="79"/>
      <c r="AS35" s="79"/>
      <c r="AT35" s="79"/>
      <c r="AU35" s="79"/>
    </row>
    <row r="36" spans="1:48" x14ac:dyDescent="0.2">
      <c r="A36" s="37"/>
      <c r="B36" s="33"/>
      <c r="C36" s="55" t="s">
        <v>7</v>
      </c>
      <c r="D36" s="55" t="s">
        <v>16</v>
      </c>
      <c r="E36" s="55" t="s">
        <v>17</v>
      </c>
      <c r="F36" s="34"/>
      <c r="G36" s="37"/>
      <c r="H36" s="33"/>
      <c r="I36" s="55" t="s">
        <v>7</v>
      </c>
      <c r="J36" s="55" t="s">
        <v>16</v>
      </c>
      <c r="K36" s="55" t="s">
        <v>17</v>
      </c>
      <c r="L36" s="34"/>
      <c r="M36" s="37"/>
      <c r="N36" s="33"/>
      <c r="O36" s="55" t="s">
        <v>7</v>
      </c>
      <c r="P36" s="55" t="s">
        <v>16</v>
      </c>
      <c r="Q36" s="55" t="s">
        <v>17</v>
      </c>
      <c r="R36" s="34"/>
      <c r="S36" s="37"/>
      <c r="T36" s="33"/>
      <c r="U36" s="55" t="s">
        <v>7</v>
      </c>
      <c r="V36" s="55" t="s">
        <v>16</v>
      </c>
      <c r="W36" s="55" t="s">
        <v>17</v>
      </c>
      <c r="X36" s="34"/>
      <c r="Y36" s="37"/>
      <c r="Z36" s="33"/>
      <c r="AA36" s="55" t="s">
        <v>7</v>
      </c>
      <c r="AB36" s="55" t="s">
        <v>16</v>
      </c>
      <c r="AC36" s="55" t="s">
        <v>17</v>
      </c>
      <c r="AD36" s="34"/>
      <c r="AE36" s="37"/>
      <c r="AF36" s="33"/>
      <c r="AG36" s="55" t="s">
        <v>7</v>
      </c>
      <c r="AH36" s="55" t="s">
        <v>16</v>
      </c>
      <c r="AI36" s="55" t="s">
        <v>17</v>
      </c>
      <c r="AJ36" s="33"/>
      <c r="AM36" s="79"/>
      <c r="AN36" s="79"/>
      <c r="AO36" s="79"/>
      <c r="AS36" s="79"/>
      <c r="AT36" s="79"/>
      <c r="AU36" s="79"/>
    </row>
    <row r="37" spans="1:48" ht="16.5" x14ac:dyDescent="0.35">
      <c r="A37" s="40" t="str">
        <f>A10</f>
        <v>Projected Revenue - NA</v>
      </c>
      <c r="B37" s="41"/>
      <c r="C37" s="42"/>
      <c r="D37" s="42"/>
      <c r="E37" s="42"/>
      <c r="F37" s="34"/>
      <c r="G37" s="40" t="str">
        <f>G10</f>
        <v>Projected Revenue Jan-Dec 2016</v>
      </c>
      <c r="H37" s="41"/>
      <c r="I37" s="42"/>
      <c r="J37" s="42"/>
      <c r="K37" s="42"/>
      <c r="L37" s="34"/>
      <c r="M37" s="40" t="str">
        <f>M10</f>
        <v>Projected Revenue Jan-Dec 2015</v>
      </c>
      <c r="N37" s="41"/>
      <c r="O37" s="42"/>
      <c r="P37" s="42"/>
      <c r="Q37" s="42"/>
      <c r="R37" s="34"/>
      <c r="S37" s="40" t="str">
        <f>S10</f>
        <v>Projected Revenue Jan-Dec 2014</v>
      </c>
      <c r="T37" s="41"/>
      <c r="U37" s="42"/>
      <c r="V37" s="42"/>
      <c r="W37" s="42"/>
      <c r="X37" s="34"/>
      <c r="Y37" s="40" t="str">
        <f>Y10</f>
        <v>Projected Revenue Jan-Dec 2013</v>
      </c>
      <c r="Z37" s="41"/>
      <c r="AA37" s="42"/>
      <c r="AB37" s="42"/>
      <c r="AC37" s="42"/>
      <c r="AD37" s="34"/>
      <c r="AE37" s="40" t="str">
        <f>AE10</f>
        <v>Projected Revenue Jan-Dec 2012</v>
      </c>
      <c r="AF37" s="41"/>
      <c r="AG37" s="42"/>
      <c r="AH37" s="42"/>
      <c r="AI37" s="42"/>
      <c r="AJ37" s="33"/>
      <c r="AK37" s="81"/>
      <c r="AL37" s="81"/>
      <c r="AM37" s="82"/>
      <c r="AN37" s="82"/>
      <c r="AO37" s="82"/>
      <c r="AQ37" s="81"/>
      <c r="AR37" s="81"/>
      <c r="AS37" s="82"/>
      <c r="AT37" s="82"/>
      <c r="AU37" s="82"/>
    </row>
    <row r="38" spans="1:48" x14ac:dyDescent="0.2">
      <c r="A38" s="37" t="str">
        <f>A11</f>
        <v>Jul-Jun projected value without adjustment factor</v>
      </c>
      <c r="B38" s="46"/>
      <c r="C38" s="109"/>
      <c r="D38" s="44">
        <v>0</v>
      </c>
      <c r="E38" s="43">
        <f>D38*C38</f>
        <v>0</v>
      </c>
      <c r="F38" s="34"/>
      <c r="G38" s="37" t="str">
        <f>G11</f>
        <v>Jan-Mar projected value without adjustment factor</v>
      </c>
      <c r="H38" s="46"/>
      <c r="I38" s="62" t="e">
        <f>SUM(#REF!)</f>
        <v>#REF!</v>
      </c>
      <c r="J38" s="44" t="e">
        <f>+P39</f>
        <v>#REF!</v>
      </c>
      <c r="K38" s="43" t="e">
        <f>J38*I38</f>
        <v>#REF!</v>
      </c>
      <c r="L38" s="34"/>
      <c r="M38" s="37" t="str">
        <f>M11</f>
        <v>Jan-Mar projected value without adjustment factor</v>
      </c>
      <c r="N38" s="46"/>
      <c r="O38" s="62" t="e">
        <f>SUM(#REF!)</f>
        <v>#REF!</v>
      </c>
      <c r="P38" s="44" t="e">
        <f>+V39</f>
        <v>#REF!</v>
      </c>
      <c r="Q38" s="43" t="e">
        <f>P38*O38</f>
        <v>#REF!</v>
      </c>
      <c r="R38" s="34"/>
      <c r="S38" s="37" t="str">
        <f>S11</f>
        <v>Jan-Mar projected value without adjustment factor</v>
      </c>
      <c r="T38" s="46"/>
      <c r="U38" s="62" t="e">
        <f>SUM(#REF!)</f>
        <v>#REF!</v>
      </c>
      <c r="V38" s="44">
        <f>AB39</f>
        <v>1.8001613104135528</v>
      </c>
      <c r="W38" s="43" t="e">
        <f>V38*U38</f>
        <v>#REF!</v>
      </c>
      <c r="X38" s="34"/>
      <c r="Y38" s="37" t="str">
        <f>Y11</f>
        <v>Jan-Mar projected value without adjustment factor</v>
      </c>
      <c r="Z38" s="46"/>
      <c r="AA38" s="43" t="e">
        <f>SUM(#REF!)</f>
        <v>#REF!</v>
      </c>
      <c r="AB38" s="44">
        <f>AH39</f>
        <v>3.407</v>
      </c>
      <c r="AC38" s="43" t="e">
        <f>AB38*AA38</f>
        <v>#REF!</v>
      </c>
      <c r="AD38" s="34"/>
      <c r="AE38" s="37" t="str">
        <f>AE11</f>
        <v>Jan-Mar projected value without adjustment factor</v>
      </c>
      <c r="AF38" s="46"/>
      <c r="AG38" s="43">
        <f>SUM('[1]BI Multi-Family 2012'!$C$11:$C$13)</f>
        <v>4011</v>
      </c>
      <c r="AH38" s="44">
        <f>'[1]Credit Calc-Multi Family 2013'!$I$47</f>
        <v>1.8</v>
      </c>
      <c r="AI38" s="43">
        <f>AH38*AG38</f>
        <v>7219.8</v>
      </c>
      <c r="AJ38" s="33"/>
      <c r="AL38" s="86"/>
      <c r="AM38" s="83"/>
      <c r="AN38" s="84"/>
      <c r="AO38" s="83"/>
      <c r="AR38" s="86"/>
      <c r="AS38" s="83"/>
      <c r="AT38" s="84"/>
      <c r="AU38" s="83"/>
    </row>
    <row r="39" spans="1:48" ht="15" x14ac:dyDescent="0.35">
      <c r="A39" s="45"/>
      <c r="B39" s="46"/>
      <c r="C39" s="110">
        <v>0</v>
      </c>
      <c r="D39" s="44">
        <v>0</v>
      </c>
      <c r="E39" s="43">
        <f>D39*C39</f>
        <v>0</v>
      </c>
      <c r="F39" s="34"/>
      <c r="G39" s="45" t="str">
        <f>G12</f>
        <v>Apr-Dec projected value without adjustment factor</v>
      </c>
      <c r="H39" s="46"/>
      <c r="I39" s="63" t="e">
        <f>SUM(#REF!)</f>
        <v>#REF!</v>
      </c>
      <c r="J39" s="44" t="e">
        <f>R52</f>
        <v>#REF!</v>
      </c>
      <c r="K39" s="47" t="e">
        <f>J39*I39</f>
        <v>#REF!</v>
      </c>
      <c r="L39" s="34"/>
      <c r="M39" s="45" t="str">
        <f>M12</f>
        <v>Apr-Dec projected value without adjustment factor</v>
      </c>
      <c r="N39" s="46"/>
      <c r="O39" s="63" t="e">
        <f>SUM(#REF!)</f>
        <v>#REF!</v>
      </c>
      <c r="P39" s="44" t="e">
        <f>X52</f>
        <v>#REF!</v>
      </c>
      <c r="Q39" s="47" t="e">
        <f>P39*O39</f>
        <v>#REF!</v>
      </c>
      <c r="R39" s="34"/>
      <c r="S39" s="45" t="str">
        <f>S12</f>
        <v>Apr-Dec projected value without adjustment factor</v>
      </c>
      <c r="T39" s="46"/>
      <c r="U39" s="63" t="e">
        <f>SUM(#REF!)</f>
        <v>#REF!</v>
      </c>
      <c r="V39" s="44" t="e">
        <f>AD52</f>
        <v>#REF!</v>
      </c>
      <c r="W39" s="47" t="e">
        <f>V39*U39</f>
        <v>#REF!</v>
      </c>
      <c r="X39" s="34"/>
      <c r="Y39" s="45" t="str">
        <f>Y12</f>
        <v>Apr-Dec projected value without adjustment factor</v>
      </c>
      <c r="Z39" s="46"/>
      <c r="AA39" s="47" t="e">
        <f>SUM(#REF!)</f>
        <v>#REF!</v>
      </c>
      <c r="AB39" s="44">
        <f>AJ52</f>
        <v>1.8001613104135528</v>
      </c>
      <c r="AC39" s="47" t="e">
        <f>AB39*AA39</f>
        <v>#REF!</v>
      </c>
      <c r="AD39" s="34"/>
      <c r="AE39" s="45" t="str">
        <f>AE12</f>
        <v>Apr-Dec projected value without adjustment factor</v>
      </c>
      <c r="AF39" s="46"/>
      <c r="AG39" s="47">
        <f>SUM('[1]BI Multi-Family 2012'!$C$14:$C$22)</f>
        <v>12045</v>
      </c>
      <c r="AH39" s="44">
        <v>3.407</v>
      </c>
      <c r="AI39" s="47">
        <f>AH39*AG39</f>
        <v>41037.315000000002</v>
      </c>
      <c r="AJ39" s="33"/>
      <c r="AK39" s="85"/>
      <c r="AL39" s="86"/>
      <c r="AM39" s="87"/>
      <c r="AN39" s="84"/>
      <c r="AO39" s="87"/>
      <c r="AQ39" s="85"/>
      <c r="AR39" s="86"/>
      <c r="AS39" s="87"/>
      <c r="AT39" s="84"/>
      <c r="AU39" s="87"/>
    </row>
    <row r="40" spans="1:48" x14ac:dyDescent="0.2">
      <c r="A40" s="37" t="s">
        <v>15</v>
      </c>
      <c r="B40" s="33"/>
      <c r="C40" s="43">
        <f>SUM(C38:C39)</f>
        <v>0</v>
      </c>
      <c r="D40" s="43"/>
      <c r="E40" s="43">
        <f>SUM(E38:E39)</f>
        <v>0</v>
      </c>
      <c r="F40" s="34"/>
      <c r="G40" s="37" t="s">
        <v>15</v>
      </c>
      <c r="H40" s="33"/>
      <c r="I40" s="43" t="e">
        <f>SUM(I38:I39)</f>
        <v>#REF!</v>
      </c>
      <c r="J40" s="33"/>
      <c r="K40" s="43" t="e">
        <f>SUM(K38:K39)</f>
        <v>#REF!</v>
      </c>
      <c r="L40" s="34"/>
      <c r="M40" s="37" t="s">
        <v>15</v>
      </c>
      <c r="N40" s="33"/>
      <c r="O40" s="43" t="e">
        <f>SUM(O38:O39)</f>
        <v>#REF!</v>
      </c>
      <c r="P40" s="33"/>
      <c r="Q40" s="43" t="e">
        <f>SUM(Q38:Q39)</f>
        <v>#REF!</v>
      </c>
      <c r="R40" s="34"/>
      <c r="S40" s="37" t="s">
        <v>15</v>
      </c>
      <c r="T40" s="33"/>
      <c r="U40" s="43" t="e">
        <f>SUM(U38:U39)</f>
        <v>#REF!</v>
      </c>
      <c r="V40" s="33"/>
      <c r="W40" s="43" t="e">
        <f>SUM(W38:W39)</f>
        <v>#REF!</v>
      </c>
      <c r="X40" s="34"/>
      <c r="Y40" s="37" t="s">
        <v>15</v>
      </c>
      <c r="Z40" s="33"/>
      <c r="AA40" s="43" t="e">
        <f>SUM(AA38:AA39)</f>
        <v>#REF!</v>
      </c>
      <c r="AB40" s="33"/>
      <c r="AC40" s="43" t="e">
        <f>SUM(AC38:AC39)</f>
        <v>#REF!</v>
      </c>
      <c r="AD40" s="34"/>
      <c r="AE40" s="37" t="s">
        <v>15</v>
      </c>
      <c r="AF40" s="33"/>
      <c r="AG40" s="43">
        <f>SUM(AG38:AG39)</f>
        <v>16056</v>
      </c>
      <c r="AH40" s="33"/>
      <c r="AI40" s="43">
        <f>SUM(AI38:AI39)</f>
        <v>48257.115000000005</v>
      </c>
      <c r="AJ40" s="33"/>
      <c r="AM40" s="83"/>
      <c r="AO40" s="83"/>
      <c r="AS40" s="83"/>
      <c r="AU40" s="83"/>
    </row>
    <row r="41" spans="1:48" x14ac:dyDescent="0.2">
      <c r="A41" s="37"/>
      <c r="B41" s="33"/>
      <c r="C41" s="33"/>
      <c r="D41" s="33"/>
      <c r="E41" s="33"/>
      <c r="F41" s="34"/>
      <c r="G41" s="37"/>
      <c r="H41" s="33"/>
      <c r="I41" s="33"/>
      <c r="J41" s="33"/>
      <c r="K41" s="33"/>
      <c r="L41" s="34"/>
      <c r="M41" s="37"/>
      <c r="N41" s="33"/>
      <c r="O41" s="33"/>
      <c r="P41" s="33"/>
      <c r="Q41" s="33"/>
      <c r="R41" s="34"/>
      <c r="S41" s="37"/>
      <c r="T41" s="33"/>
      <c r="U41" s="33"/>
      <c r="V41" s="33"/>
      <c r="W41" s="33"/>
      <c r="X41" s="34"/>
      <c r="Y41" s="37"/>
      <c r="Z41" s="33"/>
      <c r="AA41" s="33"/>
      <c r="AB41" s="33"/>
      <c r="AC41" s="33"/>
      <c r="AD41" s="34"/>
      <c r="AE41" s="37"/>
      <c r="AF41" s="33"/>
      <c r="AG41" s="33"/>
      <c r="AH41" s="33"/>
      <c r="AI41" s="33"/>
      <c r="AJ41" s="33"/>
    </row>
    <row r="42" spans="1:48" x14ac:dyDescent="0.2">
      <c r="A42" s="37" t="s">
        <v>18</v>
      </c>
      <c r="B42" s="33"/>
      <c r="C42" s="33"/>
      <c r="D42" s="33"/>
      <c r="E42" s="109"/>
      <c r="F42" s="34"/>
      <c r="G42" s="37" t="s">
        <v>18</v>
      </c>
      <c r="H42" s="33"/>
      <c r="I42" s="33"/>
      <c r="J42" s="33"/>
      <c r="K42" s="62" t="e">
        <f>+#REF!+#REF!</f>
        <v>#REF!</v>
      </c>
      <c r="L42" s="34"/>
      <c r="M42" s="37" t="s">
        <v>18</v>
      </c>
      <c r="N42" s="33"/>
      <c r="O42" s="33"/>
      <c r="P42" s="33"/>
      <c r="Q42" s="62" t="e">
        <f>+#REF!</f>
        <v>#REF!</v>
      </c>
      <c r="R42" s="34"/>
      <c r="S42" s="37" t="s">
        <v>18</v>
      </c>
      <c r="T42" s="33"/>
      <c r="U42" s="33"/>
      <c r="V42" s="33"/>
      <c r="W42" s="62">
        <v>0</v>
      </c>
      <c r="X42" s="34"/>
      <c r="Y42" s="37" t="s">
        <v>18</v>
      </c>
      <c r="Z42" s="33"/>
      <c r="AA42" s="33"/>
      <c r="AB42" s="33"/>
      <c r="AC42" s="62" t="e">
        <f>#REF!</f>
        <v>#REF!</v>
      </c>
      <c r="AD42" s="34"/>
      <c r="AE42" s="37" t="s">
        <v>18</v>
      </c>
      <c r="AF42" s="33"/>
      <c r="AG42" s="33"/>
      <c r="AH42" s="33"/>
      <c r="AI42" s="43">
        <f>'[1]BI Multi-Family 2012'!$G$23</f>
        <v>28903.390000000003</v>
      </c>
      <c r="AJ42" s="33"/>
      <c r="AO42" s="83"/>
      <c r="AU42" s="83"/>
    </row>
    <row r="43" spans="1:48" x14ac:dyDescent="0.2">
      <c r="A43" s="37"/>
      <c r="B43" s="33"/>
      <c r="C43" s="33"/>
      <c r="D43" s="33"/>
      <c r="E43" s="33"/>
      <c r="F43" s="34"/>
      <c r="G43" s="37"/>
      <c r="H43" s="33"/>
      <c r="I43" s="33"/>
      <c r="J43" s="33"/>
      <c r="K43" s="33"/>
      <c r="L43" s="34"/>
      <c r="M43" s="37" t="s">
        <v>42</v>
      </c>
      <c r="N43" s="33"/>
      <c r="O43" s="33"/>
      <c r="P43" s="33"/>
      <c r="Q43" s="62" t="e">
        <f>-Q42</f>
        <v>#REF!</v>
      </c>
      <c r="R43" s="34"/>
      <c r="S43" s="37"/>
      <c r="T43" s="33"/>
      <c r="U43" s="33"/>
      <c r="V43" s="33"/>
      <c r="W43" s="33"/>
      <c r="X43" s="34"/>
      <c r="Y43" s="37"/>
      <c r="Z43" s="33"/>
      <c r="AA43" s="33"/>
      <c r="AB43" s="33"/>
      <c r="AC43" s="33"/>
      <c r="AD43" s="34"/>
      <c r="AE43" s="37"/>
      <c r="AF43" s="33"/>
      <c r="AG43" s="33"/>
      <c r="AH43" s="33"/>
      <c r="AI43" s="33"/>
      <c r="AJ43" s="33"/>
    </row>
    <row r="44" spans="1:48" x14ac:dyDescent="0.2">
      <c r="A44" s="37" t="s">
        <v>19</v>
      </c>
      <c r="B44" s="33"/>
      <c r="C44" s="33"/>
      <c r="D44" s="33"/>
      <c r="E44" s="43">
        <f>E42-E40</f>
        <v>0</v>
      </c>
      <c r="F44" s="34"/>
      <c r="G44" s="37" t="s">
        <v>19</v>
      </c>
      <c r="H44" s="33"/>
      <c r="I44" s="33"/>
      <c r="J44" s="33"/>
      <c r="K44" s="43" t="e">
        <f>K42-K40</f>
        <v>#REF!</v>
      </c>
      <c r="L44" s="34"/>
      <c r="M44" s="37" t="s">
        <v>19</v>
      </c>
      <c r="N44" s="33"/>
      <c r="O44" s="33"/>
      <c r="P44" s="33"/>
      <c r="Q44" s="43" t="e">
        <f>Q42-Q40+Q43</f>
        <v>#REF!</v>
      </c>
      <c r="R44" s="34"/>
      <c r="S44" s="37" t="s">
        <v>19</v>
      </c>
      <c r="T44" s="33"/>
      <c r="U44" s="33"/>
      <c r="V44" s="33"/>
      <c r="W44" s="43" t="e">
        <f>W42-W40</f>
        <v>#REF!</v>
      </c>
      <c r="X44" s="34"/>
      <c r="Y44" s="37" t="s">
        <v>19</v>
      </c>
      <c r="Z44" s="33"/>
      <c r="AA44" s="33"/>
      <c r="AB44" s="33"/>
      <c r="AC44" s="43" t="e">
        <f>AC42-AC40</f>
        <v>#REF!</v>
      </c>
      <c r="AD44" s="34"/>
      <c r="AE44" s="37" t="s">
        <v>19</v>
      </c>
      <c r="AF44" s="33"/>
      <c r="AG44" s="33"/>
      <c r="AH44" s="33"/>
      <c r="AI44" s="43">
        <f>AI42-AI40</f>
        <v>-19353.725000000002</v>
      </c>
      <c r="AJ44" s="33"/>
      <c r="AO44" s="83"/>
      <c r="AU44" s="83"/>
    </row>
    <row r="45" spans="1:48" x14ac:dyDescent="0.2">
      <c r="A45" s="37"/>
      <c r="B45" s="33"/>
      <c r="C45" s="33"/>
      <c r="D45" s="33"/>
      <c r="E45" s="33"/>
      <c r="F45" s="34"/>
      <c r="G45" s="37"/>
      <c r="H45" s="33"/>
      <c r="I45" s="33"/>
      <c r="J45" s="33"/>
      <c r="K45" s="33"/>
      <c r="L45" s="34"/>
      <c r="M45" s="37"/>
      <c r="N45" s="33"/>
      <c r="O45" s="33"/>
      <c r="P45" s="33"/>
      <c r="Q45" s="33"/>
      <c r="R45" s="34"/>
      <c r="S45" s="37"/>
      <c r="T45" s="33"/>
      <c r="U45" s="33"/>
      <c r="V45" s="33"/>
      <c r="W45" s="33"/>
      <c r="X45" s="34"/>
      <c r="Y45" s="37"/>
      <c r="Z45" s="33"/>
      <c r="AA45" s="33"/>
      <c r="AB45" s="33"/>
      <c r="AC45" s="33"/>
      <c r="AD45" s="34"/>
      <c r="AE45" s="37"/>
      <c r="AF45" s="33"/>
      <c r="AG45" s="33"/>
      <c r="AH45" s="33"/>
      <c r="AI45" s="33"/>
      <c r="AJ45" s="33"/>
    </row>
    <row r="46" spans="1:48" x14ac:dyDescent="0.2">
      <c r="A46" s="37" t="s">
        <v>20</v>
      </c>
      <c r="B46" s="33"/>
      <c r="C46" s="33"/>
      <c r="D46" s="33"/>
      <c r="E46" s="43">
        <f>+C40</f>
        <v>0</v>
      </c>
      <c r="F46" s="34"/>
      <c r="G46" s="37" t="s">
        <v>20</v>
      </c>
      <c r="H46" s="33"/>
      <c r="I46" s="33"/>
      <c r="J46" s="33"/>
      <c r="K46" s="43" t="e">
        <f>+I40</f>
        <v>#REF!</v>
      </c>
      <c r="L46" s="34"/>
      <c r="M46" s="37" t="s">
        <v>20</v>
      </c>
      <c r="N46" s="33"/>
      <c r="O46" s="33"/>
      <c r="P46" s="33"/>
      <c r="Q46" s="43" t="e">
        <f>+O40</f>
        <v>#REF!</v>
      </c>
      <c r="R46" s="34"/>
      <c r="S46" s="37" t="s">
        <v>20</v>
      </c>
      <c r="T46" s="33"/>
      <c r="U46" s="33"/>
      <c r="V46" s="33"/>
      <c r="W46" s="43" t="e">
        <f>+U40</f>
        <v>#REF!</v>
      </c>
      <c r="X46" s="34"/>
      <c r="Y46" s="37" t="s">
        <v>20</v>
      </c>
      <c r="Z46" s="33"/>
      <c r="AA46" s="33"/>
      <c r="AB46" s="33"/>
      <c r="AC46" s="43" t="e">
        <f>+AA40</f>
        <v>#REF!</v>
      </c>
      <c r="AD46" s="34"/>
      <c r="AE46" s="37" t="s">
        <v>20</v>
      </c>
      <c r="AF46" s="33"/>
      <c r="AG46" s="33"/>
      <c r="AH46" s="33"/>
      <c r="AI46" s="43">
        <f>AG40</f>
        <v>16056</v>
      </c>
      <c r="AJ46" s="33"/>
      <c r="AO46" s="83"/>
      <c r="AU46" s="83"/>
    </row>
    <row r="47" spans="1:48" x14ac:dyDescent="0.2">
      <c r="A47" s="37"/>
      <c r="B47" s="33"/>
      <c r="C47" s="33"/>
      <c r="D47" s="33"/>
      <c r="E47" s="33"/>
      <c r="F47" s="34"/>
      <c r="G47" s="37"/>
      <c r="H47" s="33"/>
      <c r="I47" s="33"/>
      <c r="J47" s="33"/>
      <c r="K47" s="33"/>
      <c r="L47" s="34"/>
      <c r="M47" s="37"/>
      <c r="N47" s="33"/>
      <c r="O47" s="33"/>
      <c r="P47" s="33"/>
      <c r="Q47" s="33"/>
      <c r="R47" s="34"/>
      <c r="S47" s="37"/>
      <c r="T47" s="33"/>
      <c r="U47" s="33"/>
      <c r="V47" s="33"/>
      <c r="W47" s="33"/>
      <c r="X47" s="34"/>
      <c r="Y47" s="37"/>
      <c r="Z47" s="33"/>
      <c r="AA47" s="33"/>
      <c r="AB47" s="33"/>
      <c r="AC47" s="33"/>
      <c r="AD47" s="34"/>
      <c r="AE47" s="37"/>
      <c r="AF47" s="33"/>
      <c r="AG47" s="33"/>
      <c r="AH47" s="33"/>
      <c r="AI47" s="33"/>
      <c r="AJ47" s="33"/>
    </row>
    <row r="48" spans="1:48" x14ac:dyDescent="0.2">
      <c r="A48" s="37" t="s">
        <v>21</v>
      </c>
      <c r="B48" s="33"/>
      <c r="C48" s="33"/>
      <c r="D48" s="33"/>
      <c r="E48" s="33"/>
      <c r="F48" s="56" t="e">
        <f>ROUND((E44/E46),2)</f>
        <v>#DIV/0!</v>
      </c>
      <c r="G48" s="37" t="s">
        <v>21</v>
      </c>
      <c r="H48" s="33"/>
      <c r="I48" s="33"/>
      <c r="J48" s="33"/>
      <c r="K48" s="33"/>
      <c r="L48" s="56" t="e">
        <f>ROUND((K44/K46),2)</f>
        <v>#REF!</v>
      </c>
      <c r="M48" s="37" t="s">
        <v>21</v>
      </c>
      <c r="N48" s="33"/>
      <c r="O48" s="33"/>
      <c r="P48" s="33"/>
      <c r="Q48" s="33"/>
      <c r="R48" s="56" t="e">
        <f>ROUND((Q44/Q46),2)</f>
        <v>#REF!</v>
      </c>
      <c r="S48" s="37" t="s">
        <v>21</v>
      </c>
      <c r="T48" s="33"/>
      <c r="U48" s="33"/>
      <c r="V48" s="33"/>
      <c r="W48" s="33"/>
      <c r="X48" s="56" t="e">
        <f>ROUND((W44/W46),2)</f>
        <v>#REF!</v>
      </c>
      <c r="Y48" s="37" t="s">
        <v>21</v>
      </c>
      <c r="Z48" s="33"/>
      <c r="AA48" s="33"/>
      <c r="AB48" s="33"/>
      <c r="AC48" s="33"/>
      <c r="AD48" s="56" t="e">
        <f>ROUND((AC44/AC46),2)</f>
        <v>#REF!</v>
      </c>
      <c r="AE48" s="37" t="s">
        <v>21</v>
      </c>
      <c r="AF48" s="33"/>
      <c r="AG48" s="33"/>
      <c r="AH48" s="33"/>
      <c r="AI48" s="33"/>
      <c r="AJ48" s="68">
        <f>(AI44/AI46)</f>
        <v>-1.2053889511709019</v>
      </c>
      <c r="AP48" s="95"/>
      <c r="AV48" s="95"/>
    </row>
    <row r="49" spans="1:48" x14ac:dyDescent="0.2">
      <c r="A49" s="37"/>
      <c r="B49" s="33"/>
      <c r="C49" s="33"/>
      <c r="D49" s="33"/>
      <c r="E49" s="43"/>
      <c r="F49" s="34"/>
      <c r="G49" s="37"/>
      <c r="H49" s="33"/>
      <c r="I49" s="33"/>
      <c r="J49" s="33"/>
      <c r="K49" s="43"/>
      <c r="L49" s="34"/>
      <c r="M49" s="37"/>
      <c r="N49" s="33"/>
      <c r="O49" s="33"/>
      <c r="P49" s="33"/>
      <c r="Q49" s="43"/>
      <c r="R49" s="34"/>
      <c r="S49" s="37"/>
      <c r="T49" s="33"/>
      <c r="U49" s="33"/>
      <c r="V49" s="33"/>
      <c r="W49" s="43"/>
      <c r="X49" s="34"/>
      <c r="Y49" s="37"/>
      <c r="Z49" s="33"/>
      <c r="AA49" s="33"/>
      <c r="AB49" s="33"/>
      <c r="AC49" s="43"/>
      <c r="AD49" s="34"/>
      <c r="AE49" s="37"/>
      <c r="AF49" s="33"/>
      <c r="AG49" s="33"/>
      <c r="AH49" s="33"/>
      <c r="AI49" s="43"/>
      <c r="AJ49" s="33"/>
      <c r="AO49" s="83"/>
      <c r="AU49" s="83"/>
    </row>
    <row r="50" spans="1:48" ht="16.5" x14ac:dyDescent="0.35">
      <c r="A50" s="112" t="str">
        <f>A23</f>
        <v>Projected Revenue Oct 2018 - Mar 2019</v>
      </c>
      <c r="B50" s="41"/>
      <c r="C50" s="33"/>
      <c r="D50" s="33"/>
      <c r="E50" s="111"/>
      <c r="F50" s="34"/>
      <c r="G50" s="40" t="str">
        <f>G23</f>
        <v>Projected Revenue Jan-Dec 2016</v>
      </c>
      <c r="H50" s="41"/>
      <c r="I50" s="33"/>
      <c r="J50" s="33"/>
      <c r="K50" s="49" t="e">
        <f>+K42+K43</f>
        <v>#REF!</v>
      </c>
      <c r="L50" s="34"/>
      <c r="M50" s="40" t="str">
        <f>M23</f>
        <v>Projected Revenue Jan-Dec 2015</v>
      </c>
      <c r="N50" s="41"/>
      <c r="O50" s="33"/>
      <c r="P50" s="33"/>
      <c r="Q50" s="49" t="e">
        <f>+Q42+Q43</f>
        <v>#REF!</v>
      </c>
      <c r="R50" s="34"/>
      <c r="S50" s="40" t="str">
        <f>S23</f>
        <v>Projected Revenue Jan-Dec 2014</v>
      </c>
      <c r="T50" s="41"/>
      <c r="U50" s="33"/>
      <c r="V50" s="33"/>
      <c r="W50" s="49">
        <f>+W42</f>
        <v>0</v>
      </c>
      <c r="X50" s="34"/>
      <c r="Y50" s="40" t="str">
        <f>Y23</f>
        <v>Projected Revenue Jan-Dec 2014</v>
      </c>
      <c r="Z50" s="41"/>
      <c r="AA50" s="33"/>
      <c r="AB50" s="33"/>
      <c r="AC50" s="49" t="e">
        <f>+AC42</f>
        <v>#REF!</v>
      </c>
      <c r="AD50" s="34"/>
      <c r="AE50" s="40" t="str">
        <f>AE23</f>
        <v>Projected Revenue Jan-Dec 2013</v>
      </c>
      <c r="AF50" s="41"/>
      <c r="AG50" s="33"/>
      <c r="AH50" s="33"/>
      <c r="AI50" s="49">
        <f>AI42</f>
        <v>28903.390000000003</v>
      </c>
      <c r="AJ50" s="33"/>
      <c r="AK50" s="81"/>
      <c r="AL50" s="81"/>
      <c r="AO50" s="89"/>
      <c r="AQ50" s="81"/>
      <c r="AR50" s="81"/>
      <c r="AU50" s="89"/>
    </row>
    <row r="51" spans="1:48" x14ac:dyDescent="0.2">
      <c r="A51" s="37" t="s">
        <v>20</v>
      </c>
      <c r="B51" s="33"/>
      <c r="C51" s="33"/>
      <c r="D51" s="33"/>
      <c r="E51" s="43">
        <f>E46</f>
        <v>0</v>
      </c>
      <c r="F51" s="34"/>
      <c r="G51" s="37" t="s">
        <v>20</v>
      </c>
      <c r="H51" s="33"/>
      <c r="I51" s="33"/>
      <c r="J51" s="33"/>
      <c r="K51" s="43" t="e">
        <f>K46</f>
        <v>#REF!</v>
      </c>
      <c r="L51" s="34"/>
      <c r="M51" s="37" t="s">
        <v>20</v>
      </c>
      <c r="N51" s="33"/>
      <c r="O51" s="33"/>
      <c r="P51" s="33"/>
      <c r="Q51" s="43" t="e">
        <f>Q46</f>
        <v>#REF!</v>
      </c>
      <c r="R51" s="34"/>
      <c r="S51" s="37" t="s">
        <v>20</v>
      </c>
      <c r="T51" s="33"/>
      <c r="U51" s="33"/>
      <c r="V51" s="33"/>
      <c r="W51" s="43" t="e">
        <f>W46</f>
        <v>#REF!</v>
      </c>
      <c r="X51" s="34"/>
      <c r="Y51" s="37" t="s">
        <v>20</v>
      </c>
      <c r="Z51" s="33"/>
      <c r="AA51" s="33"/>
      <c r="AB51" s="33"/>
      <c r="AC51" s="43" t="e">
        <f>AC46</f>
        <v>#REF!</v>
      </c>
      <c r="AD51" s="34"/>
      <c r="AE51" s="37" t="s">
        <v>25</v>
      </c>
      <c r="AF51" s="33"/>
      <c r="AG51" s="33"/>
      <c r="AH51" s="33"/>
      <c r="AI51" s="43">
        <f>AI46</f>
        <v>16056</v>
      </c>
      <c r="AJ51" s="33"/>
      <c r="AO51" s="83"/>
      <c r="AU51" s="83"/>
    </row>
    <row r="52" spans="1:48" ht="15" x14ac:dyDescent="0.35">
      <c r="A52" s="37" t="s">
        <v>22</v>
      </c>
      <c r="B52" s="33"/>
      <c r="C52" s="33"/>
      <c r="D52" s="33"/>
      <c r="E52" s="33"/>
      <c r="F52" s="57" t="e">
        <f>ROUND((E50/E51),2)</f>
        <v>#DIV/0!</v>
      </c>
      <c r="G52" s="37" t="s">
        <v>22</v>
      </c>
      <c r="H52" s="33"/>
      <c r="I52" s="33"/>
      <c r="J52" s="33"/>
      <c r="K52" s="33"/>
      <c r="L52" s="57" t="e">
        <f>ROUND((K50/K51),2)</f>
        <v>#REF!</v>
      </c>
      <c r="M52" s="37" t="s">
        <v>22</v>
      </c>
      <c r="N52" s="33"/>
      <c r="O52" s="33"/>
      <c r="P52" s="33"/>
      <c r="Q52" s="33"/>
      <c r="R52" s="57" t="e">
        <f>ROUND((Q50/Q51),2)</f>
        <v>#REF!</v>
      </c>
      <c r="S52" s="37" t="s">
        <v>22</v>
      </c>
      <c r="T52" s="33"/>
      <c r="U52" s="33"/>
      <c r="V52" s="33"/>
      <c r="W52" s="33"/>
      <c r="X52" s="57" t="e">
        <f>ROUND((W50/W51),2)</f>
        <v>#REF!</v>
      </c>
      <c r="Y52" s="37" t="s">
        <v>22</v>
      </c>
      <c r="Z52" s="33"/>
      <c r="AA52" s="33"/>
      <c r="AB52" s="33"/>
      <c r="AC52" s="33"/>
      <c r="AD52" s="57" t="e">
        <f>ROUND((AC50/AC51),2)</f>
        <v>#REF!</v>
      </c>
      <c r="AE52" s="37" t="s">
        <v>22</v>
      </c>
      <c r="AF52" s="33"/>
      <c r="AG52" s="33"/>
      <c r="AH52" s="33"/>
      <c r="AI52" s="33"/>
      <c r="AJ52" s="69">
        <f>(AI50/AI51)</f>
        <v>1.8001613104135528</v>
      </c>
      <c r="AP52" s="91"/>
      <c r="AV52" s="91"/>
    </row>
    <row r="53" spans="1:48" x14ac:dyDescent="0.2">
      <c r="A53" s="37"/>
      <c r="B53" s="33"/>
      <c r="C53" s="33"/>
      <c r="D53" s="33"/>
      <c r="E53" s="33"/>
      <c r="F53" s="34"/>
      <c r="G53" s="37"/>
      <c r="H53" s="33"/>
      <c r="I53" s="33"/>
      <c r="J53" s="33"/>
      <c r="K53" s="33"/>
      <c r="L53" s="34"/>
      <c r="M53" s="37"/>
      <c r="N53" s="33"/>
      <c r="O53" s="33"/>
      <c r="P53" s="33"/>
      <c r="Q53" s="33"/>
      <c r="R53" s="34"/>
      <c r="S53" s="37"/>
      <c r="T53" s="33"/>
      <c r="U53" s="33"/>
      <c r="V53" s="33"/>
      <c r="W53" s="33"/>
      <c r="X53" s="34"/>
      <c r="Y53" s="37"/>
      <c r="Z53" s="33"/>
      <c r="AA53" s="33"/>
      <c r="AB53" s="33"/>
      <c r="AC53" s="33"/>
      <c r="AD53" s="34"/>
      <c r="AE53" s="30" t="s">
        <v>35</v>
      </c>
      <c r="AF53" s="33"/>
      <c r="AG53" s="33"/>
      <c r="AH53" s="33"/>
      <c r="AI53" s="33"/>
      <c r="AJ53" s="53" t="e">
        <f>#REF!-AJ48</f>
        <v>#REF!</v>
      </c>
    </row>
    <row r="54" spans="1:48" ht="18.75" thickBot="1" x14ac:dyDescent="0.4">
      <c r="A54" s="30" t="s">
        <v>26</v>
      </c>
      <c r="B54" s="31"/>
      <c r="C54" s="33"/>
      <c r="D54" s="33"/>
      <c r="E54" s="33"/>
      <c r="F54" s="52" t="e">
        <f>+F52+F48</f>
        <v>#DIV/0!</v>
      </c>
      <c r="G54" s="30" t="s">
        <v>26</v>
      </c>
      <c r="H54" s="31"/>
      <c r="I54" s="33"/>
      <c r="J54" s="33"/>
      <c r="K54" s="33"/>
      <c r="L54" s="52" t="e">
        <f>+L52+L48</f>
        <v>#REF!</v>
      </c>
      <c r="M54" s="30" t="s">
        <v>26</v>
      </c>
      <c r="N54" s="31"/>
      <c r="O54" s="33"/>
      <c r="P54" s="33"/>
      <c r="Q54" s="33"/>
      <c r="R54" s="52" t="e">
        <f>+R52+R48</f>
        <v>#REF!</v>
      </c>
      <c r="S54" s="30" t="s">
        <v>26</v>
      </c>
      <c r="T54" s="31"/>
      <c r="U54" s="33"/>
      <c r="V54" s="33"/>
      <c r="W54" s="33"/>
      <c r="X54" s="52" t="e">
        <f>+X52+X48</f>
        <v>#REF!</v>
      </c>
      <c r="Y54" s="30" t="s">
        <v>26</v>
      </c>
      <c r="Z54" s="31"/>
      <c r="AA54" s="33"/>
      <c r="AB54" s="33"/>
      <c r="AC54" s="33"/>
      <c r="AD54" s="52" t="e">
        <f>+AD52+AD48</f>
        <v>#REF!</v>
      </c>
      <c r="AE54" s="30" t="s">
        <v>26</v>
      </c>
      <c r="AF54" s="31"/>
      <c r="AG54" s="33"/>
      <c r="AH54" s="33"/>
      <c r="AI54" s="33"/>
      <c r="AJ54" s="70" t="e">
        <f>+AJ52+AJ48+AJ53</f>
        <v>#REF!</v>
      </c>
      <c r="AK54" s="74"/>
      <c r="AL54" s="74"/>
      <c r="AP54" s="92"/>
      <c r="AQ54" s="74"/>
      <c r="AR54" s="74"/>
      <c r="AV54" s="92"/>
    </row>
    <row r="55" spans="1:48" ht="18.75" thickTop="1" x14ac:dyDescent="0.35">
      <c r="A55" s="30"/>
      <c r="B55" s="31"/>
      <c r="C55" s="33"/>
      <c r="D55" s="33"/>
      <c r="E55" s="33"/>
      <c r="F55" s="58"/>
      <c r="G55" s="30"/>
      <c r="H55" s="31"/>
      <c r="I55" s="33"/>
      <c r="J55" s="33"/>
      <c r="K55" s="33"/>
      <c r="L55" s="58"/>
      <c r="M55" s="30"/>
      <c r="N55" s="31"/>
      <c r="O55" s="33"/>
      <c r="P55" s="33"/>
      <c r="Q55" s="33"/>
      <c r="R55" s="58"/>
      <c r="S55" s="30"/>
      <c r="T55" s="31"/>
      <c r="U55" s="33"/>
      <c r="V55" s="33"/>
      <c r="W55" s="33"/>
      <c r="X55" s="58"/>
      <c r="Y55" s="30"/>
      <c r="Z55" s="31"/>
      <c r="AA55" s="33"/>
      <c r="AB55" s="33"/>
      <c r="AC55" s="33"/>
      <c r="AD55" s="58"/>
      <c r="AE55" s="30"/>
      <c r="AF55" s="31"/>
      <c r="AG55" s="33"/>
      <c r="AH55" s="33"/>
      <c r="AI55" s="33"/>
      <c r="AJ55" s="71"/>
      <c r="AK55" s="74"/>
      <c r="AL55" s="74"/>
      <c r="AP55" s="92"/>
      <c r="AQ55" s="74"/>
      <c r="AR55" s="74"/>
      <c r="AT55" s="93"/>
      <c r="AV55" s="92"/>
    </row>
    <row r="56" spans="1:48" ht="15" x14ac:dyDescent="0.35">
      <c r="A56" s="45"/>
      <c r="B56" s="33"/>
      <c r="C56" s="33"/>
      <c r="D56" s="33"/>
      <c r="E56" s="33"/>
      <c r="F56" s="54"/>
      <c r="G56" s="45"/>
      <c r="H56" s="33"/>
      <c r="I56" s="33"/>
      <c r="J56" s="33"/>
      <c r="K56" s="33"/>
      <c r="L56" s="54"/>
      <c r="M56" s="45"/>
      <c r="N56" s="33"/>
      <c r="O56" s="33"/>
      <c r="P56" s="33"/>
      <c r="Q56" s="33"/>
      <c r="R56" s="54"/>
      <c r="S56" s="45"/>
      <c r="T56" s="33"/>
      <c r="U56" s="33"/>
      <c r="V56" s="33"/>
      <c r="W56" s="33"/>
      <c r="X56" s="54"/>
      <c r="Y56" s="45"/>
      <c r="Z56" s="33"/>
      <c r="AA56" s="33"/>
      <c r="AB56" s="33"/>
      <c r="AC56" s="33"/>
      <c r="AD56" s="54"/>
      <c r="AE56" s="45"/>
      <c r="AF56" s="33"/>
      <c r="AG56" s="33"/>
      <c r="AH56" s="33"/>
      <c r="AI56" s="33"/>
      <c r="AJ56" s="67"/>
    </row>
    <row r="57" spans="1:48" ht="13.5" thickBot="1" x14ac:dyDescent="0.25">
      <c r="A57" s="59"/>
      <c r="B57" s="60"/>
      <c r="C57" s="60"/>
      <c r="D57" s="60"/>
      <c r="E57" s="60"/>
      <c r="F57" s="61"/>
      <c r="G57" s="59"/>
      <c r="H57" s="60"/>
      <c r="I57" s="60"/>
      <c r="J57" s="60"/>
      <c r="K57" s="60"/>
      <c r="L57" s="61"/>
      <c r="M57" s="59"/>
      <c r="N57" s="60"/>
      <c r="O57" s="60"/>
      <c r="P57" s="60"/>
      <c r="Q57" s="60"/>
      <c r="R57" s="61"/>
      <c r="S57" s="59"/>
      <c r="T57" s="60"/>
      <c r="U57" s="60"/>
      <c r="V57" s="60"/>
      <c r="W57" s="60"/>
      <c r="X57" s="61"/>
      <c r="Y57" s="59"/>
      <c r="Z57" s="60"/>
      <c r="AA57" s="60"/>
      <c r="AB57" s="60"/>
      <c r="AC57" s="60"/>
      <c r="AD57" s="61"/>
      <c r="AE57" s="59"/>
      <c r="AF57" s="60"/>
      <c r="AG57" s="60"/>
      <c r="AH57" s="60"/>
      <c r="AI57" s="60"/>
      <c r="AJ57" s="60"/>
      <c r="AT57" s="93"/>
      <c r="AV57" s="96"/>
    </row>
  </sheetData>
  <mergeCells count="18">
    <mergeCell ref="Y6:AD6"/>
    <mergeCell ref="AE6:AJ6"/>
    <mergeCell ref="M4:R4"/>
    <mergeCell ref="M6:R6"/>
    <mergeCell ref="M33:R33"/>
    <mergeCell ref="S33:X33"/>
    <mergeCell ref="Y33:AD33"/>
    <mergeCell ref="AE33:AJ33"/>
    <mergeCell ref="S4:X4"/>
    <mergeCell ref="Y4:AD4"/>
    <mergeCell ref="AE4:AJ4"/>
    <mergeCell ref="S6:X6"/>
    <mergeCell ref="A4:F4"/>
    <mergeCell ref="A6:F6"/>
    <mergeCell ref="A33:F33"/>
    <mergeCell ref="G4:L4"/>
    <mergeCell ref="G6:L6"/>
    <mergeCell ref="G33:L33"/>
  </mergeCells>
  <phoneticPr fontId="7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3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I21" sqref="I2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0" ht="23.25" x14ac:dyDescent="0.35">
      <c r="A1" s="143" t="s">
        <v>51</v>
      </c>
      <c r="B1" s="143"/>
      <c r="C1" s="143"/>
      <c r="D1" s="143"/>
      <c r="E1" s="143"/>
      <c r="F1" s="143"/>
      <c r="G1" s="143"/>
    </row>
    <row r="2" spans="1:10" ht="18" x14ac:dyDescent="0.25">
      <c r="A2" s="144" t="s">
        <v>52</v>
      </c>
      <c r="B2" s="144"/>
      <c r="C2" s="144"/>
      <c r="D2" s="144"/>
      <c r="E2" s="144"/>
      <c r="F2" s="144"/>
      <c r="G2" s="144"/>
    </row>
    <row r="3" spans="1:10" ht="15.75" x14ac:dyDescent="0.25">
      <c r="A3" s="145" t="s">
        <v>61</v>
      </c>
      <c r="B3" s="145"/>
      <c r="C3" s="145"/>
      <c r="D3" s="145"/>
      <c r="E3" s="145"/>
      <c r="F3" s="145"/>
      <c r="G3" s="145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4" t="s">
        <v>1</v>
      </c>
      <c r="C8" s="5" t="s">
        <v>2</v>
      </c>
      <c r="D8" s="4" t="s">
        <v>3</v>
      </c>
      <c r="E8" s="4" t="s">
        <v>4</v>
      </c>
      <c r="F8" s="4" t="s">
        <v>5</v>
      </c>
      <c r="G8" s="4" t="s">
        <v>5</v>
      </c>
    </row>
    <row r="9" spans="1:10" ht="16.5" thickBot="1" x14ac:dyDescent="0.3">
      <c r="B9" s="6"/>
      <c r="C9" s="7"/>
      <c r="D9" s="6"/>
      <c r="E9" s="8"/>
      <c r="F9" s="6" t="s">
        <v>6</v>
      </c>
      <c r="G9" s="6"/>
    </row>
    <row r="10" spans="1:10" ht="16.5" thickTop="1" x14ac:dyDescent="0.25">
      <c r="B10" s="9"/>
      <c r="C10" s="10"/>
      <c r="D10" s="10"/>
      <c r="E10" s="9"/>
      <c r="F10" s="11"/>
      <c r="G10" s="136"/>
    </row>
    <row r="11" spans="1:10" ht="15.75" x14ac:dyDescent="0.25">
      <c r="B11" s="20" t="s">
        <v>43</v>
      </c>
      <c r="C11" s="118">
        <v>0</v>
      </c>
      <c r="D11" s="118">
        <v>313540</v>
      </c>
      <c r="E11" s="120">
        <f t="shared" ref="E11:E13" si="0">D11/2000</f>
        <v>156.77000000000001</v>
      </c>
      <c r="F11" s="114">
        <f t="shared" ref="F11:F16" si="1">G11/E11</f>
        <v>-43.472348025770231</v>
      </c>
      <c r="G11" s="102">
        <v>-6815.16</v>
      </c>
      <c r="I11" s="107"/>
      <c r="J11" s="108"/>
    </row>
    <row r="12" spans="1:10" ht="15.75" x14ac:dyDescent="0.25">
      <c r="B12" s="20" t="s">
        <v>44</v>
      </c>
      <c r="C12" s="118">
        <v>0</v>
      </c>
      <c r="D12" s="118">
        <v>385240</v>
      </c>
      <c r="E12" s="120">
        <f t="shared" si="0"/>
        <v>192.62</v>
      </c>
      <c r="F12" s="114">
        <f t="shared" si="1"/>
        <v>-30.323953898868236</v>
      </c>
      <c r="G12" s="102">
        <v>-5841</v>
      </c>
      <c r="I12" s="107"/>
      <c r="J12" s="108"/>
    </row>
    <row r="13" spans="1:10" ht="15.75" x14ac:dyDescent="0.25">
      <c r="B13" s="20" t="s">
        <v>45</v>
      </c>
      <c r="C13" s="118">
        <v>0</v>
      </c>
      <c r="D13" s="118">
        <v>351380</v>
      </c>
      <c r="E13" s="120">
        <f t="shared" si="0"/>
        <v>175.69</v>
      </c>
      <c r="F13" s="114">
        <f t="shared" si="1"/>
        <v>-30</v>
      </c>
      <c r="G13" s="102">
        <v>-5270.7</v>
      </c>
      <c r="I13" s="107"/>
      <c r="J13" s="108"/>
    </row>
    <row r="14" spans="1:10" ht="15.75" x14ac:dyDescent="0.25">
      <c r="B14" s="20" t="s">
        <v>46</v>
      </c>
      <c r="C14" s="118">
        <v>0</v>
      </c>
      <c r="D14" s="118">
        <v>395840</v>
      </c>
      <c r="E14" s="120">
        <f>D14/2000</f>
        <v>197.92</v>
      </c>
      <c r="F14" s="114">
        <f t="shared" si="1"/>
        <v>-27.250404203718674</v>
      </c>
      <c r="G14" s="102">
        <v>-5393.4</v>
      </c>
      <c r="H14" s="101"/>
      <c r="I14" s="107"/>
      <c r="J14" s="108"/>
    </row>
    <row r="15" spans="1:10" ht="15.75" x14ac:dyDescent="0.25">
      <c r="B15" s="20" t="s">
        <v>47</v>
      </c>
      <c r="C15" s="118">
        <v>0</v>
      </c>
      <c r="D15" s="118">
        <v>374960</v>
      </c>
      <c r="E15" s="120">
        <f>D15/2000</f>
        <v>187.48</v>
      </c>
      <c r="F15" s="114">
        <f t="shared" si="1"/>
        <v>-43.637294644762108</v>
      </c>
      <c r="G15" s="102">
        <v>-8181.12</v>
      </c>
      <c r="I15" s="107"/>
      <c r="J15" s="108"/>
    </row>
    <row r="16" spans="1:10" ht="15.75" x14ac:dyDescent="0.25">
      <c r="B16" s="113" t="s">
        <v>48</v>
      </c>
      <c r="C16" s="121">
        <v>0</v>
      </c>
      <c r="D16" s="121">
        <v>352160</v>
      </c>
      <c r="E16" s="120">
        <f>D16/2000</f>
        <v>176.08</v>
      </c>
      <c r="F16" s="114">
        <f t="shared" si="1"/>
        <v>-48.639879600181736</v>
      </c>
      <c r="G16" s="123">
        <v>-8564.51</v>
      </c>
      <c r="I16" s="107"/>
      <c r="J16" s="108"/>
    </row>
    <row r="17" spans="1:10" ht="15.75" x14ac:dyDescent="0.25">
      <c r="B17" s="18" t="s">
        <v>54</v>
      </c>
      <c r="C17" s="121">
        <v>0</v>
      </c>
      <c r="D17" s="121">
        <v>371220</v>
      </c>
      <c r="E17" s="120">
        <f t="shared" ref="E17:E23" si="2">D17/2000</f>
        <v>185.61</v>
      </c>
      <c r="F17" s="114">
        <f t="shared" ref="F17:F23" si="3">G17/E17</f>
        <v>-46.764883357577716</v>
      </c>
      <c r="G17" s="123">
        <v>-8680.0300000000007</v>
      </c>
      <c r="I17" s="107"/>
      <c r="J17" s="108"/>
    </row>
    <row r="18" spans="1:10" ht="15.75" x14ac:dyDescent="0.25">
      <c r="B18" s="19" t="s">
        <v>55</v>
      </c>
      <c r="C18" s="121">
        <v>0</v>
      </c>
      <c r="D18" s="121">
        <v>295560</v>
      </c>
      <c r="E18" s="120">
        <f t="shared" si="2"/>
        <v>147.78</v>
      </c>
      <c r="F18" s="114">
        <f t="shared" si="3"/>
        <v>-29.999999999999996</v>
      </c>
      <c r="G18" s="123">
        <v>-4433.3999999999996</v>
      </c>
      <c r="I18" s="107"/>
      <c r="J18" s="108"/>
    </row>
    <row r="19" spans="1:10" ht="15.75" x14ac:dyDescent="0.25">
      <c r="B19" s="19" t="s">
        <v>56</v>
      </c>
      <c r="C19" s="121">
        <v>0</v>
      </c>
      <c r="D19" s="121">
        <v>324200</v>
      </c>
      <c r="E19" s="122">
        <f t="shared" si="2"/>
        <v>162.1</v>
      </c>
      <c r="F19" s="114">
        <f t="shared" si="3"/>
        <v>-29.183837137569402</v>
      </c>
      <c r="G19" s="123">
        <v>-4730.7</v>
      </c>
      <c r="I19" s="107"/>
      <c r="J19" s="108"/>
    </row>
    <row r="20" spans="1:10" ht="15.75" x14ac:dyDescent="0.25">
      <c r="B20" s="19" t="s">
        <v>57</v>
      </c>
      <c r="C20" s="121">
        <v>0</v>
      </c>
      <c r="D20" s="121">
        <v>316400</v>
      </c>
      <c r="E20" s="122">
        <f t="shared" si="2"/>
        <v>158.19999999999999</v>
      </c>
      <c r="F20" s="114">
        <f t="shared" si="3"/>
        <v>-137.72781289506955</v>
      </c>
      <c r="G20" s="123">
        <v>-21788.54</v>
      </c>
      <c r="I20" s="107"/>
      <c r="J20" s="108"/>
    </row>
    <row r="21" spans="1:10" ht="15.75" x14ac:dyDescent="0.25">
      <c r="B21" s="19" t="s">
        <v>58</v>
      </c>
      <c r="C21" s="121">
        <v>0</v>
      </c>
      <c r="D21" s="121">
        <v>347220</v>
      </c>
      <c r="E21" s="122">
        <f t="shared" si="2"/>
        <v>173.61</v>
      </c>
      <c r="F21" s="114">
        <f t="shared" si="3"/>
        <v>-29.16191463625367</v>
      </c>
      <c r="G21" s="123">
        <v>-5062.8</v>
      </c>
      <c r="I21" s="107"/>
      <c r="J21" s="108"/>
    </row>
    <row r="22" spans="1:10" ht="15.75" x14ac:dyDescent="0.25">
      <c r="B22" s="20" t="s">
        <v>59</v>
      </c>
      <c r="C22" s="121">
        <v>0</v>
      </c>
      <c r="D22" s="121">
        <v>258600</v>
      </c>
      <c r="E22" s="122">
        <f t="shared" si="2"/>
        <v>129.30000000000001</v>
      </c>
      <c r="F22" s="114">
        <f t="shared" si="3"/>
        <v>-202.16829079659703</v>
      </c>
      <c r="G22" s="123">
        <v>-26140.36</v>
      </c>
      <c r="I22" s="107"/>
      <c r="J22" s="108"/>
    </row>
    <row r="23" spans="1:10" ht="15.75" x14ac:dyDescent="0.25">
      <c r="B23" s="20" t="s">
        <v>79</v>
      </c>
      <c r="C23" s="125">
        <v>0</v>
      </c>
      <c r="D23" s="125">
        <v>241680</v>
      </c>
      <c r="E23" s="126">
        <f t="shared" si="2"/>
        <v>120.84</v>
      </c>
      <c r="F23" s="115">
        <f t="shared" si="3"/>
        <v>-97.803955643826541</v>
      </c>
      <c r="G23" s="127">
        <v>-11818.63</v>
      </c>
      <c r="I23" s="107"/>
      <c r="J23" s="108"/>
    </row>
    <row r="24" spans="1:10" ht="15.75" x14ac:dyDescent="0.25">
      <c r="A24" t="s">
        <v>8</v>
      </c>
      <c r="B24" s="4"/>
      <c r="C24" s="21">
        <f>SUM(C11:C23)</f>
        <v>0</v>
      </c>
      <c r="D24" s="21">
        <f>SUM(D11:D23)</f>
        <v>4328000</v>
      </c>
      <c r="E24" s="24">
        <f>SUM(E11:E22)</f>
        <v>2043.16</v>
      </c>
      <c r="F24" s="104"/>
      <c r="G24" s="22">
        <f>SUM(G11:G23)</f>
        <v>-122720.35</v>
      </c>
    </row>
    <row r="25" spans="1:10" ht="15.75" x14ac:dyDescent="0.25">
      <c r="B25" s="14"/>
      <c r="C25" s="15"/>
      <c r="D25" s="16"/>
      <c r="E25" s="17" t="s">
        <v>0</v>
      </c>
      <c r="F25" s="105"/>
      <c r="G25" s="13"/>
    </row>
    <row r="26" spans="1:10" ht="15.75" x14ac:dyDescent="0.25">
      <c r="B26" s="98" t="s">
        <v>62</v>
      </c>
      <c r="C26" s="97"/>
      <c r="E26" s="99"/>
      <c r="F26" s="106"/>
      <c r="G26" s="22">
        <f>SUM(G18:G23)</f>
        <v>-73974.430000000008</v>
      </c>
    </row>
    <row r="27" spans="1:10" x14ac:dyDescent="0.25">
      <c r="E27" s="99"/>
      <c r="F27" s="106"/>
    </row>
    <row r="28" spans="1:10" x14ac:dyDescent="0.25">
      <c r="B28" t="s">
        <v>60</v>
      </c>
      <c r="E28" s="99"/>
      <c r="F28" s="106"/>
    </row>
    <row r="29" spans="1:10" x14ac:dyDescent="0.25">
      <c r="E29" s="99"/>
      <c r="F29" s="106"/>
    </row>
    <row r="30" spans="1:10" x14ac:dyDescent="0.25">
      <c r="E30" s="99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tabSelected="1" workbookViewId="0">
      <selection activeCell="P17" sqref="P17"/>
    </sheetView>
  </sheetViews>
  <sheetFormatPr defaultRowHeight="15" x14ac:dyDescent="0.25"/>
  <cols>
    <col min="1" max="1" width="3.28515625" customWidth="1"/>
    <col min="2" max="2" width="11.5703125" customWidth="1"/>
    <col min="3" max="3" width="16.42578125" customWidth="1"/>
    <col min="4" max="7" width="12.7109375" customWidth="1"/>
    <col min="8" max="8" width="5.7109375" customWidth="1"/>
    <col min="10" max="10" width="10.85546875" bestFit="1" customWidth="1"/>
  </cols>
  <sheetData>
    <row r="1" spans="1:10" ht="23.25" x14ac:dyDescent="0.35">
      <c r="A1" s="143" t="s">
        <v>51</v>
      </c>
      <c r="B1" s="143"/>
      <c r="C1" s="143"/>
      <c r="D1" s="143"/>
      <c r="E1" s="143"/>
      <c r="F1" s="143"/>
      <c r="G1" s="143"/>
    </row>
    <row r="2" spans="1:10" ht="18" x14ac:dyDescent="0.25">
      <c r="A2" s="144" t="s">
        <v>53</v>
      </c>
      <c r="B2" s="144"/>
      <c r="C2" s="144"/>
      <c r="D2" s="144"/>
      <c r="E2" s="144"/>
      <c r="F2" s="144"/>
      <c r="G2" s="144"/>
    </row>
    <row r="3" spans="1:10" ht="15.75" x14ac:dyDescent="0.25">
      <c r="A3" s="145" t="s">
        <v>61</v>
      </c>
      <c r="B3" s="145"/>
      <c r="C3" s="145"/>
      <c r="D3" s="145"/>
      <c r="E3" s="145"/>
      <c r="F3" s="145"/>
      <c r="G3" s="145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46" t="s">
        <v>78</v>
      </c>
      <c r="F6" s="3"/>
      <c r="G6" s="1"/>
    </row>
    <row r="7" spans="1:10" ht="15" customHeight="1" x14ac:dyDescent="0.25">
      <c r="A7" s="1"/>
      <c r="B7" s="1"/>
      <c r="C7" s="2"/>
      <c r="D7" s="1"/>
      <c r="E7" s="146"/>
      <c r="F7" s="3"/>
      <c r="G7" s="148" t="s">
        <v>82</v>
      </c>
    </row>
    <row r="8" spans="1:10" ht="15.75" x14ac:dyDescent="0.25">
      <c r="B8" s="4" t="s">
        <v>65</v>
      </c>
      <c r="C8" s="5" t="s">
        <v>7</v>
      </c>
      <c r="D8" s="4" t="s">
        <v>81</v>
      </c>
      <c r="E8" s="146"/>
      <c r="F8" s="4"/>
      <c r="G8" s="148"/>
      <c r="I8" t="s">
        <v>75</v>
      </c>
    </row>
    <row r="9" spans="1:10" ht="16.5" thickBot="1" x14ac:dyDescent="0.3">
      <c r="B9" s="6"/>
      <c r="C9" s="7"/>
      <c r="D9" s="6"/>
      <c r="E9" s="147"/>
      <c r="F9" s="6"/>
      <c r="G9" s="149"/>
      <c r="I9" s="135" t="s">
        <v>83</v>
      </c>
      <c r="J9" s="150" t="s">
        <v>84</v>
      </c>
    </row>
    <row r="10" spans="1:10" ht="16.5" thickTop="1" x14ac:dyDescent="0.25">
      <c r="B10" s="9"/>
      <c r="C10" s="10"/>
      <c r="D10" s="10"/>
      <c r="E10" s="9"/>
      <c r="F10" s="11"/>
      <c r="G10" s="9"/>
    </row>
    <row r="11" spans="1:10" ht="15.75" x14ac:dyDescent="0.25">
      <c r="B11" s="20" t="s">
        <v>13</v>
      </c>
      <c r="C11" s="117">
        <v>5133</v>
      </c>
      <c r="D11" s="131">
        <v>5.31</v>
      </c>
      <c r="E11" s="119">
        <v>1</v>
      </c>
      <c r="F11" s="102"/>
      <c r="G11" s="134">
        <f>+C11*E11</f>
        <v>5133</v>
      </c>
      <c r="I11" s="107">
        <f>+E11*Analysis!F$25</f>
        <v>-1.5931696816855649</v>
      </c>
      <c r="J11" s="107">
        <f>+I11*C11</f>
        <v>-8177.7399760920052</v>
      </c>
    </row>
    <row r="12" spans="1:10" ht="15.75" x14ac:dyDescent="0.25">
      <c r="B12" s="20" t="s">
        <v>66</v>
      </c>
      <c r="C12" s="117"/>
      <c r="D12" s="118"/>
      <c r="E12" s="120"/>
      <c r="F12" s="103"/>
      <c r="G12" s="102"/>
      <c r="I12" s="107"/>
      <c r="J12" s="107">
        <f t="shared" ref="J12:J19" si="0">+I12*C12</f>
        <v>0</v>
      </c>
    </row>
    <row r="13" spans="1:10" ht="15.75" x14ac:dyDescent="0.25">
      <c r="B13" s="20" t="s">
        <v>67</v>
      </c>
      <c r="C13" s="117">
        <v>94</v>
      </c>
      <c r="D13" s="131">
        <f>1.83*4.33</f>
        <v>7.9239000000000006</v>
      </c>
      <c r="E13" s="120">
        <f>+D13/D$11</f>
        <v>1.49225988700565</v>
      </c>
      <c r="F13" s="103"/>
      <c r="G13" s="134">
        <f>+C13*E13</f>
        <v>140.27242937853111</v>
      </c>
      <c r="I13" s="107">
        <f>+E13*Analysis!F$25</f>
        <v>-2.3774232091729286</v>
      </c>
      <c r="J13" s="107">
        <f t="shared" si="0"/>
        <v>-223.4777816622553</v>
      </c>
    </row>
    <row r="14" spans="1:10" ht="15.75" x14ac:dyDescent="0.25">
      <c r="B14" s="20" t="s">
        <v>68</v>
      </c>
      <c r="C14" s="117">
        <v>11</v>
      </c>
      <c r="D14" s="131">
        <f>2.52*4.33</f>
        <v>10.9116</v>
      </c>
      <c r="E14" s="120">
        <f t="shared" ref="E14:E19" si="1">+D14/D$11</f>
        <v>2.0549152542372884</v>
      </c>
      <c r="F14" s="103"/>
      <c r="G14" s="134">
        <f t="shared" ref="G14:G19" si="2">+C14*E14</f>
        <v>22.604067796610174</v>
      </c>
      <c r="I14" s="107">
        <f>+E14*Analysis!F$25</f>
        <v>-3.2738286814840323</v>
      </c>
      <c r="J14" s="107">
        <f t="shared" si="0"/>
        <v>-36.012115496324355</v>
      </c>
    </row>
    <row r="15" spans="1:10" ht="15.75" x14ac:dyDescent="0.25">
      <c r="B15" s="20" t="s">
        <v>69</v>
      </c>
      <c r="C15" s="117">
        <v>82</v>
      </c>
      <c r="D15" s="131">
        <f>3.24*4.33</f>
        <v>14.029200000000001</v>
      </c>
      <c r="E15" s="120">
        <f t="shared" si="1"/>
        <v>2.6420338983050851</v>
      </c>
      <c r="F15" s="103"/>
      <c r="G15" s="134">
        <f t="shared" si="2"/>
        <v>216.64677966101698</v>
      </c>
      <c r="I15" s="107">
        <f>+E15*Analysis!F$25</f>
        <v>-4.2092083047651849</v>
      </c>
      <c r="J15" s="107">
        <f t="shared" si="0"/>
        <v>-345.15508099074515</v>
      </c>
    </row>
    <row r="16" spans="1:10" ht="15.75" x14ac:dyDescent="0.25">
      <c r="B16" s="113" t="s">
        <v>70</v>
      </c>
      <c r="C16" s="117">
        <v>44</v>
      </c>
      <c r="D16" s="131">
        <f>4.47*4.33</f>
        <v>19.3551</v>
      </c>
      <c r="E16" s="120">
        <f t="shared" si="1"/>
        <v>3.6450282485875709</v>
      </c>
      <c r="F16" s="103"/>
      <c r="G16" s="134">
        <f t="shared" si="2"/>
        <v>160.38124293785313</v>
      </c>
      <c r="I16" s="107">
        <f>+E16*Analysis!F$25</f>
        <v>-5.8071484945371523</v>
      </c>
      <c r="J16" s="107">
        <f t="shared" si="0"/>
        <v>-255.5145337596347</v>
      </c>
    </row>
    <row r="17" spans="1:10" ht="15.75" x14ac:dyDescent="0.25">
      <c r="B17" s="18" t="s">
        <v>71</v>
      </c>
      <c r="C17" s="117">
        <v>55</v>
      </c>
      <c r="D17" s="131">
        <f>5.75*4.33</f>
        <v>24.897500000000001</v>
      </c>
      <c r="E17" s="120">
        <f t="shared" si="1"/>
        <v>4.688794726930321</v>
      </c>
      <c r="F17" s="103"/>
      <c r="G17" s="134">
        <f t="shared" si="2"/>
        <v>257.88370998116767</v>
      </c>
      <c r="I17" s="107">
        <f>+E17*Analysis!F$25</f>
        <v>-7.4700456025925348</v>
      </c>
      <c r="J17" s="107">
        <f t="shared" si="0"/>
        <v>-410.85250814258939</v>
      </c>
    </row>
    <row r="18" spans="1:10" ht="15.75" x14ac:dyDescent="0.25">
      <c r="B18" s="19" t="s">
        <v>72</v>
      </c>
      <c r="C18" s="117">
        <v>135</v>
      </c>
      <c r="D18" s="131">
        <f>8.1*4.33</f>
        <v>35.073</v>
      </c>
      <c r="E18" s="120">
        <f t="shared" si="1"/>
        <v>6.6050847457627127</v>
      </c>
      <c r="F18" s="103"/>
      <c r="G18" s="134">
        <f t="shared" si="2"/>
        <v>891.68644067796617</v>
      </c>
      <c r="I18" s="107">
        <f>+E18*Analysis!F$25</f>
        <v>-10.523020761912962</v>
      </c>
      <c r="J18" s="107">
        <f t="shared" si="0"/>
        <v>-1420.6078028582499</v>
      </c>
    </row>
    <row r="19" spans="1:10" ht="15.75" x14ac:dyDescent="0.25">
      <c r="B19" s="19" t="s">
        <v>73</v>
      </c>
      <c r="C19" s="117">
        <v>106</v>
      </c>
      <c r="D19" s="131">
        <f>10.6*4.33</f>
        <v>45.897999999999996</v>
      </c>
      <c r="E19" s="120">
        <f t="shared" si="1"/>
        <v>8.6436911487758952</v>
      </c>
      <c r="F19" s="103"/>
      <c r="G19" s="134">
        <f t="shared" si="2"/>
        <v>916.23126177024494</v>
      </c>
      <c r="I19" s="107">
        <f>+E19*Analysis!F$25</f>
        <v>-13.770866676083628</v>
      </c>
      <c r="J19" s="107">
        <f t="shared" si="0"/>
        <v>-1459.7118676648645</v>
      </c>
    </row>
    <row r="20" spans="1:10" ht="15.75" x14ac:dyDescent="0.25">
      <c r="B20" s="19"/>
      <c r="C20" s="117"/>
      <c r="D20" s="131"/>
      <c r="E20" s="120"/>
      <c r="F20" s="103"/>
      <c r="G20" s="102"/>
      <c r="I20" s="107"/>
      <c r="J20" s="107"/>
    </row>
    <row r="21" spans="1:10" ht="15.75" x14ac:dyDescent="0.25">
      <c r="B21" s="19"/>
      <c r="C21" s="117"/>
      <c r="D21" s="131"/>
      <c r="E21" s="120"/>
      <c r="F21" s="103"/>
      <c r="G21" s="102"/>
      <c r="I21" s="107"/>
      <c r="J21" s="107"/>
    </row>
    <row r="22" spans="1:10" ht="15.75" x14ac:dyDescent="0.25">
      <c r="B22" s="20"/>
      <c r="C22" s="124"/>
      <c r="D22" s="131"/>
      <c r="E22" s="126"/>
      <c r="F22" s="115"/>
      <c r="G22" s="127"/>
      <c r="I22" s="107"/>
      <c r="J22" s="152"/>
    </row>
    <row r="23" spans="1:10" ht="15.75" x14ac:dyDescent="0.25">
      <c r="A23" t="s">
        <v>8</v>
      </c>
      <c r="B23" s="12"/>
      <c r="C23" s="100">
        <f>SUM(C13:C22)</f>
        <v>527</v>
      </c>
      <c r="D23" s="21">
        <f>SUM(D13:D22)</f>
        <v>158.0883</v>
      </c>
      <c r="E23" s="23">
        <f>SUM(E13:E22)</f>
        <v>29.771807909604526</v>
      </c>
      <c r="F23" s="104"/>
      <c r="G23" s="134">
        <f>SUM(G11:G22)</f>
        <v>7738.7059322033901</v>
      </c>
      <c r="I23" s="107"/>
      <c r="J23" s="107">
        <f>SUM(J11:J22)</f>
        <v>-12329.071666666669</v>
      </c>
    </row>
    <row r="24" spans="1:10" ht="15.75" x14ac:dyDescent="0.25">
      <c r="B24" s="9"/>
      <c r="C24" s="14"/>
      <c r="D24" s="15"/>
      <c r="E24" s="16"/>
      <c r="F24" s="17" t="s">
        <v>0</v>
      </c>
      <c r="J24" s="151">
        <v>6</v>
      </c>
    </row>
    <row r="25" spans="1:10" ht="16.5" thickBot="1" x14ac:dyDescent="0.3">
      <c r="B25" s="98" t="s">
        <v>62</v>
      </c>
      <c r="C25" s="14"/>
      <c r="D25" s="15"/>
      <c r="E25" s="116"/>
      <c r="F25" s="17" t="s">
        <v>0</v>
      </c>
      <c r="G25" s="134">
        <f>+G23</f>
        <v>7738.7059322033901</v>
      </c>
      <c r="J25" s="135">
        <f>+J23*J24</f>
        <v>-73974.430000000008</v>
      </c>
    </row>
    <row r="26" spans="1:10" ht="15.75" thickTop="1" x14ac:dyDescent="0.25">
      <c r="C26" s="132"/>
      <c r="D26" s="132"/>
      <c r="E26" s="129"/>
      <c r="F26" s="130"/>
      <c r="G26" s="132"/>
    </row>
    <row r="27" spans="1:10" x14ac:dyDescent="0.25">
      <c r="C27" s="132"/>
      <c r="D27" s="128"/>
      <c r="E27" s="129"/>
      <c r="F27" s="130"/>
      <c r="G27" s="132"/>
    </row>
    <row r="28" spans="1:10" x14ac:dyDescent="0.25">
      <c r="C28" s="132"/>
      <c r="D28" s="128"/>
      <c r="E28" s="129"/>
      <c r="F28" s="130"/>
      <c r="G28" s="132"/>
    </row>
    <row r="29" spans="1:10" x14ac:dyDescent="0.25">
      <c r="C29" s="132"/>
      <c r="D29" s="128"/>
      <c r="E29" s="129"/>
      <c r="F29" s="133"/>
      <c r="G29" s="132"/>
    </row>
    <row r="30" spans="1:10" ht="15.75" x14ac:dyDescent="0.25">
      <c r="C30" s="14"/>
      <c r="D30" s="15"/>
      <c r="E30" s="16"/>
      <c r="F30" s="17" t="s">
        <v>0</v>
      </c>
    </row>
    <row r="31" spans="1:10" ht="15.75" x14ac:dyDescent="0.25">
      <c r="C31" s="14"/>
      <c r="D31" s="15"/>
      <c r="E31" s="16"/>
      <c r="F31" s="17" t="s">
        <v>0</v>
      </c>
    </row>
  </sheetData>
  <mergeCells count="5">
    <mergeCell ref="A1:G1"/>
    <mergeCell ref="A2:G2"/>
    <mergeCell ref="A3:G3"/>
    <mergeCell ref="E6:E9"/>
    <mergeCell ref="G7:G9"/>
  </mergeCell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2018-08-15T07:00:00+00:00</OpenedDate>
    <SignificantOrder xmlns="dc463f71-b30c-4ab2-9473-d307f9d35888">false</SignificantOrder>
    <Date1 xmlns="dc463f71-b30c-4ab2-9473-d307f9d35888">2018-08-15T07:00:00+00:00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180696</DocketNumber>
    <DelegatedOrder xmlns="dc463f71-b30c-4ab2-9473-d307f9d35888">false</DelegatedOrder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6C9336440341468675FCAD5C85E00C" ma:contentTypeVersion="76" ma:contentTypeDescription="" ma:contentTypeScope="" ma:versionID="c3368c65aaf19c8eee67923d3b0717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520C1-F1BE-4D6A-A921-5F2C705A2B9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C893767-D8F4-4E69-92E9-3ADC090CD118}"/>
</file>

<file path=customXml/itemProps3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2B48BB45-D522-4AE9-B6F2-6E4D84951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Analysis</vt:lpstr>
      <vt:lpstr>All 2017-2018</vt:lpstr>
      <vt:lpstr>Commodity Debit</vt:lpstr>
      <vt:lpstr>Analysis!Print_Area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Jackie Davis</cp:lastModifiedBy>
  <cp:lastPrinted>2017-02-28T20:08:08Z</cp:lastPrinted>
  <dcterms:created xsi:type="dcterms:W3CDTF">2011-01-20T20:41:17Z</dcterms:created>
  <dcterms:modified xsi:type="dcterms:W3CDTF">2018-08-15T22:56:48Z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0x0101006E56B4D1795A2E4DB2F0B01679ED314A00A86C9336440341468675FCAD5C85E00C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