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2980" windowHeight="10596"/>
  </bookViews>
  <sheets>
    <sheet name="Allocated" sheetId="1" r:id="rId1"/>
    <sheet name="Unallocated Summary" sheetId="2" r:id="rId2"/>
    <sheet name="Unallocated Detail " sheetId="3" r:id="rId3"/>
    <sheet name="Common by Acct" sheetId="4" r:id="rId4"/>
  </sheets>
  <externalReferences>
    <externalReference r:id="rId5"/>
  </externalReferences>
  <definedNames>
    <definedName name="__123Graph_D" localSheetId="2" hidden="1">#REF!</definedName>
    <definedName name="__123Graph_D" hidden="1">#REF!</definedName>
    <definedName name="__123Graph_ECURRENT" localSheetId="2" hidden="1">[1]ConsolidatingPL!#REF!</definedName>
    <definedName name="__123Graph_ECURRENT" hidden="1">[1]ConsolidatingPL!#REF!</definedName>
    <definedName name="_Fill" localSheetId="2" hidden="1">#REF!</definedName>
    <definedName name="_Fill" hidden="1">#REF!</definedName>
    <definedName name="_Key1" localSheetId="2" hidden="1">#REF!</definedName>
    <definedName name="_Key1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Sort" localSheetId="2" hidden="1">#REF!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localSheetId="3" hidden="1">{#N/A,#N/A,FALSE,"Coversheet";#N/A,#N/A,FALSE,"QA"}</definedName>
    <definedName name="b" localSheetId="2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CBWorkbookPriority" hidden="1">-2060790043</definedName>
    <definedName name="data" localSheetId="2">#REF!</definedName>
    <definedName name="data">#REF!</definedName>
    <definedName name="data12" localSheetId="2">#REF!</definedName>
    <definedName name="data12">#REF!</definedName>
    <definedName name="DELETE01" localSheetId="3" hidden="1">{#N/A,#N/A,FALSE,"Coversheet";#N/A,#N/A,FALSE,"QA"}</definedName>
    <definedName name="DELETE01" localSheetId="2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3" hidden="1">{#N/A,#N/A,FALSE,"Schedule F";#N/A,#N/A,FALSE,"Schedule G"}</definedName>
    <definedName name="DELETE02" localSheetId="2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3" hidden="1">{#N/A,#N/A,FALSE,"Coversheet";#N/A,#N/A,FALSE,"QA"}</definedName>
    <definedName name="Delete06" localSheetId="2" hidden="1">{#N/A,#N/A,FALSE,"Coversheet";#N/A,#N/A,FALSE,"QA"}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3" hidden="1">{#N/A,#N/A,FALSE,"Coversheet";#N/A,#N/A,FALSE,"QA"}</definedName>
    <definedName name="Delete09" localSheetId="2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3" hidden="1">{#N/A,#N/A,FALSE,"Coversheet";#N/A,#N/A,FALSE,"QA"}</definedName>
    <definedName name="Delete1" localSheetId="2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3" hidden="1">{#N/A,#N/A,FALSE,"Schedule F";#N/A,#N/A,FALSE,"Schedule G"}</definedName>
    <definedName name="Delete10" localSheetId="2" hidden="1">{#N/A,#N/A,FALSE,"Schedule F";#N/A,#N/A,FALSE,"Schedule G"}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3" hidden="1">{#N/A,#N/A,FALSE,"Coversheet";#N/A,#N/A,FALSE,"QA"}</definedName>
    <definedName name="Delete21" localSheetId="2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3" hidden="1">{#N/A,#N/A,FALSE,"Coversheet";#N/A,#N/A,FALSE,"QA"}</definedName>
    <definedName name="DFIT" localSheetId="2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Electp1" localSheetId="2">#REF!</definedName>
    <definedName name="Electp1">#REF!</definedName>
    <definedName name="Electp2" localSheetId="2">#REF!</definedName>
    <definedName name="Electp2">#REF!</definedName>
    <definedName name="MONTH" localSheetId="2">#REF!</definedName>
    <definedName name="MONTH">#REF!</definedName>
    <definedName name="Page1" localSheetId="2">#REF!</definedName>
    <definedName name="Page1">#REF!</definedName>
    <definedName name="Page2" localSheetId="2">#REF!</definedName>
    <definedName name="Page2">#REF!</definedName>
    <definedName name="_xlnm.Print_Titles" localSheetId="2">'Unallocated Detail '!$1:$4</definedName>
    <definedName name="Transfer" localSheetId="2" hidden="1">#REF!</definedName>
    <definedName name="Transfer" hidden="1">#REF!</definedName>
    <definedName name="Transfers" localSheetId="2" hidden="1">#REF!</definedName>
    <definedName name="Transfers" hidden="1">#REF!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3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3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3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3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3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YEAR" localSheetId="2">#REF!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H46" i="4" l="1"/>
  <c r="H43" i="4"/>
  <c r="D43" i="4" s="1"/>
  <c r="H42" i="4"/>
  <c r="H41" i="4"/>
  <c r="H38" i="4"/>
  <c r="H37" i="4"/>
  <c r="C37" i="4" s="1"/>
  <c r="H34" i="4"/>
  <c r="D34" i="4" s="1"/>
  <c r="H33" i="4"/>
  <c r="D33" i="4" s="1"/>
  <c r="H32" i="4"/>
  <c r="H31" i="4"/>
  <c r="H30" i="4"/>
  <c r="C30" i="4" s="1"/>
  <c r="H29" i="4"/>
  <c r="C29" i="4" s="1"/>
  <c r="H28" i="4"/>
  <c r="H27" i="4"/>
  <c r="H26" i="4"/>
  <c r="D26" i="4" s="1"/>
  <c r="H25" i="4"/>
  <c r="C25" i="4" s="1"/>
  <c r="H24" i="4"/>
  <c r="D24" i="4" s="1"/>
  <c r="H23" i="4"/>
  <c r="H22" i="4"/>
  <c r="D22" i="4"/>
  <c r="H19" i="4"/>
  <c r="H18" i="4"/>
  <c r="D18" i="4" s="1"/>
  <c r="H17" i="4"/>
  <c r="H16" i="4"/>
  <c r="H15" i="4"/>
  <c r="H14" i="4"/>
  <c r="C14" i="4" s="1"/>
  <c r="H13" i="4"/>
  <c r="D13" i="4" s="1"/>
  <c r="H10" i="4"/>
  <c r="D10" i="4" s="1"/>
  <c r="H9" i="4"/>
  <c r="H8" i="4"/>
  <c r="C8" i="4" s="1"/>
  <c r="H7" i="4"/>
  <c r="D7" i="4" s="1"/>
  <c r="H65" i="4"/>
  <c r="H64" i="4"/>
  <c r="H63" i="4"/>
  <c r="H62" i="4"/>
  <c r="H61" i="4"/>
  <c r="H56" i="4"/>
  <c r="G55" i="4"/>
  <c r="D55" i="4" s="1"/>
  <c r="F55" i="4"/>
  <c r="C55" i="4"/>
  <c r="G54" i="4"/>
  <c r="D54" i="4" s="1"/>
  <c r="F54" i="4"/>
  <c r="C54" i="4"/>
  <c r="C56" i="4" s="1"/>
  <c r="H51" i="4"/>
  <c r="D51" i="4"/>
  <c r="C51" i="4"/>
  <c r="G50" i="4"/>
  <c r="F50" i="4"/>
  <c r="H47" i="4"/>
  <c r="G46" i="4"/>
  <c r="F46" i="4"/>
  <c r="G43" i="4"/>
  <c r="F43" i="4"/>
  <c r="C43" i="4"/>
  <c r="G42" i="4"/>
  <c r="F42" i="4"/>
  <c r="D42" i="4"/>
  <c r="G41" i="4"/>
  <c r="F41" i="4"/>
  <c r="G38" i="4"/>
  <c r="F38" i="4"/>
  <c r="G37" i="4"/>
  <c r="F37" i="4"/>
  <c r="G34" i="4"/>
  <c r="F34" i="4"/>
  <c r="C34" i="4"/>
  <c r="G33" i="4"/>
  <c r="F33" i="4"/>
  <c r="G32" i="4"/>
  <c r="F32" i="4"/>
  <c r="D32" i="4"/>
  <c r="G31" i="4"/>
  <c r="F31" i="4"/>
  <c r="G30" i="4"/>
  <c r="F30" i="4"/>
  <c r="G29" i="4"/>
  <c r="F29" i="4"/>
  <c r="G28" i="4"/>
  <c r="F28" i="4"/>
  <c r="C28" i="4" s="1"/>
  <c r="D28" i="4"/>
  <c r="G27" i="4"/>
  <c r="F27" i="4"/>
  <c r="G26" i="4"/>
  <c r="F26" i="4"/>
  <c r="G25" i="4"/>
  <c r="F25" i="4"/>
  <c r="G24" i="4"/>
  <c r="F24" i="4"/>
  <c r="C24" i="4" s="1"/>
  <c r="G23" i="4"/>
  <c r="F23" i="4"/>
  <c r="G22" i="4"/>
  <c r="F22" i="4"/>
  <c r="D19" i="4"/>
  <c r="G19" i="4"/>
  <c r="F19" i="4"/>
  <c r="G18" i="4"/>
  <c r="F18" i="4"/>
  <c r="C18" i="4"/>
  <c r="G17" i="4"/>
  <c r="F17" i="4"/>
  <c r="D17" i="4"/>
  <c r="G16" i="4"/>
  <c r="F16" i="4"/>
  <c r="D15" i="4"/>
  <c r="G15" i="4"/>
  <c r="F15" i="4"/>
  <c r="G14" i="4"/>
  <c r="F14" i="4"/>
  <c r="G13" i="4"/>
  <c r="F13" i="4"/>
  <c r="G10" i="4"/>
  <c r="F10" i="4"/>
  <c r="G9" i="4"/>
  <c r="D9" i="4" s="1"/>
  <c r="F9" i="4"/>
  <c r="G8" i="4"/>
  <c r="F8" i="4"/>
  <c r="G7" i="4"/>
  <c r="F7" i="4"/>
  <c r="F322" i="3"/>
  <c r="E322" i="3"/>
  <c r="D322" i="3"/>
  <c r="C322" i="3"/>
  <c r="B322" i="3"/>
  <c r="H321" i="3"/>
  <c r="G321" i="3"/>
  <c r="I321" i="3" s="1"/>
  <c r="H320" i="3"/>
  <c r="G320" i="3"/>
  <c r="F318" i="3"/>
  <c r="E318" i="3"/>
  <c r="D318" i="3"/>
  <c r="C318" i="3"/>
  <c r="B318" i="3"/>
  <c r="H317" i="3"/>
  <c r="G317" i="3"/>
  <c r="H316" i="3"/>
  <c r="G316" i="3"/>
  <c r="H315" i="3"/>
  <c r="I315" i="3" s="1"/>
  <c r="G315" i="3"/>
  <c r="H314" i="3"/>
  <c r="G314" i="3"/>
  <c r="H313" i="3"/>
  <c r="G313" i="3"/>
  <c r="H312" i="3"/>
  <c r="G312" i="3"/>
  <c r="H311" i="3"/>
  <c r="I311" i="3" s="1"/>
  <c r="G311" i="3"/>
  <c r="H310" i="3"/>
  <c r="G310" i="3"/>
  <c r="H309" i="3"/>
  <c r="G309" i="3"/>
  <c r="F307" i="3"/>
  <c r="E307" i="3"/>
  <c r="D307" i="3"/>
  <c r="C307" i="3"/>
  <c r="B307" i="3"/>
  <c r="H306" i="3"/>
  <c r="G306" i="3"/>
  <c r="I306" i="3" s="1"/>
  <c r="H305" i="3"/>
  <c r="G305" i="3"/>
  <c r="H304" i="3"/>
  <c r="G304" i="3"/>
  <c r="I304" i="3" s="1"/>
  <c r="H303" i="3"/>
  <c r="G303" i="3"/>
  <c r="H302" i="3"/>
  <c r="G302" i="3"/>
  <c r="I302" i="3" s="1"/>
  <c r="H301" i="3"/>
  <c r="G301" i="3"/>
  <c r="I301" i="3" s="1"/>
  <c r="H300" i="3"/>
  <c r="G300" i="3"/>
  <c r="I300" i="3" s="1"/>
  <c r="H299" i="3"/>
  <c r="G299" i="3"/>
  <c r="I299" i="3" s="1"/>
  <c r="H298" i="3"/>
  <c r="G298" i="3"/>
  <c r="I298" i="3" s="1"/>
  <c r="H297" i="3"/>
  <c r="G297" i="3"/>
  <c r="H296" i="3"/>
  <c r="G296" i="3"/>
  <c r="I296" i="3" s="1"/>
  <c r="H295" i="3"/>
  <c r="G295" i="3"/>
  <c r="I295" i="3" s="1"/>
  <c r="H294" i="3"/>
  <c r="G294" i="3"/>
  <c r="I294" i="3" s="1"/>
  <c r="H293" i="3"/>
  <c r="G293" i="3"/>
  <c r="H292" i="3"/>
  <c r="G292" i="3"/>
  <c r="I292" i="3" s="1"/>
  <c r="H291" i="3"/>
  <c r="G291" i="3"/>
  <c r="I291" i="3" s="1"/>
  <c r="H290" i="3"/>
  <c r="G290" i="3"/>
  <c r="H289" i="3"/>
  <c r="G289" i="3"/>
  <c r="H288" i="3"/>
  <c r="G288" i="3"/>
  <c r="H287" i="3"/>
  <c r="G287" i="3"/>
  <c r="I287" i="3" s="1"/>
  <c r="H286" i="3"/>
  <c r="I286" i="3" s="1"/>
  <c r="G286" i="3"/>
  <c r="H285" i="3"/>
  <c r="G285" i="3"/>
  <c r="H284" i="3"/>
  <c r="G284" i="3"/>
  <c r="H283" i="3"/>
  <c r="G283" i="3"/>
  <c r="F277" i="3"/>
  <c r="E277" i="3"/>
  <c r="D277" i="3"/>
  <c r="C277" i="3"/>
  <c r="B277" i="3"/>
  <c r="H276" i="3"/>
  <c r="G276" i="3"/>
  <c r="I276" i="3" s="1"/>
  <c r="H275" i="3"/>
  <c r="G275" i="3"/>
  <c r="H274" i="3"/>
  <c r="G274" i="3"/>
  <c r="F272" i="3"/>
  <c r="E272" i="3"/>
  <c r="D272" i="3"/>
  <c r="C272" i="3"/>
  <c r="B272" i="3"/>
  <c r="H271" i="3"/>
  <c r="H272" i="3" s="1"/>
  <c r="G271" i="3"/>
  <c r="G272" i="3" s="1"/>
  <c r="F269" i="3"/>
  <c r="E269" i="3"/>
  <c r="D269" i="3"/>
  <c r="C269" i="3"/>
  <c r="B269" i="3"/>
  <c r="H268" i="3"/>
  <c r="H269" i="3" s="1"/>
  <c r="G268" i="3"/>
  <c r="G269" i="3" s="1"/>
  <c r="F264" i="3"/>
  <c r="E264" i="3"/>
  <c r="D264" i="3"/>
  <c r="C264" i="3"/>
  <c r="B264" i="3"/>
  <c r="H263" i="3"/>
  <c r="G263" i="3"/>
  <c r="H262" i="3"/>
  <c r="G262" i="3"/>
  <c r="F260" i="3"/>
  <c r="E260" i="3"/>
  <c r="D260" i="3"/>
  <c r="C260" i="3"/>
  <c r="B260" i="3"/>
  <c r="H259" i="3"/>
  <c r="G259" i="3"/>
  <c r="H258" i="3"/>
  <c r="G258" i="3"/>
  <c r="I258" i="3" s="1"/>
  <c r="H257" i="3"/>
  <c r="G257" i="3"/>
  <c r="H256" i="3"/>
  <c r="G256" i="3"/>
  <c r="I256" i="3" s="1"/>
  <c r="H255" i="3"/>
  <c r="G255" i="3"/>
  <c r="H254" i="3"/>
  <c r="G254" i="3"/>
  <c r="I254" i="3" s="1"/>
  <c r="F252" i="3"/>
  <c r="E252" i="3"/>
  <c r="D252" i="3"/>
  <c r="C252" i="3"/>
  <c r="B252" i="3"/>
  <c r="H251" i="3"/>
  <c r="G251" i="3"/>
  <c r="G252" i="3" s="1"/>
  <c r="F249" i="3"/>
  <c r="E249" i="3"/>
  <c r="D249" i="3"/>
  <c r="C249" i="3"/>
  <c r="B249" i="3"/>
  <c r="H248" i="3"/>
  <c r="G248" i="3"/>
  <c r="I248" i="3" s="1"/>
  <c r="H247" i="3"/>
  <c r="G247" i="3"/>
  <c r="H246" i="3"/>
  <c r="G246" i="3"/>
  <c r="I246" i="3" s="1"/>
  <c r="F244" i="3"/>
  <c r="E244" i="3"/>
  <c r="D244" i="3"/>
  <c r="C244" i="3"/>
  <c r="B244" i="3"/>
  <c r="H243" i="3"/>
  <c r="G243" i="3"/>
  <c r="H242" i="3"/>
  <c r="G242" i="3"/>
  <c r="F237" i="3"/>
  <c r="E237" i="3"/>
  <c r="D237" i="3"/>
  <c r="C237" i="3"/>
  <c r="B237" i="3"/>
  <c r="H236" i="3"/>
  <c r="G236" i="3"/>
  <c r="I236" i="3" s="1"/>
  <c r="H235" i="3"/>
  <c r="G235" i="3"/>
  <c r="I235" i="3" s="1"/>
  <c r="H234" i="3"/>
  <c r="G234" i="3"/>
  <c r="H233" i="3"/>
  <c r="G233" i="3"/>
  <c r="H232" i="3"/>
  <c r="G232" i="3"/>
  <c r="H231" i="3"/>
  <c r="G231" i="3"/>
  <c r="H230" i="3"/>
  <c r="G230" i="3"/>
  <c r="H229" i="3"/>
  <c r="G229" i="3"/>
  <c r="H228" i="3"/>
  <c r="G228" i="3"/>
  <c r="H227" i="3"/>
  <c r="G227" i="3"/>
  <c r="H226" i="3"/>
  <c r="G226" i="3"/>
  <c r="H225" i="3"/>
  <c r="G225" i="3"/>
  <c r="H224" i="3"/>
  <c r="G224" i="3"/>
  <c r="F222" i="3"/>
  <c r="E222" i="3"/>
  <c r="D222" i="3"/>
  <c r="C222" i="3"/>
  <c r="B222" i="3"/>
  <c r="H221" i="3"/>
  <c r="H222" i="3" s="1"/>
  <c r="G221" i="3"/>
  <c r="G222" i="3" s="1"/>
  <c r="F219" i="3"/>
  <c r="E219" i="3"/>
  <c r="D219" i="3"/>
  <c r="C219" i="3"/>
  <c r="B219" i="3"/>
  <c r="H218" i="3"/>
  <c r="G218" i="3"/>
  <c r="H217" i="3"/>
  <c r="G217" i="3"/>
  <c r="H216" i="3"/>
  <c r="G216" i="3"/>
  <c r="H215" i="3"/>
  <c r="I215" i="3" s="1"/>
  <c r="G215" i="3"/>
  <c r="H214" i="3"/>
  <c r="G214" i="3"/>
  <c r="H213" i="3"/>
  <c r="G213" i="3"/>
  <c r="H212" i="3"/>
  <c r="G212" i="3"/>
  <c r="F210" i="3"/>
  <c r="E210" i="3"/>
  <c r="D210" i="3"/>
  <c r="C210" i="3"/>
  <c r="B210" i="3"/>
  <c r="H209" i="3"/>
  <c r="G209" i="3"/>
  <c r="H208" i="3"/>
  <c r="G208" i="3"/>
  <c r="H207" i="3"/>
  <c r="G207" i="3"/>
  <c r="H206" i="3"/>
  <c r="G206" i="3"/>
  <c r="I206" i="3" s="1"/>
  <c r="H205" i="3"/>
  <c r="G205" i="3"/>
  <c r="F203" i="3"/>
  <c r="E203" i="3"/>
  <c r="D203" i="3"/>
  <c r="C203" i="3"/>
  <c r="B203" i="3"/>
  <c r="H202" i="3"/>
  <c r="G202" i="3"/>
  <c r="H201" i="3"/>
  <c r="G201" i="3"/>
  <c r="H200" i="3"/>
  <c r="G200" i="3"/>
  <c r="H199" i="3"/>
  <c r="G199" i="3"/>
  <c r="H198" i="3"/>
  <c r="G198" i="3"/>
  <c r="H197" i="3"/>
  <c r="G197" i="3"/>
  <c r="H196" i="3"/>
  <c r="G196" i="3"/>
  <c r="H195" i="3"/>
  <c r="I195" i="3" s="1"/>
  <c r="G195" i="3"/>
  <c r="H194" i="3"/>
  <c r="G194" i="3"/>
  <c r="H193" i="3"/>
  <c r="G193" i="3"/>
  <c r="H192" i="3"/>
  <c r="G192" i="3"/>
  <c r="H191" i="3"/>
  <c r="G191" i="3"/>
  <c r="H190" i="3"/>
  <c r="G190" i="3"/>
  <c r="H189" i="3"/>
  <c r="G189" i="3"/>
  <c r="H188" i="3"/>
  <c r="G188" i="3"/>
  <c r="H187" i="3"/>
  <c r="G187" i="3"/>
  <c r="H186" i="3"/>
  <c r="G186" i="3"/>
  <c r="H185" i="3"/>
  <c r="G185" i="3"/>
  <c r="H184" i="3"/>
  <c r="G184" i="3"/>
  <c r="I183" i="3"/>
  <c r="H183" i="3"/>
  <c r="G183" i="3"/>
  <c r="H182" i="3"/>
  <c r="G182" i="3"/>
  <c r="H181" i="3"/>
  <c r="G181" i="3"/>
  <c r="H180" i="3"/>
  <c r="G180" i="3"/>
  <c r="I180" i="3" s="1"/>
  <c r="H179" i="3"/>
  <c r="G179" i="3"/>
  <c r="I179" i="3" s="1"/>
  <c r="H178" i="3"/>
  <c r="G178" i="3"/>
  <c r="H177" i="3"/>
  <c r="G177" i="3"/>
  <c r="I177" i="3" s="1"/>
  <c r="H176" i="3"/>
  <c r="G176" i="3"/>
  <c r="H175" i="3"/>
  <c r="G175" i="3"/>
  <c r="I175" i="3" s="1"/>
  <c r="H174" i="3"/>
  <c r="G174" i="3"/>
  <c r="H173" i="3"/>
  <c r="G173" i="3"/>
  <c r="I173" i="3" s="1"/>
  <c r="H172" i="3"/>
  <c r="G172" i="3"/>
  <c r="H171" i="3"/>
  <c r="G171" i="3"/>
  <c r="I171" i="3" s="1"/>
  <c r="H170" i="3"/>
  <c r="G170" i="3"/>
  <c r="H169" i="3"/>
  <c r="G169" i="3"/>
  <c r="I169" i="3" s="1"/>
  <c r="H168" i="3"/>
  <c r="G168" i="3"/>
  <c r="H167" i="3"/>
  <c r="G167" i="3"/>
  <c r="F165" i="3"/>
  <c r="E165" i="3"/>
  <c r="D165" i="3"/>
  <c r="C165" i="3"/>
  <c r="B165" i="3"/>
  <c r="H164" i="3"/>
  <c r="G164" i="3"/>
  <c r="H163" i="3"/>
  <c r="G163" i="3"/>
  <c r="H162" i="3"/>
  <c r="G162" i="3"/>
  <c r="H161" i="3"/>
  <c r="G161" i="3"/>
  <c r="H160" i="3"/>
  <c r="G160" i="3"/>
  <c r="H159" i="3"/>
  <c r="G159" i="3"/>
  <c r="H158" i="3"/>
  <c r="G158" i="3"/>
  <c r="H157" i="3"/>
  <c r="G157" i="3"/>
  <c r="H156" i="3"/>
  <c r="G156" i="3"/>
  <c r="H155" i="3"/>
  <c r="G155" i="3"/>
  <c r="H154" i="3"/>
  <c r="G154" i="3"/>
  <c r="H153" i="3"/>
  <c r="G153" i="3"/>
  <c r="H152" i="3"/>
  <c r="G152" i="3"/>
  <c r="H151" i="3"/>
  <c r="G151" i="3"/>
  <c r="H150" i="3"/>
  <c r="G150" i="3"/>
  <c r="H149" i="3"/>
  <c r="G149" i="3"/>
  <c r="H148" i="3"/>
  <c r="G148" i="3"/>
  <c r="H147" i="3"/>
  <c r="G147" i="3"/>
  <c r="H146" i="3"/>
  <c r="G146" i="3"/>
  <c r="H145" i="3"/>
  <c r="G145" i="3"/>
  <c r="H144" i="3"/>
  <c r="G144" i="3"/>
  <c r="H143" i="3"/>
  <c r="G143" i="3"/>
  <c r="H142" i="3"/>
  <c r="G142" i="3"/>
  <c r="H141" i="3"/>
  <c r="G141" i="3"/>
  <c r="H140" i="3"/>
  <c r="G140" i="3"/>
  <c r="H139" i="3"/>
  <c r="G139" i="3"/>
  <c r="H138" i="3"/>
  <c r="G138" i="3"/>
  <c r="H137" i="3"/>
  <c r="I137" i="3" s="1"/>
  <c r="G137" i="3"/>
  <c r="F135" i="3"/>
  <c r="E135" i="3"/>
  <c r="D135" i="3"/>
  <c r="C135" i="3"/>
  <c r="B135" i="3"/>
  <c r="H134" i="3"/>
  <c r="G134" i="3"/>
  <c r="H133" i="3"/>
  <c r="G133" i="3"/>
  <c r="H132" i="3"/>
  <c r="G132" i="3"/>
  <c r="I132" i="3" s="1"/>
  <c r="H131" i="3"/>
  <c r="G131" i="3"/>
  <c r="I131" i="3" s="1"/>
  <c r="H130" i="3"/>
  <c r="G130" i="3"/>
  <c r="H129" i="3"/>
  <c r="G129" i="3"/>
  <c r="I129" i="3" s="1"/>
  <c r="H128" i="3"/>
  <c r="G128" i="3"/>
  <c r="I128" i="3" s="1"/>
  <c r="H127" i="3"/>
  <c r="G127" i="3"/>
  <c r="I127" i="3" s="1"/>
  <c r="H126" i="3"/>
  <c r="G126" i="3"/>
  <c r="H125" i="3"/>
  <c r="G125" i="3"/>
  <c r="H124" i="3"/>
  <c r="G124" i="3"/>
  <c r="I124" i="3" s="1"/>
  <c r="H123" i="3"/>
  <c r="G123" i="3"/>
  <c r="I123" i="3" s="1"/>
  <c r="H122" i="3"/>
  <c r="G122" i="3"/>
  <c r="H121" i="3"/>
  <c r="G121" i="3"/>
  <c r="I121" i="3" s="1"/>
  <c r="H120" i="3"/>
  <c r="G120" i="3"/>
  <c r="H119" i="3"/>
  <c r="G119" i="3"/>
  <c r="I119" i="3" s="1"/>
  <c r="H118" i="3"/>
  <c r="G118" i="3"/>
  <c r="I118" i="3" s="1"/>
  <c r="H117" i="3"/>
  <c r="G117" i="3"/>
  <c r="H116" i="3"/>
  <c r="G116" i="3"/>
  <c r="I116" i="3" s="1"/>
  <c r="H115" i="3"/>
  <c r="G115" i="3"/>
  <c r="H114" i="3"/>
  <c r="G114" i="3"/>
  <c r="H113" i="3"/>
  <c r="G113" i="3"/>
  <c r="H112" i="3"/>
  <c r="G112" i="3"/>
  <c r="I112" i="3" s="1"/>
  <c r="H111" i="3"/>
  <c r="G111" i="3"/>
  <c r="I111" i="3" s="1"/>
  <c r="H110" i="3"/>
  <c r="G110" i="3"/>
  <c r="H109" i="3"/>
  <c r="G109" i="3"/>
  <c r="H108" i="3"/>
  <c r="G108" i="3"/>
  <c r="H107" i="3"/>
  <c r="G107" i="3"/>
  <c r="H106" i="3"/>
  <c r="G106" i="3"/>
  <c r="H105" i="3"/>
  <c r="G105" i="3"/>
  <c r="H104" i="3"/>
  <c r="G104" i="3"/>
  <c r="H103" i="3"/>
  <c r="G103" i="3"/>
  <c r="H102" i="3"/>
  <c r="G102" i="3"/>
  <c r="H101" i="3"/>
  <c r="G101" i="3"/>
  <c r="H100" i="3"/>
  <c r="G100" i="3"/>
  <c r="H99" i="3"/>
  <c r="G99" i="3"/>
  <c r="H98" i="3"/>
  <c r="G98" i="3"/>
  <c r="H97" i="3"/>
  <c r="G97" i="3"/>
  <c r="H96" i="3"/>
  <c r="G96" i="3"/>
  <c r="H95" i="3"/>
  <c r="G95" i="3"/>
  <c r="H94" i="3"/>
  <c r="G94" i="3"/>
  <c r="I94" i="3" s="1"/>
  <c r="H93" i="3"/>
  <c r="G93" i="3"/>
  <c r="H92" i="3"/>
  <c r="G92" i="3"/>
  <c r="I92" i="3" s="1"/>
  <c r="H91" i="3"/>
  <c r="G91" i="3"/>
  <c r="H90" i="3"/>
  <c r="G90" i="3"/>
  <c r="H89" i="3"/>
  <c r="G89" i="3"/>
  <c r="H88" i="3"/>
  <c r="G88" i="3"/>
  <c r="I88" i="3" s="1"/>
  <c r="H87" i="3"/>
  <c r="I87" i="3" s="1"/>
  <c r="G87" i="3"/>
  <c r="H86" i="3"/>
  <c r="I86" i="3" s="1"/>
  <c r="G86" i="3"/>
  <c r="H85" i="3"/>
  <c r="G85" i="3"/>
  <c r="H84" i="3"/>
  <c r="G84" i="3"/>
  <c r="H83" i="3"/>
  <c r="G83" i="3"/>
  <c r="H82" i="3"/>
  <c r="G82" i="3"/>
  <c r="H81" i="3"/>
  <c r="G81" i="3"/>
  <c r="H80" i="3"/>
  <c r="G80" i="3"/>
  <c r="H79" i="3"/>
  <c r="G79" i="3"/>
  <c r="H78" i="3"/>
  <c r="G78" i="3"/>
  <c r="H77" i="3"/>
  <c r="G77" i="3"/>
  <c r="H76" i="3"/>
  <c r="G76" i="3"/>
  <c r="H75" i="3"/>
  <c r="G75" i="3"/>
  <c r="H74" i="3"/>
  <c r="G74" i="3"/>
  <c r="H73" i="3"/>
  <c r="G73" i="3"/>
  <c r="H72" i="3"/>
  <c r="G72" i="3"/>
  <c r="H71" i="3"/>
  <c r="G71" i="3"/>
  <c r="H70" i="3"/>
  <c r="G70" i="3"/>
  <c r="H69" i="3"/>
  <c r="G69" i="3"/>
  <c r="H68" i="3"/>
  <c r="G68" i="3"/>
  <c r="F60" i="3"/>
  <c r="E60" i="3"/>
  <c r="D60" i="3"/>
  <c r="C60" i="3"/>
  <c r="B60" i="3"/>
  <c r="H59" i="3"/>
  <c r="H60" i="3" s="1"/>
  <c r="G59" i="3"/>
  <c r="G60" i="3" s="1"/>
  <c r="F57" i="3"/>
  <c r="E57" i="3"/>
  <c r="D57" i="3"/>
  <c r="C57" i="3"/>
  <c r="B57" i="3"/>
  <c r="H56" i="3"/>
  <c r="H57" i="3" s="1"/>
  <c r="G56" i="3"/>
  <c r="G57" i="3" s="1"/>
  <c r="F54" i="3"/>
  <c r="E54" i="3"/>
  <c r="D54" i="3"/>
  <c r="C54" i="3"/>
  <c r="B54" i="3"/>
  <c r="H53" i="3"/>
  <c r="G53" i="3"/>
  <c r="H52" i="3"/>
  <c r="G52" i="3"/>
  <c r="H51" i="3"/>
  <c r="G51" i="3"/>
  <c r="H50" i="3"/>
  <c r="G50" i="3"/>
  <c r="I50" i="3" s="1"/>
  <c r="H49" i="3"/>
  <c r="I49" i="3" s="1"/>
  <c r="G49" i="3"/>
  <c r="H48" i="3"/>
  <c r="G48" i="3"/>
  <c r="H47" i="3"/>
  <c r="G47" i="3"/>
  <c r="F45" i="3"/>
  <c r="E45" i="3"/>
  <c r="D45" i="3"/>
  <c r="C45" i="3"/>
  <c r="B45" i="3"/>
  <c r="H44" i="3"/>
  <c r="G44" i="3"/>
  <c r="I44" i="3" s="1"/>
  <c r="H43" i="3"/>
  <c r="G43" i="3"/>
  <c r="I43" i="3" s="1"/>
  <c r="F38" i="3"/>
  <c r="E38" i="3"/>
  <c r="D38" i="3"/>
  <c r="C38" i="3"/>
  <c r="B38" i="3"/>
  <c r="H37" i="3"/>
  <c r="G37" i="3"/>
  <c r="H36" i="3"/>
  <c r="G36" i="3"/>
  <c r="H35" i="3"/>
  <c r="G35" i="3"/>
  <c r="H34" i="3"/>
  <c r="I34" i="3" s="1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F23" i="3"/>
  <c r="E23" i="3"/>
  <c r="D23" i="3"/>
  <c r="C23" i="3"/>
  <c r="B23" i="3"/>
  <c r="H22" i="3"/>
  <c r="H23" i="3" s="1"/>
  <c r="G22" i="3"/>
  <c r="H21" i="3"/>
  <c r="G21" i="3"/>
  <c r="I21" i="3" s="1"/>
  <c r="F19" i="3"/>
  <c r="E19" i="3"/>
  <c r="D19" i="3"/>
  <c r="C19" i="3"/>
  <c r="B19" i="3"/>
  <c r="H18" i="3"/>
  <c r="H19" i="3" s="1"/>
  <c r="G18" i="3"/>
  <c r="G19" i="3" s="1"/>
  <c r="F16" i="3"/>
  <c r="E16" i="3"/>
  <c r="E39" i="3" s="1"/>
  <c r="D16" i="3"/>
  <c r="C16" i="3"/>
  <c r="C39" i="3" s="1"/>
  <c r="B16" i="3"/>
  <c r="H15" i="3"/>
  <c r="G15" i="3"/>
  <c r="H14" i="3"/>
  <c r="G14" i="3"/>
  <c r="H13" i="3"/>
  <c r="G13" i="3"/>
  <c r="H12" i="3"/>
  <c r="I12" i="3" s="1"/>
  <c r="G12" i="3"/>
  <c r="H11" i="3"/>
  <c r="G11" i="3"/>
  <c r="H10" i="3"/>
  <c r="G10" i="3"/>
  <c r="D46" i="2"/>
  <c r="C46" i="2"/>
  <c r="B46" i="2"/>
  <c r="F44" i="2"/>
  <c r="F43" i="2"/>
  <c r="F46" i="2" s="1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E21" i="2"/>
  <c r="E38" i="2" s="1"/>
  <c r="F20" i="2"/>
  <c r="F19" i="2"/>
  <c r="F18" i="2"/>
  <c r="D21" i="2"/>
  <c r="D38" i="2" s="1"/>
  <c r="C21" i="2"/>
  <c r="C38" i="2" s="1"/>
  <c r="B21" i="2"/>
  <c r="B38" i="2" s="1"/>
  <c r="E12" i="2"/>
  <c r="F11" i="2"/>
  <c r="F10" i="2"/>
  <c r="F9" i="2"/>
  <c r="D12" i="2"/>
  <c r="D40" i="2" s="1"/>
  <c r="D48" i="2" s="1"/>
  <c r="C12" i="2"/>
  <c r="C40" i="2" s="1"/>
  <c r="C48" i="2" s="1"/>
  <c r="B12" i="2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1" i="1"/>
  <c r="D20" i="1"/>
  <c r="D19" i="1"/>
  <c r="D18" i="1"/>
  <c r="C22" i="1"/>
  <c r="C39" i="1" s="1"/>
  <c r="B22" i="1"/>
  <c r="B39" i="1" s="1"/>
  <c r="D12" i="1"/>
  <c r="D11" i="1"/>
  <c r="D10" i="1"/>
  <c r="D9" i="1"/>
  <c r="B13" i="1"/>
  <c r="B41" i="1" s="1"/>
  <c r="I27" i="3" l="1"/>
  <c r="I31" i="3"/>
  <c r="I35" i="3"/>
  <c r="I71" i="3"/>
  <c r="I73" i="3"/>
  <c r="I75" i="3"/>
  <c r="I79" i="3"/>
  <c r="I81" i="3"/>
  <c r="I83" i="3"/>
  <c r="I100" i="3"/>
  <c r="I102" i="3"/>
  <c r="I104" i="3"/>
  <c r="I108" i="3"/>
  <c r="I110" i="3"/>
  <c r="I139" i="3"/>
  <c r="I141" i="3"/>
  <c r="I143" i="3"/>
  <c r="I145" i="3"/>
  <c r="I147" i="3"/>
  <c r="I149" i="3"/>
  <c r="I151" i="3"/>
  <c r="I153" i="3"/>
  <c r="I155" i="3"/>
  <c r="I157" i="3"/>
  <c r="I159" i="3"/>
  <c r="I161" i="3"/>
  <c r="I163" i="3"/>
  <c r="I174" i="3"/>
  <c r="I184" i="3"/>
  <c r="I188" i="3"/>
  <c r="I192" i="3"/>
  <c r="H210" i="3"/>
  <c r="I209" i="3"/>
  <c r="I217" i="3"/>
  <c r="I228" i="3"/>
  <c r="I232" i="3"/>
  <c r="H260" i="3"/>
  <c r="I284" i="3"/>
  <c r="I305" i="3"/>
  <c r="C324" i="3"/>
  <c r="H322" i="3"/>
  <c r="C9" i="4"/>
  <c r="C32" i="4"/>
  <c r="C41" i="4"/>
  <c r="H44" i="4"/>
  <c r="I18" i="3"/>
  <c r="I19" i="3" s="1"/>
  <c r="H219" i="3"/>
  <c r="H237" i="3"/>
  <c r="H244" i="3"/>
  <c r="H318" i="3"/>
  <c r="H324" i="3" s="1"/>
  <c r="D324" i="3"/>
  <c r="D41" i="4"/>
  <c r="D44" i="4" s="1"/>
  <c r="I14" i="3"/>
  <c r="I36" i="3"/>
  <c r="I53" i="3"/>
  <c r="I70" i="3"/>
  <c r="I72" i="3"/>
  <c r="I76" i="3"/>
  <c r="I78" i="3"/>
  <c r="I91" i="3"/>
  <c r="I95" i="3"/>
  <c r="I97" i="3"/>
  <c r="I99" i="3"/>
  <c r="I103" i="3"/>
  <c r="I105" i="3"/>
  <c r="I107" i="3"/>
  <c r="I138" i="3"/>
  <c r="I142" i="3"/>
  <c r="I146" i="3"/>
  <c r="I154" i="3"/>
  <c r="I158" i="3"/>
  <c r="I162" i="3"/>
  <c r="I197" i="3"/>
  <c r="I199" i="3"/>
  <c r="I201" i="3"/>
  <c r="I216" i="3"/>
  <c r="I225" i="3"/>
  <c r="I227" i="3"/>
  <c r="I229" i="3"/>
  <c r="I231" i="3"/>
  <c r="I233" i="3"/>
  <c r="I283" i="3"/>
  <c r="I290" i="3"/>
  <c r="I310" i="3"/>
  <c r="I312" i="3"/>
  <c r="I314" i="3"/>
  <c r="I316" i="3"/>
  <c r="D29" i="4"/>
  <c r="C33" i="4"/>
  <c r="G322" i="3"/>
  <c r="E324" i="3"/>
  <c r="I313" i="3"/>
  <c r="I317" i="3"/>
  <c r="F324" i="3"/>
  <c r="G318" i="3"/>
  <c r="B324" i="3"/>
  <c r="I288" i="3"/>
  <c r="I293" i="3"/>
  <c r="I297" i="3"/>
  <c r="I303" i="3"/>
  <c r="H307" i="3"/>
  <c r="I285" i="3"/>
  <c r="I289" i="3"/>
  <c r="H277" i="3"/>
  <c r="I275" i="3"/>
  <c r="G277" i="3"/>
  <c r="I268" i="3"/>
  <c r="I269" i="3" s="1"/>
  <c r="G264" i="3"/>
  <c r="H264" i="3"/>
  <c r="I263" i="3"/>
  <c r="I259" i="3"/>
  <c r="G260" i="3"/>
  <c r="I257" i="3"/>
  <c r="F265" i="3"/>
  <c r="B265" i="3"/>
  <c r="I251" i="3"/>
  <c r="I252" i="3" s="1"/>
  <c r="E265" i="3"/>
  <c r="C265" i="3"/>
  <c r="D265" i="3"/>
  <c r="H249" i="3"/>
  <c r="G249" i="3"/>
  <c r="G244" i="3"/>
  <c r="I243" i="3"/>
  <c r="I226" i="3"/>
  <c r="D25" i="4"/>
  <c r="I230" i="3"/>
  <c r="G237" i="3"/>
  <c r="I234" i="3"/>
  <c r="I221" i="3"/>
  <c r="I222" i="3" s="1"/>
  <c r="C17" i="4"/>
  <c r="C238" i="3"/>
  <c r="I213" i="3"/>
  <c r="C13" i="4"/>
  <c r="H20" i="4"/>
  <c r="I214" i="3"/>
  <c r="G219" i="3"/>
  <c r="I218" i="3"/>
  <c r="D238" i="3"/>
  <c r="I207" i="3"/>
  <c r="I208" i="3"/>
  <c r="G210" i="3"/>
  <c r="I205" i="3"/>
  <c r="G203" i="3"/>
  <c r="E238" i="3"/>
  <c r="H203" i="3"/>
  <c r="I181" i="3"/>
  <c r="I190" i="3"/>
  <c r="I196" i="3"/>
  <c r="F238" i="3"/>
  <c r="I168" i="3"/>
  <c r="I172" i="3"/>
  <c r="I176" i="3"/>
  <c r="I185" i="3"/>
  <c r="I187" i="3"/>
  <c r="I189" i="3"/>
  <c r="I191" i="3"/>
  <c r="I193" i="3"/>
  <c r="I200" i="3"/>
  <c r="I178" i="3"/>
  <c r="I194" i="3"/>
  <c r="I170" i="3"/>
  <c r="I186" i="3"/>
  <c r="I202" i="3"/>
  <c r="I182" i="3"/>
  <c r="I198" i="3"/>
  <c r="B238" i="3"/>
  <c r="I167" i="3"/>
  <c r="H165" i="3"/>
  <c r="I160" i="3"/>
  <c r="I144" i="3"/>
  <c r="I150" i="3"/>
  <c r="I164" i="3"/>
  <c r="I140" i="3"/>
  <c r="I156" i="3"/>
  <c r="I148" i="3"/>
  <c r="I152" i="3"/>
  <c r="I106" i="3"/>
  <c r="I74" i="3"/>
  <c r="I80" i="3"/>
  <c r="I84" i="3"/>
  <c r="I89" i="3"/>
  <c r="I96" i="3"/>
  <c r="I113" i="3"/>
  <c r="I115" i="3"/>
  <c r="I120" i="3"/>
  <c r="H135" i="3"/>
  <c r="I130" i="3"/>
  <c r="I98" i="3"/>
  <c r="I134" i="3"/>
  <c r="I82" i="3"/>
  <c r="I114" i="3"/>
  <c r="I126" i="3"/>
  <c r="I90" i="3"/>
  <c r="I122" i="3"/>
  <c r="F61" i="3"/>
  <c r="C61" i="3"/>
  <c r="C63" i="3" s="1"/>
  <c r="E61" i="3"/>
  <c r="E63" i="3" s="1"/>
  <c r="H54" i="3"/>
  <c r="I51" i="3"/>
  <c r="I48" i="3"/>
  <c r="G54" i="3"/>
  <c r="I52" i="3"/>
  <c r="B61" i="3"/>
  <c r="I45" i="3"/>
  <c r="H45" i="3"/>
  <c r="H38" i="3"/>
  <c r="I29" i="3"/>
  <c r="I26" i="3"/>
  <c r="I28" i="3"/>
  <c r="I30" i="3"/>
  <c r="I32" i="3"/>
  <c r="I33" i="3"/>
  <c r="I37" i="3"/>
  <c r="G23" i="3"/>
  <c r="D39" i="3"/>
  <c r="F39" i="3"/>
  <c r="H16" i="3"/>
  <c r="I13" i="3"/>
  <c r="G16" i="3"/>
  <c r="I15" i="3"/>
  <c r="B39" i="3"/>
  <c r="G38" i="3"/>
  <c r="C42" i="4"/>
  <c r="C38" i="4"/>
  <c r="C39" i="4" s="1"/>
  <c r="D38" i="4"/>
  <c r="D37" i="4"/>
  <c r="C23" i="4"/>
  <c r="C27" i="4"/>
  <c r="C31" i="4"/>
  <c r="D23" i="4"/>
  <c r="D27" i="4"/>
  <c r="D31" i="4"/>
  <c r="C16" i="4"/>
  <c r="D16" i="4"/>
  <c r="C10" i="4"/>
  <c r="D8" i="4"/>
  <c r="D11" i="4" s="1"/>
  <c r="D56" i="4"/>
  <c r="C7" i="4"/>
  <c r="H35" i="4"/>
  <c r="C46" i="4"/>
  <c r="C47" i="4" s="1"/>
  <c r="D14" i="4"/>
  <c r="C15" i="4"/>
  <c r="C19" i="4"/>
  <c r="C22" i="4"/>
  <c r="C26" i="4"/>
  <c r="H39" i="4"/>
  <c r="D46" i="4"/>
  <c r="D47" i="4" s="1"/>
  <c r="H11" i="4"/>
  <c r="D30" i="4"/>
  <c r="I23" i="3"/>
  <c r="G45" i="3"/>
  <c r="I10" i="3"/>
  <c r="I22" i="3"/>
  <c r="D61" i="3"/>
  <c r="D63" i="3" s="1"/>
  <c r="I47" i="3"/>
  <c r="I59" i="3"/>
  <c r="I60" i="3" s="1"/>
  <c r="G165" i="3"/>
  <c r="I11" i="3"/>
  <c r="I25" i="3"/>
  <c r="G135" i="3"/>
  <c r="I68" i="3"/>
  <c r="I56" i="3"/>
  <c r="I57" i="3" s="1"/>
  <c r="I69" i="3"/>
  <c r="I77" i="3"/>
  <c r="I85" i="3"/>
  <c r="I93" i="3"/>
  <c r="I101" i="3"/>
  <c r="I109" i="3"/>
  <c r="I117" i="3"/>
  <c r="I125" i="3"/>
  <c r="I133" i="3"/>
  <c r="I242" i="3"/>
  <c r="I262" i="3"/>
  <c r="I274" i="3"/>
  <c r="I277" i="3" s="1"/>
  <c r="G307" i="3"/>
  <c r="I320" i="3"/>
  <c r="I322" i="3" s="1"/>
  <c r="I212" i="3"/>
  <c r="I224" i="3"/>
  <c r="I247" i="3"/>
  <c r="I249" i="3" s="1"/>
  <c r="I255" i="3"/>
  <c r="I271" i="3"/>
  <c r="I272" i="3" s="1"/>
  <c r="I309" i="3"/>
  <c r="H252" i="3"/>
  <c r="B40" i="2"/>
  <c r="B48" i="2" s="1"/>
  <c r="E40" i="2"/>
  <c r="F8" i="2"/>
  <c r="F12" i="2" s="1"/>
  <c r="F17" i="2"/>
  <c r="F21" i="2" s="1"/>
  <c r="F38" i="2" s="1"/>
  <c r="E46" i="2"/>
  <c r="D22" i="1"/>
  <c r="D39" i="1" s="1"/>
  <c r="D13" i="1"/>
  <c r="C13" i="1"/>
  <c r="C41" i="1" s="1"/>
  <c r="C44" i="4" l="1"/>
  <c r="I244" i="3"/>
  <c r="D35" i="4"/>
  <c r="D39" i="4"/>
  <c r="H61" i="3"/>
  <c r="E279" i="3"/>
  <c r="E326" i="3"/>
  <c r="I318" i="3"/>
  <c r="G324" i="3"/>
  <c r="I307" i="3"/>
  <c r="I264" i="3"/>
  <c r="G265" i="3"/>
  <c r="I260" i="3"/>
  <c r="C279" i="3"/>
  <c r="C326" i="3" s="1"/>
  <c r="H265" i="3"/>
  <c r="D279" i="3"/>
  <c r="D326" i="3" s="1"/>
  <c r="I237" i="3"/>
  <c r="C20" i="4"/>
  <c r="I219" i="3"/>
  <c r="I210" i="3"/>
  <c r="I203" i="3"/>
  <c r="I165" i="3"/>
  <c r="H238" i="3"/>
  <c r="G238" i="3"/>
  <c r="F63" i="3"/>
  <c r="F279" i="3" s="1"/>
  <c r="F326" i="3" s="1"/>
  <c r="G61" i="3"/>
  <c r="I54" i="3"/>
  <c r="I61" i="3" s="1"/>
  <c r="B63" i="3"/>
  <c r="B279" i="3" s="1"/>
  <c r="B326" i="3" s="1"/>
  <c r="H39" i="3"/>
  <c r="H63" i="3" s="1"/>
  <c r="I38" i="3"/>
  <c r="G39" i="3"/>
  <c r="D20" i="4"/>
  <c r="D58" i="4" s="1"/>
  <c r="C11" i="4"/>
  <c r="H58" i="4"/>
  <c r="C35" i="4"/>
  <c r="I135" i="3"/>
  <c r="I16" i="3"/>
  <c r="F40" i="2"/>
  <c r="F48" i="2" s="1"/>
  <c r="E48" i="2"/>
  <c r="D41" i="1"/>
  <c r="I324" i="3" l="1"/>
  <c r="I39" i="3"/>
  <c r="I265" i="3"/>
  <c r="H279" i="3"/>
  <c r="H326" i="3" s="1"/>
  <c r="I238" i="3"/>
  <c r="G63" i="3"/>
  <c r="G279" i="3" s="1"/>
  <c r="G326" i="3" s="1"/>
  <c r="I63" i="3"/>
  <c r="C58" i="4"/>
  <c r="I279" i="3" l="1"/>
  <c r="I326" i="3" s="1"/>
</calcChain>
</file>

<file path=xl/sharedStrings.xml><?xml version="1.0" encoding="utf-8"?>
<sst xmlns="http://schemas.openxmlformats.org/spreadsheetml/2006/main" count="501" uniqueCount="419">
  <si>
    <t>PUGET SOUND ENERGY</t>
  </si>
  <si>
    <t>PERIODIC ALLOCATED RESULTS OF OPERATIONS</t>
  </si>
  <si>
    <t>FOR THE MONTH ENDED MAY 31, 2018</t>
  </si>
  <si>
    <t>(Based on allocation factors developed using 12 ME 12/31/2017 information)</t>
  </si>
  <si>
    <t>Electric</t>
  </si>
  <si>
    <t>Gas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</si>
  <si>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</si>
  <si>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</si>
  <si>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</si>
  <si>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</si>
  <si>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</si>
  <si>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</si>
  <si>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</si>
  <si>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</si>
  <si>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</si>
  <si>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</si>
  <si>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</si>
  <si>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</si>
  <si>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</si>
  <si>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</si>
  <si>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</si>
  <si>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</si>
  <si>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</si>
  <si>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</si>
  <si>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</si>
  <si>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</si>
  <si>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</si>
  <si>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</si>
  <si>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</si>
  <si>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</si>
  <si>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</si>
  <si>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</si>
  <si>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</si>
  <si>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</si>
  <si>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ASC 815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</si>
  <si>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</si>
  <si>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</si>
  <si>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</si>
  <si>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</si>
  <si>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</si>
  <si>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t>ACTUAL RESULTS OF OPERATIONS</t>
  </si>
  <si>
    <t>Common</t>
  </si>
  <si>
    <t>Energy N/A</t>
  </si>
  <si>
    <t>OPERATING INCOME</t>
  </si>
  <si>
    <t>NON-OPERATING INCOME</t>
  </si>
  <si>
    <t>99 - OTHER INCOME</t>
  </si>
  <si>
    <t>999 - INTEREST</t>
  </si>
  <si>
    <t>9999 - EXTRAORDINARY ITEMS</t>
  </si>
  <si>
    <t>TOTAL NON-OPERATING INCOME</t>
  </si>
  <si>
    <t>NET INCOME</t>
  </si>
  <si>
    <t>INCOME STATEMENT DETAIL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</si>
  <si>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</si>
  <si>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</si>
  <si>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</si>
  <si>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</si>
  <si>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</si>
  <si>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</si>
  <si>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</si>
  <si>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a-May 2018 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</si>
  <si>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</si>
  <si>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</si>
  <si>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</si>
  <si>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</si>
  <si>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</si>
  <si>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</si>
  <si>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</si>
  <si>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</si>
  <si>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</si>
  <si>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</si>
  <si>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</si>
  <si>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</si>
  <si>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</si>
  <si>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</si>
  <si>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</si>
  <si>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</si>
  <si>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</si>
  <si>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</si>
  <si>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>(5) 449.1 - Provision for rate refunds E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</si>
  <si>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</si>
  <si>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</si>
  <si>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</si>
  <si>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</si>
  <si>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</si>
  <si>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</si>
  <si>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</si>
  <si>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</si>
  <si>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>(5)  496 - Provision for rate refunds G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</si>
  <si>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</si>
  <si>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</si>
  <si>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</si>
  <si>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</si>
  <si>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</si>
  <si>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</si>
  <si>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</si>
  <si>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</si>
  <si>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</si>
  <si>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</si>
  <si>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</si>
  <si>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</si>
  <si>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</si>
  <si>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</si>
  <si>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</si>
  <si>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</si>
  <si>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</si>
  <si>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</si>
  <si>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</si>
  <si>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</si>
  <si>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</si>
  <si>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</si>
  <si>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</si>
  <si>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</si>
  <si>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</si>
  <si>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</si>
  <si>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</si>
  <si>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</si>
  <si>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</si>
  <si>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</si>
  <si>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</si>
  <si>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</si>
  <si>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</si>
  <si>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</si>
  <si>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</si>
  <si>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</si>
  <si>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</si>
  <si>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</si>
  <si>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</si>
  <si>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</si>
  <si>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</si>
  <si>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</si>
  <si>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</si>
  <si>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</si>
  <si>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</si>
  <si>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</si>
  <si>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</si>
  <si>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</si>
  <si>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</si>
  <si>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</si>
  <si>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</si>
  <si>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</si>
  <si>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</si>
  <si>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</si>
  <si>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</si>
  <si>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</si>
  <si>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</si>
  <si>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</si>
  <si>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</si>
  <si>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</si>
  <si>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</si>
  <si>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</si>
  <si>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</si>
  <si>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</si>
  <si>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</si>
  <si>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</si>
  <si>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</si>
  <si>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</si>
  <si>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</si>
  <si>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</si>
  <si>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</si>
  <si>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</si>
  <si>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</si>
  <si>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</si>
  <si>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</si>
  <si>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</si>
  <si>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</si>
  <si>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</si>
  <si>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</si>
  <si>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</si>
  <si>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</si>
  <si>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</si>
  <si>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</si>
  <si>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</si>
  <si>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</si>
  <si>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</si>
  <si>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</si>
  <si>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</si>
  <si>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</si>
  <si>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</si>
  <si>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</si>
  <si>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</si>
  <si>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</si>
  <si>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</si>
  <si>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</si>
  <si>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</si>
  <si>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</si>
  <si>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</si>
  <si>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</si>
  <si>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</si>
  <si>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</si>
  <si>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</si>
  <si>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</si>
  <si>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</si>
  <si>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</si>
  <si>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</si>
  <si>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</si>
  <si>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</si>
  <si>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</si>
  <si>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</si>
  <si>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</si>
  <si>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</si>
  <si>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</si>
  <si>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</si>
  <si>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</si>
  <si>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</si>
  <si>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</si>
  <si>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</si>
  <si>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</si>
  <si>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</si>
  <si>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</si>
  <si>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</si>
  <si>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</si>
  <si>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</si>
  <si>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</si>
  <si>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</si>
  <si>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</si>
  <si>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</si>
  <si>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</si>
  <si>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</si>
  <si>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</si>
  <si>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</si>
  <si>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</si>
  <si>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</si>
  <si>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</si>
  <si>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</si>
  <si>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</si>
  <si>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</si>
  <si>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</si>
  <si>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</si>
  <si>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</si>
  <si>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</si>
  <si>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</si>
  <si>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</si>
  <si>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</si>
  <si>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</si>
  <si>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</si>
  <si>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</si>
  <si>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</si>
  <si>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</si>
  <si>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</si>
  <si>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</si>
  <si>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</si>
  <si>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</si>
  <si>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</si>
  <si>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</si>
  <si>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</si>
  <si>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</si>
  <si>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</si>
  <si>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</si>
  <si>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</si>
  <si>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</si>
  <si>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</si>
  <si>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</si>
  <si>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</si>
  <si>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</si>
  <si>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</si>
  <si>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</si>
  <si>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</si>
  <si>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</si>
  <si>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</si>
  <si>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</si>
  <si>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</si>
  <si>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</si>
  <si>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</si>
  <si>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</si>
  <si>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</si>
  <si>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</si>
  <si>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</si>
  <si>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</si>
  <si>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</si>
  <si>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</si>
  <si>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</si>
  <si>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</si>
  <si>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</si>
  <si>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</si>
  <si>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</si>
  <si>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</si>
  <si>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</si>
  <si>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</si>
  <si>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</si>
  <si>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</si>
  <si>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</si>
  <si>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</si>
  <si>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</si>
  <si>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</si>
  <si>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</si>
  <si>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</si>
  <si>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</si>
  <si>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</si>
  <si>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</si>
  <si>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</si>
  <si>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</si>
  <si>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</si>
  <si>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</si>
  <si>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</si>
  <si>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</si>
  <si>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</si>
  <si>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</si>
  <si>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</si>
  <si>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</si>
  <si>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</si>
  <si>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</si>
  <si>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</si>
  <si>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</si>
  <si>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</si>
  <si>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</si>
  <si>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</si>
  <si>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</si>
  <si>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</si>
  <si>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</si>
  <si>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</si>
  <si>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</si>
  <si>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</si>
  <si>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</si>
  <si>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</si>
  <si>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</si>
  <si>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</si>
  <si>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</si>
  <si>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</si>
  <si>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</si>
  <si>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</si>
  <si>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</si>
  <si>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</si>
  <si>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</si>
  <si>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</si>
  <si>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</si>
  <si>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</si>
  <si>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</si>
  <si>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</si>
  <si>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</si>
  <si>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</si>
  <si>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</si>
  <si>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</si>
  <si>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</si>
  <si>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</si>
  <si>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</si>
  <si>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</si>
  <si>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</si>
  <si>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</si>
  <si>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</si>
  <si>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</si>
  <si>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</si>
  <si>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</si>
  <si>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</si>
  <si>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</si>
  <si>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</si>
  <si>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</si>
  <si>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</si>
  <si>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</si>
  <si>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</si>
  <si>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</si>
  <si>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</si>
  <si>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</si>
  <si>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</si>
  <si>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</si>
  <si>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</si>
  <si>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</si>
  <si>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</si>
  <si>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</si>
  <si>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</si>
  <si>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</si>
  <si>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</si>
  <si>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</si>
  <si>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</si>
  <si>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</si>
  <si>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</si>
  <si>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ALLOCATION OF COMMON CHARGES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</si>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</sst>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_@"/>
    <numFmt numFmtId="165" formatCode="0.000000"/>
    <numFmt numFmtId="166" formatCode="_(* #,##0.00000_);_(* \(#,##0.00000\);_(* &quot;-&quot;??_);_(@_)"/>
    <numFmt numFmtId="167" formatCode="0.0000000"/>
    <numFmt numFmtId="168" formatCode="0000"/>
    <numFmt numFmtId="169" formatCode="000000"/>
    <numFmt numFmtId="170" formatCode="d\.mmm\.yy"/>
    <numFmt numFmtId="171" formatCode="_-* #,##0.00\ _D_M_-;\-* #,##0.00\ _D_M_-;_-* &quot;-&quot;??\ _D_M_-;_-@_-"/>
    <numFmt numFmtId="172" formatCode="#."/>
    <numFmt numFmtId="173" formatCode="_-* #,##0.00\ &quot;DM&quot;_-;\-* #,##0.00\ &quot;DM&quot;_-;_-* &quot;-&quot;??\ &quot;DM&quot;_-;_-@_-"/>
    <numFmt numFmtId="174" formatCode="_(* ###0_);_(* \(###0\);_(* &quot;-&quot;_);_(@_)"/>
    <numFmt numFmtId="175" formatCode="00000"/>
    <numFmt numFmtId="176" formatCode="_(&quot;$&quot;* #,##0.0_);_(&quot;$&quot;* \(#,##0.0\);_(&quot;$&quot;* &quot;-&quot;??_);_(@_)"/>
    <numFmt numFmtId="177" formatCode="0.00_)"/>
    <numFmt numFmtId="178" formatCode="&quot;$&quot;#,##0;\-&quot;$&quot;#,##0"/>
    <numFmt numFmtId="179" formatCode="mmmm\ d\,\ yyyy"/>
    <numFmt numFmtId="180" formatCode="0.0%"/>
    <numFmt numFmtId="181" formatCode="_(&quot;$&quot;* #,##0.0000_);_(&quot;$&quot;* \(#,##0.0000\);_(&quot;$&quot;* &quot;-&quot;????_);_(@_)"/>
    <numFmt numFmtId="182" formatCode="_(* #,##0_);_(* \(#,##0\);_(* &quot;-&quot;??_);_(@_)"/>
    <numFmt numFmtId="183" formatCode="_(* #,##0.0_);_(* \(#,##0.0\);_(* &quot;-&quot;_);_(@_)"/>
    <numFmt numFmtId="184" formatCode="&quot;$&quot;#,##0.00"/>
    <numFmt numFmtId="185" formatCode="#,##0_);[Red]\(#,##0\);&quot; &quot;"/>
    <numFmt numFmtId="186" formatCode="________@"/>
    <numFmt numFmtId="187" formatCode="_(&quot;$&quot;* #,##0_);_(&quot;$&quot;* \(#,##0\);_(&quot;$&quot;* &quot;-&quot;??_);_(@_)"/>
  </numFmts>
  <fonts count="1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37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48"/>
      <name val="Calibri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8"/>
      <color indexed="62"/>
      <name val="Arial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b/>
      <sz val="16"/>
      <color indexed="23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sz val="11"/>
      <color indexed="14"/>
      <name val="Calibri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9"/>
      <color theme="1"/>
      <name val="Arial"/>
      <family val="2"/>
    </font>
  </fonts>
  <fills count="12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10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23"/>
        <bgColor indexed="23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5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93">
    <xf numFmtId="0" fontId="0" fillId="0" borderId="0"/>
    <xf numFmtId="43" fontId="1" fillId="0" borderId="0" applyFont="0" applyFill="0" applyBorder="0" applyAlignment="0" applyProtection="0"/>
    <xf numFmtId="165" fontId="20" fillId="0" borderId="0">
      <alignment horizontal="left" wrapText="1"/>
    </xf>
    <xf numFmtId="166" fontId="20" fillId="0" borderId="0">
      <alignment horizontal="left" wrapText="1"/>
    </xf>
    <xf numFmtId="167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5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0" fontId="23" fillId="0" borderId="0"/>
    <xf numFmtId="166" fontId="20" fillId="0" borderId="0">
      <alignment horizontal="left" wrapText="1"/>
    </xf>
    <xf numFmtId="165" fontId="20" fillId="0" borderId="0">
      <alignment horizontal="left" wrapText="1"/>
    </xf>
    <xf numFmtId="166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0" fontId="23" fillId="0" borderId="0"/>
    <xf numFmtId="168" fontId="24" fillId="0" borderId="0">
      <alignment horizontal="left"/>
    </xf>
    <xf numFmtId="169" fontId="25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4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4" borderId="0" applyNumberFormat="0" applyBorder="0" applyAlignment="0" applyProtection="0"/>
    <xf numFmtId="0" fontId="17" fillId="12" borderId="0" applyNumberFormat="0" applyBorder="0" applyAlignment="0" applyProtection="0"/>
    <xf numFmtId="0" fontId="29" fillId="49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8" fillId="36" borderId="0" applyNumberFormat="0" applyBorder="0" applyAlignment="0" applyProtection="0"/>
    <xf numFmtId="0" fontId="17" fillId="16" borderId="0" applyNumberFormat="0" applyBorder="0" applyAlignment="0" applyProtection="0"/>
    <xf numFmtId="0" fontId="29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8" fillId="46" borderId="0" applyNumberFormat="0" applyBorder="0" applyAlignment="0" applyProtection="0"/>
    <xf numFmtId="0" fontId="17" fillId="20" borderId="0" applyNumberFormat="0" applyBorder="0" applyAlignment="0" applyProtection="0"/>
    <xf numFmtId="0" fontId="29" fillId="4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8" fillId="47" borderId="0" applyNumberFormat="0" applyBorder="0" applyAlignment="0" applyProtection="0"/>
    <xf numFmtId="0" fontId="17" fillId="24" borderId="0" applyNumberFormat="0" applyBorder="0" applyAlignment="0" applyProtection="0"/>
    <xf numFmtId="0" fontId="29" fillId="5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8" fillId="44" borderId="0" applyNumberFormat="0" applyBorder="0" applyAlignment="0" applyProtection="0"/>
    <xf numFmtId="0" fontId="17" fillId="28" borderId="0" applyNumberFormat="0" applyBorder="0" applyAlignment="0" applyProtection="0"/>
    <xf numFmtId="0" fontId="29" fillId="51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8" fillId="43" borderId="0" applyNumberFormat="0" applyBorder="0" applyAlignment="0" applyProtection="0"/>
    <xf numFmtId="0" fontId="17" fillId="32" borderId="0" applyNumberFormat="0" applyBorder="0" applyAlignment="0" applyProtection="0"/>
    <xf numFmtId="0" fontId="29" fillId="5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6" fillId="53" borderId="0" applyNumberFormat="0" applyBorder="0" applyAlignment="0" applyProtection="0"/>
    <xf numFmtId="0" fontId="26" fillId="54" borderId="0" applyNumberFormat="0" applyBorder="0" applyAlignment="0" applyProtection="0"/>
    <xf numFmtId="0" fontId="29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6" borderId="0" applyNumberFormat="0" applyBorder="0" applyAlignment="0" applyProtection="0"/>
    <xf numFmtId="0" fontId="29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6" fillId="58" borderId="0" applyNumberFormat="0" applyBorder="0" applyAlignment="0" applyProtection="0"/>
    <xf numFmtId="0" fontId="26" fillId="59" borderId="0" applyNumberFormat="0" applyBorder="0" applyAlignment="0" applyProtection="0"/>
    <xf numFmtId="0" fontId="29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1" borderId="0" applyNumberFormat="0" applyBorder="0" applyAlignment="0" applyProtection="0"/>
    <xf numFmtId="0" fontId="29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1" borderId="0" applyNumberFormat="0" applyBorder="0" applyAlignment="0" applyProtection="0"/>
    <xf numFmtId="0" fontId="29" fillId="6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6" fillId="63" borderId="0" applyNumberFormat="0" applyBorder="0" applyAlignment="0" applyProtection="0"/>
    <xf numFmtId="0" fontId="26" fillId="64" borderId="0" applyNumberFormat="0" applyBorder="0" applyAlignment="0" applyProtection="0"/>
    <xf numFmtId="0" fontId="29" fillId="6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66" borderId="0" applyNumberFormat="0" applyBorder="0" applyAlignment="0" applyProtection="0"/>
    <xf numFmtId="0" fontId="29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6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6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67" borderId="0" applyNumberFormat="0" applyBorder="0" applyAlignment="0" applyProtection="0"/>
    <xf numFmtId="0" fontId="29" fillId="6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6" fillId="58" borderId="0" applyNumberFormat="0" applyBorder="0" applyAlignment="0" applyProtection="0"/>
    <xf numFmtId="0" fontId="26" fillId="67" borderId="0" applyNumberFormat="0" applyBorder="0" applyAlignment="0" applyProtection="0"/>
    <xf numFmtId="0" fontId="29" fillId="5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68" borderId="0" applyNumberFormat="0" applyBorder="0" applyAlignment="0" applyProtection="0"/>
    <xf numFmtId="0" fontId="29" fillId="5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68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68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69" borderId="0" applyNumberFormat="0" applyBorder="0" applyAlignment="0" applyProtection="0"/>
    <xf numFmtId="0" fontId="29" fillId="68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6" fillId="70" borderId="0" applyNumberFormat="0" applyBorder="0" applyAlignment="0" applyProtection="0"/>
    <xf numFmtId="0" fontId="26" fillId="71" borderId="0" applyNumberFormat="0" applyBorder="0" applyAlignment="0" applyProtection="0"/>
    <xf numFmtId="0" fontId="29" fillId="5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55" borderId="0" applyNumberFormat="0" applyBorder="0" applyAlignment="0" applyProtection="0"/>
    <xf numFmtId="0" fontId="29" fillId="5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5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5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72" borderId="0" applyNumberFormat="0" applyBorder="0" applyAlignment="0" applyProtection="0"/>
    <xf numFmtId="0" fontId="29" fillId="5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6" fillId="73" borderId="0" applyNumberFormat="0" applyBorder="0" applyAlignment="0" applyProtection="0"/>
    <xf numFmtId="0" fontId="26" fillId="74" borderId="0" applyNumberFormat="0" applyBorder="0" applyAlignment="0" applyProtection="0"/>
    <xf numFmtId="0" fontId="29" fillId="7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76" borderId="0" applyNumberFormat="0" applyBorder="0" applyAlignment="0" applyProtection="0"/>
    <xf numFmtId="0" fontId="29" fillId="77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76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76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78" borderId="0" applyNumberFormat="0" applyBorder="0" applyAlignment="0" applyProtection="0"/>
    <xf numFmtId="0" fontId="29" fillId="76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60" borderId="0" applyNumberFormat="0" applyBorder="0" applyAlignment="0" applyProtection="0"/>
    <xf numFmtId="0" fontId="31" fillId="73" borderId="0" applyNumberFormat="0" applyBorder="0" applyAlignment="0" applyProtection="0"/>
    <xf numFmtId="0" fontId="32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5" fillId="0" borderId="0" applyFont="0" applyFill="0" applyBorder="0" applyAlignment="0" applyProtection="0">
      <alignment horizontal="right"/>
    </xf>
    <xf numFmtId="170" fontId="33" fillId="0" borderId="0" applyFill="0" applyBorder="0" applyAlignment="0"/>
    <xf numFmtId="0" fontId="34" fillId="79" borderId="20" applyNumberFormat="0" applyAlignment="0" applyProtection="0"/>
    <xf numFmtId="0" fontId="35" fillId="80" borderId="21" applyNumberFormat="0" applyAlignment="0" applyProtection="0"/>
    <xf numFmtId="0" fontId="36" fillId="47" borderId="20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7" fillId="67" borderId="22" applyNumberFormat="0" applyAlignment="0" applyProtection="0"/>
    <xf numFmtId="0" fontId="37" fillId="68" borderId="22" applyNumberFormat="0" applyAlignment="0" applyProtection="0"/>
    <xf numFmtId="0" fontId="37" fillId="81" borderId="22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0" fillId="82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3" fontId="41" fillId="0" borderId="0" applyFont="0" applyFill="0" applyBorder="0" applyAlignment="0" applyProtection="0"/>
    <xf numFmtId="0" fontId="42" fillId="0" borderId="0"/>
    <xf numFmtId="0" fontId="42" fillId="0" borderId="0"/>
    <xf numFmtId="0" fontId="43" fillId="0" borderId="0"/>
    <xf numFmtId="172" fontId="44" fillId="0" borderId="0">
      <protection locked="0"/>
    </xf>
    <xf numFmtId="0" fontId="43" fillId="0" borderId="0"/>
    <xf numFmtId="0" fontId="45" fillId="0" borderId="0" applyNumberFormat="0" applyAlignment="0">
      <alignment horizontal="left"/>
    </xf>
    <xf numFmtId="0" fontId="46" fillId="0" borderId="0" applyNumberFormat="0" applyAlignment="0"/>
    <xf numFmtId="0" fontId="42" fillId="0" borderId="0"/>
    <xf numFmtId="0" fontId="43" fillId="0" borderId="0"/>
    <xf numFmtId="0" fontId="42" fillId="0" borderId="0"/>
    <xf numFmtId="0" fontId="43" fillId="0" borderId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7" fillId="83" borderId="0" applyNumberFormat="0" applyBorder="0" applyAlignment="0" applyProtection="0"/>
    <xf numFmtId="0" fontId="47" fillId="84" borderId="0" applyNumberFormat="0" applyBorder="0" applyAlignment="0" applyProtection="0"/>
    <xf numFmtId="0" fontId="47" fillId="85" borderId="0" applyNumberFormat="0" applyBorder="0" applyAlignment="0" applyProtection="0"/>
    <xf numFmtId="175" fontId="20" fillId="0" borderId="0"/>
    <xf numFmtId="175" fontId="20" fillId="0" borderId="0"/>
    <xf numFmtId="0" fontId="4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1" fillId="0" borderId="0" applyFont="0" applyFill="0" applyBorder="0" applyAlignment="0" applyProtection="0"/>
    <xf numFmtId="0" fontId="42" fillId="0" borderId="0"/>
    <xf numFmtId="0" fontId="50" fillId="86" borderId="0" applyNumberFormat="0" applyBorder="0" applyAlignment="0" applyProtection="0"/>
    <xf numFmtId="0" fontId="26" fillId="64" borderId="0" applyNumberFormat="0" applyBorder="0" applyAlignment="0" applyProtection="0"/>
    <xf numFmtId="0" fontId="50" fillId="3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51" fillId="82" borderId="0" applyNumberFormat="0" applyBorder="0" applyAlignment="0" applyProtection="0"/>
    <xf numFmtId="38" fontId="51" fillId="82" borderId="0" applyNumberFormat="0" applyBorder="0" applyAlignment="0" applyProtection="0"/>
    <xf numFmtId="176" fontId="52" fillId="0" borderId="0" applyNumberFormat="0" applyFill="0" applyBorder="0" applyProtection="0">
      <alignment horizontal="right"/>
    </xf>
    <xf numFmtId="0" fontId="53" fillId="0" borderId="23" applyNumberFormat="0" applyAlignment="0" applyProtection="0">
      <alignment horizontal="left"/>
    </xf>
    <xf numFmtId="0" fontId="53" fillId="0" borderId="12">
      <alignment horizontal="left"/>
    </xf>
    <xf numFmtId="0" fontId="53" fillId="0" borderId="12">
      <alignment horizontal="left"/>
    </xf>
    <xf numFmtId="14" fontId="18" fillId="87" borderId="24">
      <alignment horizontal="center" vertical="center" wrapText="1"/>
    </xf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0" fontId="55" fillId="0" borderId="26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6" fillId="0" borderId="27" applyNumberFormat="0" applyFill="0" applyAlignment="0" applyProtection="0"/>
    <xf numFmtId="0" fontId="56" fillId="0" borderId="28" applyNumberFormat="0" applyFill="0" applyAlignment="0" applyProtection="0"/>
    <xf numFmtId="0" fontId="57" fillId="0" borderId="27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8" fillId="0" borderId="29" applyNumberFormat="0" applyFill="0" applyAlignment="0" applyProtection="0"/>
    <xf numFmtId="0" fontId="58" fillId="0" borderId="30" applyNumberFormat="0" applyFill="0" applyAlignment="0" applyProtection="0"/>
    <xf numFmtId="0" fontId="59" fillId="0" borderId="3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19" fillId="0" borderId="0"/>
    <xf numFmtId="40" fontId="19" fillId="0" borderId="0"/>
    <xf numFmtId="10" fontId="51" fillId="88" borderId="10" applyNumberFormat="0" applyBorder="0" applyAlignment="0" applyProtection="0"/>
    <xf numFmtId="10" fontId="51" fillId="88" borderId="10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0" fillId="74" borderId="21" applyNumberFormat="0" applyAlignment="0" applyProtection="0"/>
    <xf numFmtId="0" fontId="61" fillId="43" borderId="20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0" fillId="74" borderId="2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0" fillId="74" borderId="2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0" fillId="74" borderId="20" applyNumberFormat="0" applyAlignment="0" applyProtection="0"/>
    <xf numFmtId="0" fontId="60" fillId="74" borderId="2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62" fillId="89" borderId="32">
      <alignment horizontal="left"/>
      <protection locked="0"/>
    </xf>
    <xf numFmtId="10" fontId="62" fillId="89" borderId="32">
      <alignment horizontal="right"/>
      <protection locked="0"/>
    </xf>
    <xf numFmtId="0" fontId="51" fillId="82" borderId="0"/>
    <xf numFmtId="3" fontId="63" fillId="0" borderId="0" applyFill="0" applyBorder="0" applyAlignment="0" applyProtection="0"/>
    <xf numFmtId="0" fontId="64" fillId="0" borderId="33" applyNumberFormat="0" applyFill="0" applyAlignment="0" applyProtection="0"/>
    <xf numFmtId="0" fontId="50" fillId="0" borderId="34" applyNumberFormat="0" applyFill="0" applyAlignment="0" applyProtection="0"/>
    <xf numFmtId="0" fontId="65" fillId="0" borderId="35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18" fillId="0" borderId="36" applyNumberFormat="0" applyFont="0" applyAlignment="0">
      <alignment horizontal="center"/>
    </xf>
    <xf numFmtId="44" fontId="18" fillId="0" borderId="36" applyNumberFormat="0" applyFont="0" applyAlignment="0">
      <alignment horizontal="center"/>
    </xf>
    <xf numFmtId="44" fontId="18" fillId="0" borderId="37" applyNumberFormat="0" applyFont="0" applyAlignment="0">
      <alignment horizontal="center"/>
    </xf>
    <xf numFmtId="44" fontId="18" fillId="0" borderId="37" applyNumberFormat="0" applyFont="0" applyAlignment="0">
      <alignment horizontal="center"/>
    </xf>
    <xf numFmtId="0" fontId="66" fillId="74" borderId="0" applyNumberFormat="0" applyBorder="0" applyAlignment="0" applyProtection="0"/>
    <xf numFmtId="0" fontId="50" fillId="74" borderId="0" applyNumberFormat="0" applyBorder="0" applyAlignment="0" applyProtection="0"/>
    <xf numFmtId="0" fontId="66" fillId="90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67" fillId="0" borderId="0"/>
    <xf numFmtId="177" fontId="68" fillId="0" borderId="0"/>
    <xf numFmtId="177" fontId="68" fillId="0" borderId="0"/>
    <xf numFmtId="178" fontId="20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165" fontId="38" fillId="0" borderId="0">
      <alignment horizontal="left" wrapText="1"/>
    </xf>
    <xf numFmtId="165" fontId="38" fillId="0" borderId="0">
      <alignment horizontal="left" wrapText="1"/>
    </xf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91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91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91" borderId="0"/>
    <xf numFmtId="0" fontId="20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51" fillId="91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179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26" fillId="38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73" borderId="21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73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9" fillId="79" borderId="39" applyNumberFormat="0" applyAlignment="0" applyProtection="0"/>
    <xf numFmtId="0" fontId="69" fillId="80" borderId="39" applyNumberFormat="0" applyAlignment="0" applyProtection="0"/>
    <xf numFmtId="0" fontId="69" fillId="47" borderId="39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2" fillId="0" borderId="0"/>
    <xf numFmtId="0" fontId="42" fillId="0" borderId="0"/>
    <xf numFmtId="0" fontId="43" fillId="0" borderId="0"/>
    <xf numFmtId="18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0" fillId="0" borderId="0" applyFont="0" applyFill="0" applyBorder="0" applyAlignment="0" applyProtection="0"/>
    <xf numFmtId="41" fontId="20" fillId="92" borderId="32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70" fillId="0" borderId="24">
      <alignment horizontal="center"/>
    </xf>
    <xf numFmtId="3" fontId="39" fillId="0" borderId="0" applyFont="0" applyFill="0" applyBorder="0" applyAlignment="0" applyProtection="0"/>
    <xf numFmtId="0" fontId="39" fillId="93" borderId="0" applyNumberFormat="0" applyFont="0" applyBorder="0" applyAlignment="0" applyProtection="0"/>
    <xf numFmtId="0" fontId="43" fillId="0" borderId="0"/>
    <xf numFmtId="3" fontId="71" fillId="0" borderId="0" applyFill="0" applyBorder="0" applyAlignment="0" applyProtection="0"/>
    <xf numFmtId="0" fontId="72" fillId="0" borderId="0"/>
    <xf numFmtId="42" fontId="20" fillId="88" borderId="0"/>
    <xf numFmtId="42" fontId="20" fillId="88" borderId="40">
      <alignment vertical="center"/>
    </xf>
    <xf numFmtId="0" fontId="18" fillId="88" borderId="17" applyNumberFormat="0">
      <alignment horizontal="center" vertical="center" wrapText="1"/>
    </xf>
    <xf numFmtId="10" fontId="20" fillId="88" borderId="0"/>
    <xf numFmtId="181" fontId="20" fillId="88" borderId="0"/>
    <xf numFmtId="182" fontId="19" fillId="0" borderId="0" applyBorder="0" applyAlignment="0"/>
    <xf numFmtId="42" fontId="20" fillId="88" borderId="41">
      <alignment horizontal="left"/>
    </xf>
    <xf numFmtId="42" fontId="20" fillId="88" borderId="41">
      <alignment horizontal="left"/>
    </xf>
    <xf numFmtId="181" fontId="73" fillId="88" borderId="41">
      <alignment horizontal="left"/>
    </xf>
    <xf numFmtId="181" fontId="73" fillId="88" borderId="41">
      <alignment horizontal="left"/>
    </xf>
    <xf numFmtId="14" fontId="38" fillId="0" borderId="0" applyNumberFormat="0" applyFill="0" applyBorder="0" applyAlignment="0" applyProtection="0">
      <alignment horizontal="left"/>
    </xf>
    <xf numFmtId="183" fontId="20" fillId="0" borderId="0" applyFont="0" applyFill="0" applyAlignment="0">
      <alignment horizontal="right"/>
    </xf>
    <xf numFmtId="4" fontId="51" fillId="90" borderId="21" applyNumberFormat="0" applyProtection="0">
      <alignment vertical="center"/>
    </xf>
    <xf numFmtId="4" fontId="74" fillId="90" borderId="42" applyNumberFormat="0" applyProtection="0">
      <alignment vertical="center"/>
    </xf>
    <xf numFmtId="4" fontId="27" fillId="89" borderId="39" applyNumberFormat="0" applyProtection="0">
      <alignment vertical="center"/>
    </xf>
    <xf numFmtId="4" fontId="75" fillId="89" borderId="21" applyNumberFormat="0" applyProtection="0">
      <alignment vertical="center"/>
    </xf>
    <xf numFmtId="4" fontId="76" fillId="89" borderId="42" applyNumberFormat="0" applyProtection="0">
      <alignment vertical="center"/>
    </xf>
    <xf numFmtId="4" fontId="77" fillId="89" borderId="39" applyNumberFormat="0" applyProtection="0">
      <alignment vertical="center"/>
    </xf>
    <xf numFmtId="4" fontId="51" fillId="89" borderId="21" applyNumberFormat="0" applyProtection="0">
      <alignment horizontal="left" vertical="center" indent="1"/>
    </xf>
    <xf numFmtId="4" fontId="74" fillId="89" borderId="42" applyNumberFormat="0" applyProtection="0">
      <alignment horizontal="left" vertical="center" indent="1"/>
    </xf>
    <xf numFmtId="4" fontId="27" fillId="89" borderId="39" applyNumberFormat="0" applyProtection="0">
      <alignment horizontal="left" vertical="center" indent="1"/>
    </xf>
    <xf numFmtId="0" fontId="78" fillId="90" borderId="42" applyNumberFormat="0" applyProtection="0">
      <alignment horizontal="left" vertical="top" indent="1"/>
    </xf>
    <xf numFmtId="0" fontId="74" fillId="89" borderId="42" applyNumberFormat="0" applyProtection="0">
      <alignment horizontal="left" vertical="top" indent="1"/>
    </xf>
    <xf numFmtId="4" fontId="27" fillId="89" borderId="39" applyNumberFormat="0" applyProtection="0">
      <alignment horizontal="left" vertical="center" indent="1"/>
    </xf>
    <xf numFmtId="4" fontId="51" fillId="51" borderId="21" applyNumberFormat="0" applyProtection="0">
      <alignment horizontal="left" vertical="center" indent="1"/>
    </xf>
    <xf numFmtId="0" fontId="20" fillId="58" borderId="0" applyNumberFormat="0" applyProtection="0">
      <alignment horizontal="left" vertical="center" indent="1"/>
    </xf>
    <xf numFmtId="4" fontId="74" fillId="94" borderId="0" applyNumberFormat="0" applyProtection="0">
      <alignment horizontal="left" vertical="center" indent="1"/>
    </xf>
    <xf numFmtId="0" fontId="20" fillId="95" borderId="39" applyNumberFormat="0" applyProtection="0">
      <alignment horizontal="left" vertical="center" indent="1"/>
    </xf>
    <xf numFmtId="4" fontId="51" fillId="35" borderId="21" applyNumberFormat="0" applyProtection="0">
      <alignment horizontal="right" vertical="center"/>
    </xf>
    <xf numFmtId="4" fontId="27" fillId="35" borderId="42" applyNumberFormat="0" applyProtection="0">
      <alignment horizontal="right" vertical="center"/>
    </xf>
    <xf numFmtId="4" fontId="27" fillId="96" borderId="39" applyNumberFormat="0" applyProtection="0">
      <alignment horizontal="right" vertical="center"/>
    </xf>
    <xf numFmtId="4" fontId="51" fillId="97" borderId="21" applyNumberFormat="0" applyProtection="0">
      <alignment horizontal="right" vertical="center"/>
    </xf>
    <xf numFmtId="4" fontId="27" fillId="36" borderId="42" applyNumberFormat="0" applyProtection="0">
      <alignment horizontal="right" vertical="center"/>
    </xf>
    <xf numFmtId="4" fontId="27" fillId="98" borderId="39" applyNumberFormat="0" applyProtection="0">
      <alignment horizontal="right" vertical="center"/>
    </xf>
    <xf numFmtId="4" fontId="51" fillId="62" borderId="43" applyNumberFormat="0" applyProtection="0">
      <alignment horizontal="right" vertical="center"/>
    </xf>
    <xf numFmtId="4" fontId="27" fillId="62" borderId="42" applyNumberFormat="0" applyProtection="0">
      <alignment horizontal="right" vertical="center"/>
    </xf>
    <xf numFmtId="4" fontId="27" fillId="99" borderId="39" applyNumberFormat="0" applyProtection="0">
      <alignment horizontal="right" vertical="center"/>
    </xf>
    <xf numFmtId="4" fontId="51" fillId="48" borderId="21" applyNumberFormat="0" applyProtection="0">
      <alignment horizontal="right" vertical="center"/>
    </xf>
    <xf numFmtId="4" fontId="27" fillId="48" borderId="42" applyNumberFormat="0" applyProtection="0">
      <alignment horizontal="right" vertical="center"/>
    </xf>
    <xf numFmtId="4" fontId="27" fillId="100" borderId="39" applyNumberFormat="0" applyProtection="0">
      <alignment horizontal="right" vertical="center"/>
    </xf>
    <xf numFmtId="4" fontId="51" fillId="52" borderId="21" applyNumberFormat="0" applyProtection="0">
      <alignment horizontal="right" vertical="center"/>
    </xf>
    <xf numFmtId="4" fontId="27" fillId="52" borderId="42" applyNumberFormat="0" applyProtection="0">
      <alignment horizontal="right" vertical="center"/>
    </xf>
    <xf numFmtId="4" fontId="27" fillId="101" borderId="39" applyNumberFormat="0" applyProtection="0">
      <alignment horizontal="right" vertical="center"/>
    </xf>
    <xf numFmtId="4" fontId="51" fillId="77" borderId="21" applyNumberFormat="0" applyProtection="0">
      <alignment horizontal="right" vertical="center"/>
    </xf>
    <xf numFmtId="4" fontId="27" fillId="77" borderId="42" applyNumberFormat="0" applyProtection="0">
      <alignment horizontal="right" vertical="center"/>
    </xf>
    <xf numFmtId="4" fontId="27" fillId="102" borderId="39" applyNumberFormat="0" applyProtection="0">
      <alignment horizontal="right" vertical="center"/>
    </xf>
    <xf numFmtId="4" fontId="51" fillId="46" borderId="21" applyNumberFormat="0" applyProtection="0">
      <alignment horizontal="right" vertical="center"/>
    </xf>
    <xf numFmtId="4" fontId="27" fillId="46" borderId="42" applyNumberFormat="0" applyProtection="0">
      <alignment horizontal="right" vertical="center"/>
    </xf>
    <xf numFmtId="4" fontId="27" fillId="103" borderId="39" applyNumberFormat="0" applyProtection="0">
      <alignment horizontal="right" vertical="center"/>
    </xf>
    <xf numFmtId="4" fontId="51" fillId="104" borderId="21" applyNumberFormat="0" applyProtection="0">
      <alignment horizontal="right" vertical="center"/>
    </xf>
    <xf numFmtId="4" fontId="27" fillId="104" borderId="42" applyNumberFormat="0" applyProtection="0">
      <alignment horizontal="right" vertical="center"/>
    </xf>
    <xf numFmtId="4" fontId="27" fillId="105" borderId="39" applyNumberFormat="0" applyProtection="0">
      <alignment horizontal="right" vertical="center"/>
    </xf>
    <xf numFmtId="4" fontId="51" fillId="45" borderId="21" applyNumberFormat="0" applyProtection="0">
      <alignment horizontal="right" vertical="center"/>
    </xf>
    <xf numFmtId="4" fontId="27" fillId="45" borderId="42" applyNumberFormat="0" applyProtection="0">
      <alignment horizontal="right" vertical="center"/>
    </xf>
    <xf numFmtId="4" fontId="27" fillId="106" borderId="39" applyNumberFormat="0" applyProtection="0">
      <alignment horizontal="right" vertical="center"/>
    </xf>
    <xf numFmtId="4" fontId="51" fillId="107" borderId="43" applyNumberFormat="0" applyProtection="0">
      <alignment horizontal="left" vertical="center" indent="1"/>
    </xf>
    <xf numFmtId="4" fontId="74" fillId="107" borderId="44" applyNumberFormat="0" applyProtection="0">
      <alignment horizontal="left" vertical="center" indent="1"/>
    </xf>
    <xf numFmtId="4" fontId="74" fillId="108" borderId="39" applyNumberFormat="0" applyProtection="0">
      <alignment horizontal="left" vertical="center" indent="1"/>
    </xf>
    <xf numFmtId="4" fontId="20" fillId="44" borderId="43" applyNumberFormat="0" applyProtection="0">
      <alignment horizontal="left" vertical="center" indent="1"/>
    </xf>
    <xf numFmtId="4" fontId="27" fillId="109" borderId="0" applyNumberFormat="0" applyProtection="0">
      <alignment horizontal="left" vertical="center" indent="1"/>
    </xf>
    <xf numFmtId="4" fontId="27" fillId="110" borderId="45" applyNumberFormat="0" applyProtection="0">
      <alignment horizontal="left" vertical="center" indent="1"/>
    </xf>
    <xf numFmtId="4" fontId="20" fillId="44" borderId="43" applyNumberFormat="0" applyProtection="0">
      <alignment horizontal="left" vertical="center" indent="1"/>
    </xf>
    <xf numFmtId="4" fontId="51" fillId="34" borderId="21" applyNumberFormat="0" applyProtection="0">
      <alignment horizontal="right" vertical="center"/>
    </xf>
    <xf numFmtId="4" fontId="27" fillId="34" borderId="42" applyNumberFormat="0" applyProtection="0">
      <alignment horizontal="right" vertical="center"/>
    </xf>
    <xf numFmtId="0" fontId="20" fillId="95" borderId="39" applyNumberFormat="0" applyProtection="0">
      <alignment horizontal="left" vertical="center" indent="1"/>
    </xf>
    <xf numFmtId="4" fontId="51" fillId="109" borderId="43" applyNumberFormat="0" applyProtection="0">
      <alignment horizontal="left" vertical="center" indent="1"/>
    </xf>
    <xf numFmtId="4" fontId="27" fillId="109" borderId="0" applyNumberFormat="0" applyProtection="0">
      <alignment horizontal="left" vertical="center" indent="1"/>
    </xf>
    <xf numFmtId="4" fontId="27" fillId="110" borderId="39" applyNumberFormat="0" applyProtection="0">
      <alignment horizontal="left" vertical="center" indent="1"/>
    </xf>
    <xf numFmtId="4" fontId="51" fillId="34" borderId="43" applyNumberFormat="0" applyProtection="0">
      <alignment horizontal="left" vertical="center" indent="1"/>
    </xf>
    <xf numFmtId="4" fontId="27" fillId="94" borderId="0" applyNumberFormat="0" applyProtection="0">
      <alignment horizontal="left" vertical="center" indent="1"/>
    </xf>
    <xf numFmtId="4" fontId="27" fillId="111" borderId="39" applyNumberFormat="0" applyProtection="0">
      <alignment horizontal="left" vertical="center" indent="1"/>
    </xf>
    <xf numFmtId="0" fontId="51" fillId="47" borderId="21" applyNumberFormat="0" applyProtection="0">
      <alignment horizontal="left" vertical="center" indent="1"/>
    </xf>
    <xf numFmtId="0" fontId="20" fillId="112" borderId="42" applyNumberFormat="0" applyProtection="0">
      <alignment horizontal="left" vertical="center" indent="1"/>
    </xf>
    <xf numFmtId="0" fontId="20" fillId="111" borderId="39" applyNumberFormat="0" applyProtection="0">
      <alignment horizontal="left" vertical="center" indent="1"/>
    </xf>
    <xf numFmtId="0" fontId="51" fillId="44" borderId="42" applyNumberFormat="0" applyProtection="0">
      <alignment horizontal="left" vertical="top" indent="1"/>
    </xf>
    <xf numFmtId="0" fontId="20" fillId="112" borderId="42" applyNumberFormat="0" applyProtection="0">
      <alignment horizontal="left" vertical="top" indent="1"/>
    </xf>
    <xf numFmtId="0" fontId="20" fillId="111" borderId="39" applyNumberFormat="0" applyProtection="0">
      <alignment horizontal="left" vertical="center" indent="1"/>
    </xf>
    <xf numFmtId="0" fontId="51" fillId="113" borderId="21" applyNumberFormat="0" applyProtection="0">
      <alignment horizontal="left" vertical="center" indent="1"/>
    </xf>
    <xf numFmtId="0" fontId="20" fillId="94" borderId="42" applyNumberFormat="0" applyProtection="0">
      <alignment horizontal="left" vertical="center" indent="1"/>
    </xf>
    <xf numFmtId="0" fontId="20" fillId="114" borderId="39" applyNumberFormat="0" applyProtection="0">
      <alignment horizontal="left" vertical="center" indent="1"/>
    </xf>
    <xf numFmtId="0" fontId="51" fillId="34" borderId="42" applyNumberFormat="0" applyProtection="0">
      <alignment horizontal="left" vertical="top" indent="1"/>
    </xf>
    <xf numFmtId="0" fontId="20" fillId="94" borderId="42" applyNumberFormat="0" applyProtection="0">
      <alignment horizontal="left" vertical="top" indent="1"/>
    </xf>
    <xf numFmtId="0" fontId="20" fillId="114" borderId="39" applyNumberFormat="0" applyProtection="0">
      <alignment horizontal="left" vertical="center" indent="1"/>
    </xf>
    <xf numFmtId="0" fontId="51" fillId="42" borderId="21" applyNumberFormat="0" applyProtection="0">
      <alignment horizontal="left" vertical="center" indent="1"/>
    </xf>
    <xf numFmtId="0" fontId="20" fillId="115" borderId="42" applyNumberFormat="0" applyProtection="0">
      <alignment horizontal="left" vertical="center" indent="1"/>
    </xf>
    <xf numFmtId="0" fontId="20" fillId="82" borderId="39" applyNumberFormat="0" applyProtection="0">
      <alignment horizontal="left" vertical="center" indent="1"/>
    </xf>
    <xf numFmtId="0" fontId="51" fillId="42" borderId="42" applyNumberFormat="0" applyProtection="0">
      <alignment horizontal="left" vertical="top" indent="1"/>
    </xf>
    <xf numFmtId="0" fontId="20" fillId="115" borderId="42" applyNumberFormat="0" applyProtection="0">
      <alignment horizontal="left" vertical="top" indent="1"/>
    </xf>
    <xf numFmtId="0" fontId="20" fillId="82" borderId="39" applyNumberFormat="0" applyProtection="0">
      <alignment horizontal="left" vertical="center" indent="1"/>
    </xf>
    <xf numFmtId="0" fontId="51" fillId="109" borderId="21" applyNumberFormat="0" applyProtection="0">
      <alignment horizontal="left" vertical="center" indent="1"/>
    </xf>
    <xf numFmtId="0" fontId="20" fillId="92" borderId="42" applyNumberFormat="0" applyProtection="0">
      <alignment horizontal="left" vertical="center" indent="1"/>
    </xf>
    <xf numFmtId="0" fontId="20" fillId="95" borderId="39" applyNumberFormat="0" applyProtection="0">
      <alignment horizontal="left" vertical="center" indent="1"/>
    </xf>
    <xf numFmtId="0" fontId="51" fillId="109" borderId="42" applyNumberFormat="0" applyProtection="0">
      <alignment horizontal="left" vertical="top" indent="1"/>
    </xf>
    <xf numFmtId="0" fontId="20" fillId="92" borderId="42" applyNumberFormat="0" applyProtection="0">
      <alignment horizontal="left" vertical="top" indent="1"/>
    </xf>
    <xf numFmtId="0" fontId="20" fillId="95" borderId="39" applyNumberFormat="0" applyProtection="0">
      <alignment horizontal="left" vertical="center" indent="1"/>
    </xf>
    <xf numFmtId="0" fontId="51" fillId="40" borderId="46" applyNumberFormat="0">
      <protection locked="0"/>
    </xf>
    <xf numFmtId="0" fontId="19" fillId="44" borderId="47" applyBorder="0"/>
    <xf numFmtId="4" fontId="79" fillId="38" borderId="42" applyNumberFormat="0" applyProtection="0">
      <alignment vertical="center"/>
    </xf>
    <xf numFmtId="4" fontId="27" fillId="116" borderId="42" applyNumberFormat="0" applyProtection="0">
      <alignment vertical="center"/>
    </xf>
    <xf numFmtId="4" fontId="27" fillId="116" borderId="39" applyNumberFormat="0" applyProtection="0">
      <alignment vertical="center"/>
    </xf>
    <xf numFmtId="4" fontId="75" fillId="116" borderId="10" applyNumberFormat="0" applyProtection="0">
      <alignment vertical="center"/>
    </xf>
    <xf numFmtId="4" fontId="77" fillId="116" borderId="42" applyNumberFormat="0" applyProtection="0">
      <alignment vertical="center"/>
    </xf>
    <xf numFmtId="4" fontId="77" fillId="116" borderId="39" applyNumberFormat="0" applyProtection="0">
      <alignment vertical="center"/>
    </xf>
    <xf numFmtId="4" fontId="79" fillId="47" borderId="42" applyNumberFormat="0" applyProtection="0">
      <alignment horizontal="left" vertical="center" indent="1"/>
    </xf>
    <xf numFmtId="4" fontId="27" fillId="116" borderId="42" applyNumberFormat="0" applyProtection="0">
      <alignment horizontal="left" vertical="center" indent="1"/>
    </xf>
    <xf numFmtId="4" fontId="27" fillId="116" borderId="39" applyNumberFormat="0" applyProtection="0">
      <alignment horizontal="left" vertical="center" indent="1"/>
    </xf>
    <xf numFmtId="0" fontId="79" fillId="38" borderId="42" applyNumberFormat="0" applyProtection="0">
      <alignment horizontal="left" vertical="top" indent="1"/>
    </xf>
    <xf numFmtId="0" fontId="27" fillId="116" borderId="42" applyNumberFormat="0" applyProtection="0">
      <alignment horizontal="left" vertical="top" indent="1"/>
    </xf>
    <xf numFmtId="4" fontId="27" fillId="116" borderId="39" applyNumberFormat="0" applyProtection="0">
      <alignment horizontal="left" vertical="center" indent="1"/>
    </xf>
    <xf numFmtId="4" fontId="51" fillId="0" borderId="21" applyNumberFormat="0" applyProtection="0">
      <alignment horizontal="right" vertical="center"/>
    </xf>
    <xf numFmtId="4" fontId="27" fillId="109" borderId="42" applyNumberFormat="0" applyProtection="0">
      <alignment horizontal="right" vertical="center"/>
    </xf>
    <xf numFmtId="4" fontId="27" fillId="110" borderId="39" applyNumberFormat="0" applyProtection="0">
      <alignment horizontal="right" vertical="center"/>
    </xf>
    <xf numFmtId="4" fontId="75" fillId="88" borderId="21" applyNumberFormat="0" applyProtection="0">
      <alignment horizontal="right" vertical="center"/>
    </xf>
    <xf numFmtId="4" fontId="77" fillId="109" borderId="42" applyNumberFormat="0" applyProtection="0">
      <alignment horizontal="right" vertical="center"/>
    </xf>
    <xf numFmtId="4" fontId="77" fillId="110" borderId="39" applyNumberFormat="0" applyProtection="0">
      <alignment horizontal="right" vertical="center"/>
    </xf>
    <xf numFmtId="4" fontId="51" fillId="51" borderId="21" applyNumberFormat="0" applyProtection="0">
      <alignment horizontal="left" vertical="center" indent="1"/>
    </xf>
    <xf numFmtId="4" fontId="27" fillId="34" borderId="42" applyNumberFormat="0" applyProtection="0">
      <alignment horizontal="left" vertical="center" indent="1"/>
    </xf>
    <xf numFmtId="0" fontId="20" fillId="95" borderId="39" applyNumberFormat="0" applyProtection="0">
      <alignment horizontal="left" vertical="center" indent="1"/>
    </xf>
    <xf numFmtId="0" fontId="79" fillId="34" borderId="42" applyNumberFormat="0" applyProtection="0">
      <alignment horizontal="left" vertical="top" indent="1"/>
    </xf>
    <xf numFmtId="0" fontId="27" fillId="94" borderId="42" applyNumberFormat="0" applyProtection="0">
      <alignment horizontal="left" vertical="top" indent="1"/>
    </xf>
    <xf numFmtId="0" fontId="20" fillId="95" borderId="39" applyNumberFormat="0" applyProtection="0">
      <alignment horizontal="left" vertical="center" indent="1"/>
    </xf>
    <xf numFmtId="4" fontId="80" fillId="117" borderId="43" applyNumberFormat="0" applyProtection="0">
      <alignment horizontal="left" vertical="center" indent="1"/>
    </xf>
    <xf numFmtId="4" fontId="81" fillId="117" borderId="0" applyNumberFormat="0" applyProtection="0">
      <alignment horizontal="left" vertical="center" indent="1"/>
    </xf>
    <xf numFmtId="0" fontId="82" fillId="0" borderId="0"/>
    <xf numFmtId="0" fontId="51" fillId="118" borderId="10"/>
    <xf numFmtId="4" fontId="83" fillId="40" borderId="21" applyNumberFormat="0" applyProtection="0">
      <alignment horizontal="right" vertical="center"/>
    </xf>
    <xf numFmtId="4" fontId="84" fillId="109" borderId="42" applyNumberFormat="0" applyProtection="0">
      <alignment horizontal="right" vertical="center"/>
    </xf>
    <xf numFmtId="4" fontId="84" fillId="110" borderId="39" applyNumberFormat="0" applyProtection="0">
      <alignment horizontal="right" vertical="center"/>
    </xf>
    <xf numFmtId="39" fontId="20" fillId="119" borderId="0"/>
    <xf numFmtId="0" fontId="85" fillId="0" borderId="0" applyNumberFormat="0" applyFill="0" applyBorder="0" applyAlignment="0" applyProtection="0"/>
    <xf numFmtId="38" fontId="51" fillId="0" borderId="48"/>
    <xf numFmtId="38" fontId="51" fillId="0" borderId="48"/>
    <xf numFmtId="38" fontId="19" fillId="0" borderId="41"/>
    <xf numFmtId="38" fontId="19" fillId="0" borderId="41"/>
    <xf numFmtId="39" fontId="38" fillId="120" borderId="0"/>
    <xf numFmtId="165" fontId="20" fillId="0" borderId="0">
      <alignment horizontal="left" wrapText="1"/>
    </xf>
    <xf numFmtId="166" fontId="20" fillId="0" borderId="0">
      <alignment horizontal="left" wrapText="1"/>
    </xf>
    <xf numFmtId="40" fontId="86" fillId="0" borderId="0" applyBorder="0">
      <alignment horizontal="right"/>
    </xf>
    <xf numFmtId="41" fontId="21" fillId="88" borderId="0">
      <alignment horizontal="left"/>
    </xf>
    <xf numFmtId="0" fontId="87" fillId="0" borderId="0"/>
    <xf numFmtId="0" fontId="20" fillId="0" borderId="0" applyNumberFormat="0" applyBorder="0" applyAlignment="0"/>
    <xf numFmtId="0" fontId="88" fillId="0" borderId="0" applyFill="0" applyBorder="0" applyProtection="0">
      <alignment horizontal="left" vertical="top"/>
    </xf>
    <xf numFmtId="0" fontId="8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4" fontId="90" fillId="88" borderId="0">
      <alignment horizontal="left" vertical="center"/>
    </xf>
    <xf numFmtId="0" fontId="18" fillId="88" borderId="0">
      <alignment horizontal="left" wrapText="1"/>
    </xf>
    <xf numFmtId="0" fontId="91" fillId="0" borderId="0">
      <alignment horizontal="left" vertical="center"/>
    </xf>
    <xf numFmtId="0" fontId="47" fillId="0" borderId="49" applyNumberFormat="0" applyFill="0" applyAlignment="0" applyProtection="0"/>
    <xf numFmtId="0" fontId="47" fillId="0" borderId="49" applyNumberFormat="0" applyFill="0" applyAlignment="0" applyProtection="0"/>
    <xf numFmtId="0" fontId="47" fillId="0" borderId="50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3" fillId="0" borderId="51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35">
    <xf numFmtId="0" fontId="0" fillId="0" borderId="0" xfId="0"/>
    <xf numFmtId="0" fontId="18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9" fillId="0" borderId="0" xfId="0" applyFont="1" applyAlignment="1">
      <alignment vertical="center"/>
    </xf>
    <xf numFmtId="0" fontId="0" fillId="0" borderId="10" xfId="0" applyBorder="1"/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164" fontId="20" fillId="0" borderId="14" xfId="0" quotePrefix="1" applyNumberFormat="1" applyFont="1" applyFill="1" applyBorder="1" applyAlignment="1">
      <alignment horizontal="left"/>
    </xf>
    <xf numFmtId="37" fontId="20" fillId="0" borderId="0" xfId="0" applyNumberFormat="1" applyFont="1" applyFill="1" applyBorder="1"/>
    <xf numFmtId="37" fontId="20" fillId="0" borderId="15" xfId="0" applyNumberFormat="1" applyFont="1" applyFill="1" applyBorder="1"/>
    <xf numFmtId="164" fontId="20" fillId="0" borderId="14" xfId="0" applyNumberFormat="1" applyFont="1" applyFill="1" applyBorder="1"/>
    <xf numFmtId="42" fontId="20" fillId="0" borderId="0" xfId="0" applyNumberFormat="1" applyFont="1" applyFill="1"/>
    <xf numFmtId="42" fontId="20" fillId="0" borderId="15" xfId="0" applyNumberFormat="1" applyFont="1" applyFill="1" applyBorder="1"/>
    <xf numFmtId="41" fontId="20" fillId="0" borderId="0" xfId="0" applyNumberFormat="1" applyFont="1" applyFill="1"/>
    <xf numFmtId="41" fontId="20" fillId="0" borderId="15" xfId="0" applyNumberFormat="1" applyFont="1" applyFill="1" applyBorder="1"/>
    <xf numFmtId="41" fontId="20" fillId="0" borderId="16" xfId="0" applyNumberFormat="1" applyFont="1" applyFill="1" applyBorder="1"/>
    <xf numFmtId="41" fontId="20" fillId="0" borderId="17" xfId="0" applyNumberFormat="1" applyFont="1" applyFill="1" applyBorder="1"/>
    <xf numFmtId="41" fontId="20" fillId="0" borderId="18" xfId="0" applyNumberFormat="1" applyFont="1" applyFill="1" applyBorder="1"/>
    <xf numFmtId="42" fontId="20" fillId="0" borderId="0" xfId="0" applyNumberFormat="1" applyFont="1" applyFill="1" applyBorder="1"/>
    <xf numFmtId="164" fontId="20" fillId="0" borderId="14" xfId="0" quotePrefix="1" applyNumberFormat="1" applyFont="1" applyBorder="1" applyAlignment="1">
      <alignment horizontal="left"/>
    </xf>
    <xf numFmtId="37" fontId="20" fillId="0" borderId="0" xfId="0" applyNumberFormat="1" applyFont="1" applyBorder="1"/>
    <xf numFmtId="37" fontId="20" fillId="0" borderId="15" xfId="0" applyNumberFormat="1" applyFont="1" applyBorder="1"/>
    <xf numFmtId="164" fontId="20" fillId="0" borderId="14" xfId="0" applyNumberFormat="1" applyFont="1" applyBorder="1"/>
    <xf numFmtId="164" fontId="21" fillId="0" borderId="14" xfId="0" applyNumberFormat="1" applyFont="1" applyBorder="1"/>
    <xf numFmtId="42" fontId="22" fillId="0" borderId="0" xfId="0" applyNumberFormat="1" applyFont="1" applyBorder="1"/>
    <xf numFmtId="42" fontId="22" fillId="0" borderId="15" xfId="0" applyNumberFormat="1" applyFont="1" applyBorder="1"/>
    <xf numFmtId="164" fontId="18" fillId="0" borderId="19" xfId="0" quotePrefix="1" applyNumberFormat="1" applyFont="1" applyFill="1" applyBorder="1" applyAlignment="1">
      <alignment horizontal="left" vertical="center"/>
    </xf>
    <xf numFmtId="42" fontId="20" fillId="0" borderId="17" xfId="0" applyNumberFormat="1" applyFont="1" applyFill="1" applyBorder="1"/>
    <xf numFmtId="37" fontId="20" fillId="0" borderId="18" xfId="0" applyNumberFormat="1" applyFont="1" applyFill="1" applyBorder="1"/>
    <xf numFmtId="0" fontId="0" fillId="0" borderId="0" xfId="0" applyFill="1" applyAlignment="1">
      <alignment horizontal="centerContinuous"/>
    </xf>
    <xf numFmtId="0" fontId="0" fillId="0" borderId="0" xfId="0" applyFill="1"/>
    <xf numFmtId="0" fontId="18" fillId="0" borderId="12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164" fontId="21" fillId="0" borderId="52" xfId="0" applyNumberFormat="1" applyFont="1" applyBorder="1"/>
    <xf numFmtId="37" fontId="20" fillId="0" borderId="41" xfId="0" applyNumberFormat="1" applyFont="1" applyFill="1" applyBorder="1"/>
    <xf numFmtId="37" fontId="20" fillId="0" borderId="53" xfId="0" applyNumberFormat="1" applyFont="1" applyFill="1" applyBorder="1"/>
    <xf numFmtId="182" fontId="0" fillId="0" borderId="0" xfId="0" applyNumberFormat="1" applyFill="1"/>
    <xf numFmtId="41" fontId="20" fillId="0" borderId="0" xfId="1" applyNumberFormat="1" applyFont="1" applyFill="1" applyBorder="1"/>
    <xf numFmtId="41" fontId="20" fillId="0" borderId="16" xfId="1" applyNumberFormat="1" applyFont="1" applyFill="1" applyBorder="1"/>
    <xf numFmtId="41" fontId="20" fillId="0" borderId="17" xfId="1" applyNumberFormat="1" applyFont="1" applyFill="1" applyBorder="1"/>
    <xf numFmtId="43" fontId="0" fillId="0" borderId="0" xfId="0" applyNumberFormat="1" applyFill="1"/>
    <xf numFmtId="164" fontId="20" fillId="0" borderId="54" xfId="0" applyNumberFormat="1" applyFont="1" applyBorder="1"/>
    <xf numFmtId="164" fontId="18" fillId="0" borderId="14" xfId="0" applyNumberFormat="1" applyFont="1" applyBorder="1" applyAlignment="1">
      <alignment vertical="top"/>
    </xf>
    <xf numFmtId="42" fontId="22" fillId="0" borderId="0" xfId="0" applyNumberFormat="1" applyFont="1" applyFill="1" applyBorder="1"/>
    <xf numFmtId="42" fontId="22" fillId="0" borderId="15" xfId="0" applyNumberFormat="1" applyFont="1" applyFill="1" applyBorder="1"/>
    <xf numFmtId="164" fontId="0" fillId="0" borderId="19" xfId="0" applyNumberFormat="1" applyBorder="1"/>
    <xf numFmtId="37" fontId="0" fillId="0" borderId="17" xfId="0" applyNumberFormat="1" applyFill="1" applyBorder="1"/>
    <xf numFmtId="37" fontId="0" fillId="0" borderId="18" xfId="0" applyNumberFormat="1" applyFill="1" applyBorder="1"/>
    <xf numFmtId="185" fontId="95" fillId="0" borderId="0" xfId="0" applyNumberFormat="1" applyFont="1" applyAlignment="1">
      <alignment horizontal="right"/>
    </xf>
    <xf numFmtId="49" fontId="95" fillId="0" borderId="0" xfId="0" applyNumberFormat="1" applyFont="1" applyAlignment="1">
      <alignment horizontal="right" wrapText="1"/>
    </xf>
    <xf numFmtId="43" fontId="96" fillId="0" borderId="17" xfId="0" applyNumberFormat="1" applyFont="1" applyFill="1" applyBorder="1" applyAlignment="1">
      <alignment horizontal="center"/>
    </xf>
    <xf numFmtId="182" fontId="96" fillId="0" borderId="17" xfId="1" applyNumberFormat="1" applyFont="1" applyFill="1" applyBorder="1" applyAlignment="1">
      <alignment horizontal="center"/>
    </xf>
    <xf numFmtId="182" fontId="97" fillId="0" borderId="17" xfId="1" applyNumberFormat="1" applyFont="1" applyBorder="1" applyAlignment="1">
      <alignment horizontal="center" wrapText="1"/>
    </xf>
    <xf numFmtId="182" fontId="97" fillId="0" borderId="17" xfId="1" applyNumberFormat="1" applyFont="1" applyFill="1" applyBorder="1" applyAlignment="1">
      <alignment wrapText="1"/>
    </xf>
    <xf numFmtId="49" fontId="95" fillId="0" borderId="0" xfId="0" applyNumberFormat="1" applyFont="1" applyAlignment="1">
      <alignment horizontal="left" wrapText="1"/>
    </xf>
    <xf numFmtId="185" fontId="98" fillId="0" borderId="0" xfId="0" applyNumberFormat="1" applyFont="1" applyAlignment="1">
      <alignment horizontal="left"/>
    </xf>
    <xf numFmtId="185" fontId="99" fillId="0" borderId="0" xfId="0" applyNumberFormat="1" applyFont="1" applyAlignment="1">
      <alignment horizontal="left"/>
    </xf>
    <xf numFmtId="185" fontId="100" fillId="0" borderId="0" xfId="0" applyNumberFormat="1" applyFont="1" applyAlignment="1">
      <alignment horizontal="left"/>
    </xf>
    <xf numFmtId="185" fontId="101" fillId="0" borderId="0" xfId="0" applyNumberFormat="1" applyFont="1" applyAlignment="1">
      <alignment horizontal="left"/>
    </xf>
    <xf numFmtId="41" fontId="99" fillId="0" borderId="0" xfId="0" applyNumberFormat="1" applyFont="1" applyAlignment="1">
      <alignment horizontal="right"/>
    </xf>
    <xf numFmtId="41" fontId="99" fillId="0" borderId="41" xfId="0" applyNumberFormat="1" applyFont="1" applyBorder="1" applyAlignment="1">
      <alignment horizontal="right"/>
    </xf>
    <xf numFmtId="41" fontId="100" fillId="0" borderId="41" xfId="0" applyNumberFormat="1" applyFont="1" applyBorder="1" applyAlignment="1">
      <alignment horizontal="right"/>
    </xf>
    <xf numFmtId="41" fontId="99" fillId="0" borderId="17" xfId="0" applyNumberFormat="1" applyFont="1" applyBorder="1" applyAlignment="1">
      <alignment horizontal="right"/>
    </xf>
    <xf numFmtId="41" fontId="100" fillId="0" borderId="55" xfId="0" applyNumberFormat="1" applyFont="1" applyBorder="1" applyAlignment="1">
      <alignment horizontal="right"/>
    </xf>
    <xf numFmtId="41" fontId="99" fillId="0" borderId="56" xfId="0" applyNumberFormat="1" applyFont="1" applyBorder="1" applyAlignment="1">
      <alignment horizontal="right"/>
    </xf>
    <xf numFmtId="41" fontId="99" fillId="0" borderId="56" xfId="0" applyNumberFormat="1" applyFont="1" applyFill="1" applyBorder="1" applyAlignment="1">
      <alignment horizontal="right"/>
    </xf>
    <xf numFmtId="41" fontId="51" fillId="0" borderId="0" xfId="0" applyNumberFormat="1" applyFont="1" applyFill="1" applyAlignment="1">
      <alignment horizontal="center"/>
    </xf>
    <xf numFmtId="185" fontId="95" fillId="0" borderId="0" xfId="0" applyNumberFormat="1" applyFont="1" applyAlignment="1">
      <alignment horizontal="left"/>
    </xf>
    <xf numFmtId="0" fontId="18" fillId="0" borderId="0" xfId="0" applyFont="1" applyFill="1" applyAlignment="1">
      <alignment horizontal="centerContinuous" vertical="center"/>
    </xf>
    <xf numFmtId="0" fontId="20" fillId="0" borderId="0" xfId="0" applyFont="1" applyFill="1"/>
    <xf numFmtId="0" fontId="18" fillId="0" borderId="0" xfId="0" applyFont="1" applyFill="1" applyAlignment="1">
      <alignment horizontal="centerContinuous"/>
    </xf>
    <xf numFmtId="0" fontId="20" fillId="0" borderId="0" xfId="0" applyFont="1" applyFill="1" applyBorder="1"/>
    <xf numFmtId="0" fontId="20" fillId="0" borderId="11" xfId="0" applyFont="1" applyFill="1" applyBorder="1" applyAlignment="1">
      <alignment vertical="center" wrapText="1"/>
    </xf>
    <xf numFmtId="0" fontId="20" fillId="0" borderId="12" xfId="0" applyFont="1" applyFill="1" applyBorder="1" applyAlignment="1">
      <alignment vertical="center" wrapText="1"/>
    </xf>
    <xf numFmtId="182" fontId="20" fillId="0" borderId="10" xfId="0" applyNumberFormat="1" applyFont="1" applyFill="1" applyBorder="1" applyAlignment="1">
      <alignment horizontal="center" vertical="center" wrapText="1"/>
    </xf>
    <xf numFmtId="182" fontId="20" fillId="0" borderId="10" xfId="0" quotePrefix="1" applyNumberFormat="1" applyFont="1" applyFill="1" applyBorder="1" applyAlignment="1">
      <alignment horizontal="center" vertical="center" wrapText="1"/>
    </xf>
    <xf numFmtId="10" fontId="20" fillId="0" borderId="10" xfId="0" quotePrefix="1" applyNumberFormat="1" applyFont="1" applyFill="1" applyBorder="1" applyAlignment="1">
      <alignment horizontal="center" vertical="center" wrapText="1"/>
    </xf>
    <xf numFmtId="0" fontId="20" fillId="0" borderId="54" xfId="0" applyFont="1" applyFill="1" applyBorder="1"/>
    <xf numFmtId="0" fontId="20" fillId="0" borderId="15" xfId="0" applyFont="1" applyFill="1" applyBorder="1"/>
    <xf numFmtId="182" fontId="20" fillId="0" borderId="52" xfId="0" applyNumberFormat="1" applyFont="1" applyFill="1" applyBorder="1"/>
    <xf numFmtId="182" fontId="20" fillId="0" borderId="52" xfId="0" applyNumberFormat="1" applyFont="1" applyFill="1" applyBorder="1" applyAlignment="1">
      <alignment horizontal="center"/>
    </xf>
    <xf numFmtId="10" fontId="20" fillId="0" borderId="52" xfId="0" applyNumberFormat="1" applyFont="1" applyFill="1" applyBorder="1"/>
    <xf numFmtId="182" fontId="20" fillId="0" borderId="15" xfId="0" applyNumberFormat="1" applyFont="1" applyFill="1" applyBorder="1"/>
    <xf numFmtId="186" fontId="20" fillId="0" borderId="0" xfId="0" applyNumberFormat="1" applyFont="1" applyFill="1"/>
    <xf numFmtId="42" fontId="20" fillId="0" borderId="14" xfId="0" applyNumberFormat="1" applyFont="1" applyFill="1" applyBorder="1"/>
    <xf numFmtId="0" fontId="20" fillId="0" borderId="14" xfId="0" applyNumberFormat="1" applyFont="1" applyFill="1" applyBorder="1" applyAlignment="1">
      <alignment horizontal="center"/>
    </xf>
    <xf numFmtId="10" fontId="20" fillId="0" borderId="14" xfId="0" applyNumberFormat="1" applyFont="1" applyFill="1" applyBorder="1" applyAlignment="1">
      <alignment horizontal="right" wrapText="1"/>
    </xf>
    <xf numFmtId="41" fontId="20" fillId="0" borderId="14" xfId="0" applyNumberFormat="1" applyFont="1" applyFill="1" applyBorder="1"/>
    <xf numFmtId="41" fontId="20" fillId="0" borderId="19" xfId="0" applyNumberFormat="1" applyFont="1" applyFill="1" applyBorder="1"/>
    <xf numFmtId="0" fontId="20" fillId="0" borderId="19" xfId="0" applyNumberFormat="1" applyFont="1" applyFill="1" applyBorder="1" applyAlignment="1">
      <alignment horizontal="center"/>
    </xf>
    <xf numFmtId="10" fontId="20" fillId="0" borderId="19" xfId="0" applyNumberFormat="1" applyFont="1" applyFill="1" applyBorder="1" applyAlignment="1">
      <alignment horizontal="right" wrapText="1"/>
    </xf>
    <xf numFmtId="41" fontId="20" fillId="0" borderId="14" xfId="1" applyNumberFormat="1" applyFont="1" applyFill="1" applyBorder="1"/>
    <xf numFmtId="187" fontId="20" fillId="0" borderId="14" xfId="0" applyNumberFormat="1" applyFont="1" applyFill="1" applyBorder="1"/>
    <xf numFmtId="10" fontId="20" fillId="0" borderId="14" xfId="0" applyNumberFormat="1" applyFont="1" applyFill="1" applyBorder="1"/>
    <xf numFmtId="41" fontId="20" fillId="0" borderId="15" xfId="1" applyNumberFormat="1" applyFont="1" applyFill="1" applyBorder="1"/>
    <xf numFmtId="182" fontId="20" fillId="0" borderId="14" xfId="1" applyNumberFormat="1" applyFont="1" applyFill="1" applyBorder="1"/>
    <xf numFmtId="182" fontId="20" fillId="0" borderId="15" xfId="1" applyNumberFormat="1" applyFont="1" applyFill="1" applyBorder="1"/>
    <xf numFmtId="186" fontId="20" fillId="0" borderId="0" xfId="0" applyNumberFormat="1" applyFont="1"/>
    <xf numFmtId="0" fontId="20" fillId="0" borderId="54" xfId="0" quotePrefix="1" applyFont="1" applyFill="1" applyBorder="1" applyAlignment="1">
      <alignment horizontal="left"/>
    </xf>
    <xf numFmtId="0" fontId="20" fillId="0" borderId="14" xfId="0" applyFont="1" applyFill="1" applyBorder="1"/>
    <xf numFmtId="0" fontId="20" fillId="0" borderId="16" xfId="0" applyFont="1" applyFill="1" applyBorder="1"/>
    <xf numFmtId="0" fontId="20" fillId="0" borderId="18" xfId="0" applyFont="1" applyFill="1" applyBorder="1"/>
    <xf numFmtId="182" fontId="20" fillId="0" borderId="14" xfId="0" applyNumberFormat="1" applyFont="1" applyFill="1" applyBorder="1"/>
    <xf numFmtId="187" fontId="22" fillId="0" borderId="19" xfId="0" applyNumberFormat="1" applyFont="1" applyFill="1" applyBorder="1"/>
    <xf numFmtId="10" fontId="22" fillId="0" borderId="19" xfId="0" applyNumberFormat="1" applyFont="1" applyFill="1" applyBorder="1"/>
    <xf numFmtId="187" fontId="22" fillId="0" borderId="18" xfId="0" applyNumberFormat="1" applyFont="1" applyFill="1" applyBorder="1"/>
    <xf numFmtId="43" fontId="97" fillId="0" borderId="0" xfId="0" applyNumberFormat="1" applyFont="1"/>
    <xf numFmtId="0" fontId="20" fillId="0" borderId="57" xfId="0" applyFont="1" applyFill="1" applyBorder="1"/>
    <xf numFmtId="0" fontId="20" fillId="0" borderId="41" xfId="0" applyFont="1" applyFill="1" applyBorder="1" applyAlignment="1">
      <alignment horizontal="center"/>
    </xf>
    <xf numFmtId="182" fontId="20" fillId="0" borderId="41" xfId="0" applyNumberFormat="1" applyFont="1" applyFill="1" applyBorder="1"/>
    <xf numFmtId="10" fontId="20" fillId="0" borderId="41" xfId="0" applyNumberFormat="1" applyFont="1" applyFill="1" applyBorder="1" applyAlignment="1">
      <alignment horizontal="center"/>
    </xf>
    <xf numFmtId="182" fontId="20" fillId="0" borderId="53" xfId="0" applyNumberFormat="1" applyFont="1" applyFill="1" applyBorder="1"/>
    <xf numFmtId="0" fontId="20" fillId="0" borderId="0" xfId="0" applyFont="1" applyFill="1" applyBorder="1" applyAlignment="1">
      <alignment horizontal="center"/>
    </xf>
    <xf numFmtId="182" fontId="20" fillId="0" borderId="0" xfId="0" quotePrefix="1" applyNumberFormat="1" applyFont="1" applyFill="1" applyBorder="1" applyAlignment="1">
      <alignment horizontal="left"/>
    </xf>
    <xf numFmtId="182" fontId="20" fillId="0" borderId="0" xfId="0" applyNumberFormat="1" applyFont="1" applyFill="1" applyBorder="1"/>
    <xf numFmtId="10" fontId="20" fillId="0" borderId="57" xfId="0" applyNumberFormat="1" applyFont="1" applyFill="1" applyBorder="1"/>
    <xf numFmtId="10" fontId="20" fillId="0" borderId="53" xfId="0" applyNumberFormat="1" applyFont="1" applyFill="1" applyBorder="1"/>
    <xf numFmtId="10" fontId="20" fillId="0" borderId="15" xfId="0" applyNumberFormat="1" applyFont="1" applyFill="1" applyBorder="1"/>
    <xf numFmtId="10" fontId="20" fillId="0" borderId="54" xfId="0" applyNumberFormat="1" applyFont="1" applyFill="1" applyBorder="1"/>
    <xf numFmtId="0" fontId="20" fillId="0" borderId="17" xfId="0" applyFont="1" applyFill="1" applyBorder="1" applyAlignment="1">
      <alignment horizontal="center"/>
    </xf>
    <xf numFmtId="182" fontId="20" fillId="0" borderId="17" xfId="0" quotePrefix="1" applyNumberFormat="1" applyFont="1" applyFill="1" applyBorder="1" applyAlignment="1">
      <alignment horizontal="left"/>
    </xf>
    <xf numFmtId="182" fontId="20" fillId="0" borderId="17" xfId="0" applyNumberFormat="1" applyFont="1" applyFill="1" applyBorder="1"/>
    <xf numFmtId="10" fontId="20" fillId="0" borderId="16" xfId="0" applyNumberFormat="1" applyFont="1" applyFill="1" applyBorder="1"/>
    <xf numFmtId="10" fontId="20" fillId="0" borderId="18" xfId="0" applyNumberFormat="1" applyFont="1" applyFill="1" applyBorder="1"/>
    <xf numFmtId="0" fontId="103" fillId="0" borderId="0" xfId="0" applyFont="1" applyFill="1"/>
    <xf numFmtId="43" fontId="20" fillId="0" borderId="0" xfId="0" applyNumberFormat="1" applyFont="1" applyFill="1"/>
    <xf numFmtId="185" fontId="104" fillId="0" borderId="0" xfId="0" applyNumberFormat="1" applyFont="1" applyAlignment="1">
      <alignment horizontal="left"/>
    </xf>
    <xf numFmtId="185" fontId="99" fillId="0" borderId="0" xfId="0" applyNumberFormat="1" applyFon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185" fontId="94" fillId="0" borderId="0" xfId="0" applyNumberFormat="1" applyFont="1" applyAlignment="1">
      <alignment horizont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9" fillId="0" borderId="17" xfId="0" applyFont="1" applyBorder="1" applyAlignment="1">
      <alignment horizontal="center" vertical="center"/>
    </xf>
  </cellXfs>
  <cellStyles count="1693">
    <cellStyle name="_4.06E Pass Throughs" xfId="2"/>
    <cellStyle name="_4.13E Montana Energy Tax" xfId="3"/>
    <cellStyle name="_Book1" xfId="4"/>
    <cellStyle name="_Book1 (2)" xfId="5"/>
    <cellStyle name="_Book2" xfId="6"/>
    <cellStyle name="_Chelan Debt Forecast 12.19.05" xfId="7"/>
    <cellStyle name="_Costs not in AURORA 06GRC" xfId="8"/>
    <cellStyle name="_Costs not in AURORA 2006GRC 6.15.06" xfId="9"/>
    <cellStyle name="_Costs not in AURORA 2007 Rate Case" xfId="10"/>
    <cellStyle name="_Costs not in KWI3000 '06Budget" xfId="11"/>
    <cellStyle name="_DEM-WP (C) Power Cost 2006GRC Order" xfId="12"/>
    <cellStyle name="_DEM-WP Revised (HC) Wild Horse 2006GRC" xfId="13"/>
    <cellStyle name="_DEM-WP(C) Costs not in AURORA 2006GRC" xfId="14"/>
    <cellStyle name="_DEM-WP(C) Costs not in AURORA 2007GRC" xfId="15"/>
    <cellStyle name="_DEM-WP(C) Costs not in AURORA 2007PCORC-5.07Update" xfId="16"/>
    <cellStyle name="_DEM-WP(C) Sumas Proforma 11.5.07" xfId="17"/>
    <cellStyle name="_DEM-WP(C) Westside Hydro Data_051007" xfId="18"/>
    <cellStyle name="_Fuel Prices 4-14" xfId="19"/>
    <cellStyle name="_Power Cost Value Copy 11.30.05 gas 1.09.06 AURORA at 1.10.06" xfId="20"/>
    <cellStyle name="_Pro Forma Rev 07 GRC" xfId="21"/>
    <cellStyle name="_Recon to Darrin's 5.11.05 proforma" xfId="22"/>
    <cellStyle name="_Revenue" xfId="23"/>
    <cellStyle name="_Revenue_Data" xfId="24"/>
    <cellStyle name="_Revenue_Data_1" xfId="25"/>
    <cellStyle name="_Revenue_Data_Pro Forma Rev 09 GRC" xfId="26"/>
    <cellStyle name="_Revenue_Data_Pro Forma Rev 2010 GRC" xfId="27"/>
    <cellStyle name="_Revenue_Data_Pro Forma Rev 2010 GRC_Preliminary" xfId="28"/>
    <cellStyle name="_Revenue_Data_Revenue (Feb 09 - Jan 10)" xfId="29"/>
    <cellStyle name="_Revenue_Data_Revenue (Jan 09 - Dec 09)" xfId="30"/>
    <cellStyle name="_Revenue_Data_Revenue (Mar 09 - Feb 10)" xfId="31"/>
    <cellStyle name="_Revenue_Data_Volume Exhibit (Jan09 - Dec09)" xfId="32"/>
    <cellStyle name="_Revenue_Mins" xfId="33"/>
    <cellStyle name="_Revenue_Pro Forma Rev 07 GRC" xfId="34"/>
    <cellStyle name="_Revenue_Pro Forma Rev 08 GRC" xfId="35"/>
    <cellStyle name="_Revenue_Pro Forma Rev 09 GRC" xfId="36"/>
    <cellStyle name="_Revenue_Pro Forma Rev 2010 GRC" xfId="37"/>
    <cellStyle name="_Revenue_Pro Forma Rev 2010 GRC_Preliminary" xfId="38"/>
    <cellStyle name="_Revenue_Revenue (Feb 09 - Jan 10)" xfId="39"/>
    <cellStyle name="_Revenue_Revenue (Jan 09 - Dec 09)" xfId="40"/>
    <cellStyle name="_Revenue_Revenue (Mar 09 - Feb 10)" xfId="41"/>
    <cellStyle name="_Revenue_Sheet2" xfId="42"/>
    <cellStyle name="_Revenue_Therms Data" xfId="43"/>
    <cellStyle name="_Revenue_Therms Data Rerun" xfId="44"/>
    <cellStyle name="_Revenue_Volume Exhibit (Jan09 - Dec09)" xfId="45"/>
    <cellStyle name="_Tenaska Comparison" xfId="46"/>
    <cellStyle name="_Therms Data" xfId="47"/>
    <cellStyle name="_Therms Data_Pro Forma Rev 09 GRC" xfId="48"/>
    <cellStyle name="_Therms Data_Pro Forma Rev 2010 GRC" xfId="49"/>
    <cellStyle name="_Therms Data_Pro Forma Rev 2010 GRC_Preliminary" xfId="50"/>
    <cellStyle name="_Therms Data_Revenue (Feb 09 - Jan 10)" xfId="51"/>
    <cellStyle name="_Therms Data_Revenue (Jan 09 - Dec 09)" xfId="52"/>
    <cellStyle name="_Therms Data_Revenue (Mar 09 - Feb 10)" xfId="53"/>
    <cellStyle name="_Therms Data_Volume Exhibit (Jan09 - Dec09)" xfId="54"/>
    <cellStyle name="_Value Copy 11 30 05 gas 12 09 05 AURORA at 12 14 05" xfId="55"/>
    <cellStyle name="_VC 6.15.06 update on 06GRC power costs.xls Chart 1" xfId="56"/>
    <cellStyle name="_VC 6.15.06 update on 06GRC power costs.xls Chart 2" xfId="57"/>
    <cellStyle name="_VC 6.15.06 update on 06GRC power costs.xls Chart 3" xfId="58"/>
    <cellStyle name="0,0_x000d__x000a_NA_x000d__x000a_" xfId="59"/>
    <cellStyle name="0000" xfId="60"/>
    <cellStyle name="000000" xfId="61"/>
    <cellStyle name="20% - Accent1 10" xfId="62"/>
    <cellStyle name="20% - Accent1 10 2" xfId="63"/>
    <cellStyle name="20% - Accent1 11" xfId="64"/>
    <cellStyle name="20% - Accent1 11 2" xfId="65"/>
    <cellStyle name="20% - Accent1 12" xfId="66"/>
    <cellStyle name="20% - Accent1 12 2" xfId="67"/>
    <cellStyle name="20% - Accent1 13" xfId="68"/>
    <cellStyle name="20% - Accent1 13 2" xfId="69"/>
    <cellStyle name="20% - Accent1 14" xfId="70"/>
    <cellStyle name="20% - Accent1 14 2" xfId="71"/>
    <cellStyle name="20% - Accent1 15" xfId="72"/>
    <cellStyle name="20% - Accent1 15 2" xfId="73"/>
    <cellStyle name="20% - Accent1 16" xfId="74"/>
    <cellStyle name="20% - Accent1 16 2" xfId="75"/>
    <cellStyle name="20% - Accent1 17" xfId="76"/>
    <cellStyle name="20% - Accent1 17 2" xfId="77"/>
    <cellStyle name="20% - Accent1 18" xfId="78"/>
    <cellStyle name="20% - Accent1 18 2" xfId="79"/>
    <cellStyle name="20% - Accent1 19" xfId="80"/>
    <cellStyle name="20% - Accent1 19 2" xfId="81"/>
    <cellStyle name="20% - Accent1 2" xfId="82"/>
    <cellStyle name="20% - Accent1 2 2" xfId="83"/>
    <cellStyle name="20% - Accent1 2 3" xfId="84"/>
    <cellStyle name="20% - Accent1 2 3 2" xfId="85"/>
    <cellStyle name="20% - Accent1 20" xfId="86"/>
    <cellStyle name="20% - Accent1 20 2" xfId="87"/>
    <cellStyle name="20% - Accent1 21" xfId="88"/>
    <cellStyle name="20% - Accent1 22" xfId="89"/>
    <cellStyle name="20% - Accent1 22 2" xfId="90"/>
    <cellStyle name="20% - Accent1 23" xfId="91"/>
    <cellStyle name="20% - Accent1 24" xfId="92"/>
    <cellStyle name="20% - Accent1 25" xfId="93"/>
    <cellStyle name="20% - Accent1 3" xfId="94"/>
    <cellStyle name="20% - Accent1 3 2" xfId="95"/>
    <cellStyle name="20% - Accent1 3 3" xfId="96"/>
    <cellStyle name="20% - Accent1 3 3 2" xfId="97"/>
    <cellStyle name="20% - Accent1 4" xfId="98"/>
    <cellStyle name="20% - Accent1 4 2" xfId="99"/>
    <cellStyle name="20% - Accent1 4 2 2" xfId="100"/>
    <cellStyle name="20% - Accent1 4 3" xfId="101"/>
    <cellStyle name="20% - Accent1 5" xfId="102"/>
    <cellStyle name="20% - Accent1 5 2" xfId="103"/>
    <cellStyle name="20% - Accent1 6" xfId="104"/>
    <cellStyle name="20% - Accent1 6 2" xfId="105"/>
    <cellStyle name="20% - Accent1 7" xfId="106"/>
    <cellStyle name="20% - Accent1 7 2" xfId="107"/>
    <cellStyle name="20% - Accent1 8" xfId="108"/>
    <cellStyle name="20% - Accent1 8 2" xfId="109"/>
    <cellStyle name="20% - Accent1 9" xfId="110"/>
    <cellStyle name="20% - Accent1 9 2" xfId="111"/>
    <cellStyle name="20% - Accent2 10" xfId="112"/>
    <cellStyle name="20% - Accent2 10 2" xfId="113"/>
    <cellStyle name="20% - Accent2 11" xfId="114"/>
    <cellStyle name="20% - Accent2 11 2" xfId="115"/>
    <cellStyle name="20% - Accent2 12" xfId="116"/>
    <cellStyle name="20% - Accent2 12 2" xfId="117"/>
    <cellStyle name="20% - Accent2 13" xfId="118"/>
    <cellStyle name="20% - Accent2 13 2" xfId="119"/>
    <cellStyle name="20% - Accent2 14" xfId="120"/>
    <cellStyle name="20% - Accent2 14 2" xfId="121"/>
    <cellStyle name="20% - Accent2 15" xfId="122"/>
    <cellStyle name="20% - Accent2 15 2" xfId="123"/>
    <cellStyle name="20% - Accent2 16" xfId="124"/>
    <cellStyle name="20% - Accent2 16 2" xfId="125"/>
    <cellStyle name="20% - Accent2 17" xfId="126"/>
    <cellStyle name="20% - Accent2 17 2" xfId="127"/>
    <cellStyle name="20% - Accent2 18" xfId="128"/>
    <cellStyle name="20% - Accent2 18 2" xfId="129"/>
    <cellStyle name="20% - Accent2 19" xfId="130"/>
    <cellStyle name="20% - Accent2 19 2" xfId="131"/>
    <cellStyle name="20% - Accent2 2" xfId="132"/>
    <cellStyle name="20% - Accent2 2 2" xfId="133"/>
    <cellStyle name="20% - Accent2 2 3" xfId="134"/>
    <cellStyle name="20% - Accent2 2 3 2" xfId="135"/>
    <cellStyle name="20% - Accent2 20" xfId="136"/>
    <cellStyle name="20% - Accent2 20 2" xfId="137"/>
    <cellStyle name="20% - Accent2 21" xfId="138"/>
    <cellStyle name="20% - Accent2 22" xfId="139"/>
    <cellStyle name="20% - Accent2 22 2" xfId="140"/>
    <cellStyle name="20% - Accent2 23" xfId="141"/>
    <cellStyle name="20% - Accent2 24" xfId="142"/>
    <cellStyle name="20% - Accent2 25" xfId="143"/>
    <cellStyle name="20% - Accent2 3" xfId="144"/>
    <cellStyle name="20% - Accent2 3 2" xfId="145"/>
    <cellStyle name="20% - Accent2 3 3" xfId="146"/>
    <cellStyle name="20% - Accent2 3 3 2" xfId="147"/>
    <cellStyle name="20% - Accent2 4" xfId="148"/>
    <cellStyle name="20% - Accent2 4 2" xfId="149"/>
    <cellStyle name="20% - Accent2 4 2 2" xfId="150"/>
    <cellStyle name="20% - Accent2 4 3" xfId="151"/>
    <cellStyle name="20% - Accent2 5" xfId="152"/>
    <cellStyle name="20% - Accent2 5 2" xfId="153"/>
    <cellStyle name="20% - Accent2 6" xfId="154"/>
    <cellStyle name="20% - Accent2 6 2" xfId="155"/>
    <cellStyle name="20% - Accent2 7" xfId="156"/>
    <cellStyle name="20% - Accent2 7 2" xfId="157"/>
    <cellStyle name="20% - Accent2 8" xfId="158"/>
    <cellStyle name="20% - Accent2 8 2" xfId="159"/>
    <cellStyle name="20% - Accent2 9" xfId="160"/>
    <cellStyle name="20% - Accent2 9 2" xfId="161"/>
    <cellStyle name="20% - Accent3 10" xfId="162"/>
    <cellStyle name="20% - Accent3 10 2" xfId="163"/>
    <cellStyle name="20% - Accent3 11" xfId="164"/>
    <cellStyle name="20% - Accent3 11 2" xfId="165"/>
    <cellStyle name="20% - Accent3 12" xfId="166"/>
    <cellStyle name="20% - Accent3 12 2" xfId="167"/>
    <cellStyle name="20% - Accent3 13" xfId="168"/>
    <cellStyle name="20% - Accent3 13 2" xfId="169"/>
    <cellStyle name="20% - Accent3 14" xfId="170"/>
    <cellStyle name="20% - Accent3 14 2" xfId="171"/>
    <cellStyle name="20% - Accent3 15" xfId="172"/>
    <cellStyle name="20% - Accent3 15 2" xfId="173"/>
    <cellStyle name="20% - Accent3 16" xfId="174"/>
    <cellStyle name="20% - Accent3 16 2" xfId="175"/>
    <cellStyle name="20% - Accent3 17" xfId="176"/>
    <cellStyle name="20% - Accent3 17 2" xfId="177"/>
    <cellStyle name="20% - Accent3 18" xfId="178"/>
    <cellStyle name="20% - Accent3 18 2" xfId="179"/>
    <cellStyle name="20% - Accent3 19" xfId="180"/>
    <cellStyle name="20% - Accent3 19 2" xfId="181"/>
    <cellStyle name="20% - Accent3 2" xfId="182"/>
    <cellStyle name="20% - Accent3 2 2" xfId="183"/>
    <cellStyle name="20% - Accent3 2 3" xfId="184"/>
    <cellStyle name="20% - Accent3 2 3 2" xfId="185"/>
    <cellStyle name="20% - Accent3 20" xfId="186"/>
    <cellStyle name="20% - Accent3 20 2" xfId="187"/>
    <cellStyle name="20% - Accent3 21" xfId="188"/>
    <cellStyle name="20% - Accent3 22" xfId="189"/>
    <cellStyle name="20% - Accent3 22 2" xfId="190"/>
    <cellStyle name="20% - Accent3 23" xfId="191"/>
    <cellStyle name="20% - Accent3 24" xfId="192"/>
    <cellStyle name="20% - Accent3 25" xfId="193"/>
    <cellStyle name="20% - Accent3 3" xfId="194"/>
    <cellStyle name="20% - Accent3 3 2" xfId="195"/>
    <cellStyle name="20% - Accent3 3 3" xfId="196"/>
    <cellStyle name="20% - Accent3 3 3 2" xfId="197"/>
    <cellStyle name="20% - Accent3 4" xfId="198"/>
    <cellStyle name="20% - Accent3 4 2" xfId="199"/>
    <cellStyle name="20% - Accent3 4 2 2" xfId="200"/>
    <cellStyle name="20% - Accent3 4 3" xfId="201"/>
    <cellStyle name="20% - Accent3 5" xfId="202"/>
    <cellStyle name="20% - Accent3 5 2" xfId="203"/>
    <cellStyle name="20% - Accent3 6" xfId="204"/>
    <cellStyle name="20% - Accent3 6 2" xfId="205"/>
    <cellStyle name="20% - Accent3 7" xfId="206"/>
    <cellStyle name="20% - Accent3 7 2" xfId="207"/>
    <cellStyle name="20% - Accent3 8" xfId="208"/>
    <cellStyle name="20% - Accent3 8 2" xfId="209"/>
    <cellStyle name="20% - Accent3 9" xfId="210"/>
    <cellStyle name="20% - Accent3 9 2" xfId="211"/>
    <cellStyle name="20% - Accent4 10" xfId="212"/>
    <cellStyle name="20% - Accent4 10 2" xfId="213"/>
    <cellStyle name="20% - Accent4 11" xfId="214"/>
    <cellStyle name="20% - Accent4 11 2" xfId="215"/>
    <cellStyle name="20% - Accent4 12" xfId="216"/>
    <cellStyle name="20% - Accent4 12 2" xfId="217"/>
    <cellStyle name="20% - Accent4 13" xfId="218"/>
    <cellStyle name="20% - Accent4 13 2" xfId="219"/>
    <cellStyle name="20% - Accent4 14" xfId="220"/>
    <cellStyle name="20% - Accent4 14 2" xfId="221"/>
    <cellStyle name="20% - Accent4 15" xfId="222"/>
    <cellStyle name="20% - Accent4 15 2" xfId="223"/>
    <cellStyle name="20% - Accent4 16" xfId="224"/>
    <cellStyle name="20% - Accent4 16 2" xfId="225"/>
    <cellStyle name="20% - Accent4 17" xfId="226"/>
    <cellStyle name="20% - Accent4 17 2" xfId="227"/>
    <cellStyle name="20% - Accent4 18" xfId="228"/>
    <cellStyle name="20% - Accent4 18 2" xfId="229"/>
    <cellStyle name="20% - Accent4 19" xfId="230"/>
    <cellStyle name="20% - Accent4 19 2" xfId="231"/>
    <cellStyle name="20% - Accent4 2" xfId="232"/>
    <cellStyle name="20% - Accent4 2 2" xfId="233"/>
    <cellStyle name="20% - Accent4 2 3" xfId="234"/>
    <cellStyle name="20% - Accent4 2 3 2" xfId="235"/>
    <cellStyle name="20% - Accent4 20" xfId="236"/>
    <cellStyle name="20% - Accent4 20 2" xfId="237"/>
    <cellStyle name="20% - Accent4 21" xfId="238"/>
    <cellStyle name="20% - Accent4 22" xfId="239"/>
    <cellStyle name="20% - Accent4 22 2" xfId="240"/>
    <cellStyle name="20% - Accent4 23" xfId="241"/>
    <cellStyle name="20% - Accent4 24" xfId="242"/>
    <cellStyle name="20% - Accent4 25" xfId="243"/>
    <cellStyle name="20% - Accent4 3" xfId="244"/>
    <cellStyle name="20% - Accent4 3 2" xfId="245"/>
    <cellStyle name="20% - Accent4 3 3" xfId="246"/>
    <cellStyle name="20% - Accent4 3 3 2" xfId="247"/>
    <cellStyle name="20% - Accent4 4" xfId="248"/>
    <cellStyle name="20% - Accent4 4 2" xfId="249"/>
    <cellStyle name="20% - Accent4 4 2 2" xfId="250"/>
    <cellStyle name="20% - Accent4 4 3" xfId="251"/>
    <cellStyle name="20% - Accent4 5" xfId="252"/>
    <cellStyle name="20% - Accent4 5 2" xfId="253"/>
    <cellStyle name="20% - Accent4 6" xfId="254"/>
    <cellStyle name="20% - Accent4 6 2" xfId="255"/>
    <cellStyle name="20% - Accent4 7" xfId="256"/>
    <cellStyle name="20% - Accent4 7 2" xfId="257"/>
    <cellStyle name="20% - Accent4 8" xfId="258"/>
    <cellStyle name="20% - Accent4 8 2" xfId="259"/>
    <cellStyle name="20% - Accent4 9" xfId="260"/>
    <cellStyle name="20% - Accent4 9 2" xfId="261"/>
    <cellStyle name="20% - Accent5 10" xfId="262"/>
    <cellStyle name="20% - Accent5 10 2" xfId="263"/>
    <cellStyle name="20% - Accent5 11" xfId="264"/>
    <cellStyle name="20% - Accent5 11 2" xfId="265"/>
    <cellStyle name="20% - Accent5 12" xfId="266"/>
    <cellStyle name="20% - Accent5 12 2" xfId="267"/>
    <cellStyle name="20% - Accent5 13" xfId="268"/>
    <cellStyle name="20% - Accent5 13 2" xfId="269"/>
    <cellStyle name="20% - Accent5 14" xfId="270"/>
    <cellStyle name="20% - Accent5 14 2" xfId="271"/>
    <cellStyle name="20% - Accent5 15" xfId="272"/>
    <cellStyle name="20% - Accent5 15 2" xfId="273"/>
    <cellStyle name="20% - Accent5 16" xfId="274"/>
    <cellStyle name="20% - Accent5 16 2" xfId="275"/>
    <cellStyle name="20% - Accent5 17" xfId="276"/>
    <cellStyle name="20% - Accent5 17 2" xfId="277"/>
    <cellStyle name="20% - Accent5 18" xfId="278"/>
    <cellStyle name="20% - Accent5 18 2" xfId="279"/>
    <cellStyle name="20% - Accent5 19" xfId="280"/>
    <cellStyle name="20% - Accent5 19 2" xfId="281"/>
    <cellStyle name="20% - Accent5 2" xfId="282"/>
    <cellStyle name="20% - Accent5 2 2" xfId="283"/>
    <cellStyle name="20% - Accent5 2 3" xfId="284"/>
    <cellStyle name="20% - Accent5 2 3 2" xfId="285"/>
    <cellStyle name="20% - Accent5 20" xfId="286"/>
    <cellStyle name="20% - Accent5 20 2" xfId="287"/>
    <cellStyle name="20% - Accent5 21" xfId="288"/>
    <cellStyle name="20% - Accent5 22" xfId="289"/>
    <cellStyle name="20% - Accent5 22 2" xfId="290"/>
    <cellStyle name="20% - Accent5 23" xfId="291"/>
    <cellStyle name="20% - Accent5 24" xfId="292"/>
    <cellStyle name="20% - Accent5 25" xfId="293"/>
    <cellStyle name="20% - Accent5 3" xfId="294"/>
    <cellStyle name="20% - Accent5 3 2" xfId="295"/>
    <cellStyle name="20% - Accent5 3 3" xfId="296"/>
    <cellStyle name="20% - Accent5 3 3 2" xfId="297"/>
    <cellStyle name="20% - Accent5 4" xfId="298"/>
    <cellStyle name="20% - Accent5 4 2" xfId="299"/>
    <cellStyle name="20% - Accent5 4 2 2" xfId="300"/>
    <cellStyle name="20% - Accent5 4 3" xfId="301"/>
    <cellStyle name="20% - Accent5 5" xfId="302"/>
    <cellStyle name="20% - Accent5 5 2" xfId="303"/>
    <cellStyle name="20% - Accent5 6" xfId="304"/>
    <cellStyle name="20% - Accent5 6 2" xfId="305"/>
    <cellStyle name="20% - Accent5 7" xfId="306"/>
    <cellStyle name="20% - Accent5 7 2" xfId="307"/>
    <cellStyle name="20% - Accent5 8" xfId="308"/>
    <cellStyle name="20% - Accent5 8 2" xfId="309"/>
    <cellStyle name="20% - Accent5 9" xfId="310"/>
    <cellStyle name="20% - Accent5 9 2" xfId="311"/>
    <cellStyle name="20% - Accent6 10" xfId="312"/>
    <cellStyle name="20% - Accent6 10 2" xfId="313"/>
    <cellStyle name="20% - Accent6 11" xfId="314"/>
    <cellStyle name="20% - Accent6 11 2" xfId="315"/>
    <cellStyle name="20% - Accent6 12" xfId="316"/>
    <cellStyle name="20% - Accent6 12 2" xfId="317"/>
    <cellStyle name="20% - Accent6 13" xfId="318"/>
    <cellStyle name="20% - Accent6 13 2" xfId="319"/>
    <cellStyle name="20% - Accent6 14" xfId="320"/>
    <cellStyle name="20% - Accent6 14 2" xfId="321"/>
    <cellStyle name="20% - Accent6 15" xfId="322"/>
    <cellStyle name="20% - Accent6 15 2" xfId="323"/>
    <cellStyle name="20% - Accent6 16" xfId="324"/>
    <cellStyle name="20% - Accent6 16 2" xfId="325"/>
    <cellStyle name="20% - Accent6 17" xfId="326"/>
    <cellStyle name="20% - Accent6 17 2" xfId="327"/>
    <cellStyle name="20% - Accent6 18" xfId="328"/>
    <cellStyle name="20% - Accent6 18 2" xfId="329"/>
    <cellStyle name="20% - Accent6 19" xfId="330"/>
    <cellStyle name="20% - Accent6 19 2" xfId="331"/>
    <cellStyle name="20% - Accent6 2" xfId="332"/>
    <cellStyle name="20% - Accent6 2 2" xfId="333"/>
    <cellStyle name="20% - Accent6 2 3" xfId="334"/>
    <cellStyle name="20% - Accent6 2 3 2" xfId="335"/>
    <cellStyle name="20% - Accent6 20" xfId="336"/>
    <cellStyle name="20% - Accent6 20 2" xfId="337"/>
    <cellStyle name="20% - Accent6 21" xfId="338"/>
    <cellStyle name="20% - Accent6 22" xfId="339"/>
    <cellStyle name="20% - Accent6 22 2" xfId="340"/>
    <cellStyle name="20% - Accent6 23" xfId="341"/>
    <cellStyle name="20% - Accent6 24" xfId="342"/>
    <cellStyle name="20% - Accent6 25" xfId="343"/>
    <cellStyle name="20% - Accent6 3" xfId="344"/>
    <cellStyle name="20% - Accent6 3 2" xfId="345"/>
    <cellStyle name="20% - Accent6 3 3" xfId="346"/>
    <cellStyle name="20% - Accent6 3 3 2" xfId="347"/>
    <cellStyle name="20% - Accent6 4" xfId="348"/>
    <cellStyle name="20% - Accent6 4 2" xfId="349"/>
    <cellStyle name="20% - Accent6 4 2 2" xfId="350"/>
    <cellStyle name="20% - Accent6 4 3" xfId="351"/>
    <cellStyle name="20% - Accent6 5" xfId="352"/>
    <cellStyle name="20% - Accent6 5 2" xfId="353"/>
    <cellStyle name="20% - Accent6 6" xfId="354"/>
    <cellStyle name="20% - Accent6 6 2" xfId="355"/>
    <cellStyle name="20% - Accent6 7" xfId="356"/>
    <cellStyle name="20% - Accent6 7 2" xfId="357"/>
    <cellStyle name="20% - Accent6 8" xfId="358"/>
    <cellStyle name="20% - Accent6 8 2" xfId="359"/>
    <cellStyle name="20% - Accent6 9" xfId="360"/>
    <cellStyle name="20% - Accent6 9 2" xfId="361"/>
    <cellStyle name="40% - Accent1 10" xfId="362"/>
    <cellStyle name="40% - Accent1 10 2" xfId="363"/>
    <cellStyle name="40% - Accent1 11" xfId="364"/>
    <cellStyle name="40% - Accent1 11 2" xfId="365"/>
    <cellStyle name="40% - Accent1 12" xfId="366"/>
    <cellStyle name="40% - Accent1 12 2" xfId="367"/>
    <cellStyle name="40% - Accent1 13" xfId="368"/>
    <cellStyle name="40% - Accent1 13 2" xfId="369"/>
    <cellStyle name="40% - Accent1 14" xfId="370"/>
    <cellStyle name="40% - Accent1 14 2" xfId="371"/>
    <cellStyle name="40% - Accent1 15" xfId="372"/>
    <cellStyle name="40% - Accent1 15 2" xfId="373"/>
    <cellStyle name="40% - Accent1 16" xfId="374"/>
    <cellStyle name="40% - Accent1 16 2" xfId="375"/>
    <cellStyle name="40% - Accent1 17" xfId="376"/>
    <cellStyle name="40% - Accent1 17 2" xfId="377"/>
    <cellStyle name="40% - Accent1 18" xfId="378"/>
    <cellStyle name="40% - Accent1 18 2" xfId="379"/>
    <cellStyle name="40% - Accent1 19" xfId="380"/>
    <cellStyle name="40% - Accent1 19 2" xfId="381"/>
    <cellStyle name="40% - Accent1 2" xfId="382"/>
    <cellStyle name="40% - Accent1 2 2" xfId="383"/>
    <cellStyle name="40% - Accent1 2 3" xfId="384"/>
    <cellStyle name="40% - Accent1 2 3 2" xfId="385"/>
    <cellStyle name="40% - Accent1 20" xfId="386"/>
    <cellStyle name="40% - Accent1 20 2" xfId="387"/>
    <cellStyle name="40% - Accent1 21" xfId="388"/>
    <cellStyle name="40% - Accent1 22" xfId="389"/>
    <cellStyle name="40% - Accent1 22 2" xfId="390"/>
    <cellStyle name="40% - Accent1 23" xfId="391"/>
    <cellStyle name="40% - Accent1 24" xfId="392"/>
    <cellStyle name="40% - Accent1 25" xfId="393"/>
    <cellStyle name="40% - Accent1 3" xfId="394"/>
    <cellStyle name="40% - Accent1 3 2" xfId="395"/>
    <cellStyle name="40% - Accent1 3 3" xfId="396"/>
    <cellStyle name="40% - Accent1 3 3 2" xfId="397"/>
    <cellStyle name="40% - Accent1 4" xfId="398"/>
    <cellStyle name="40% - Accent1 4 2" xfId="399"/>
    <cellStyle name="40% - Accent1 4 2 2" xfId="400"/>
    <cellStyle name="40% - Accent1 4 3" xfId="401"/>
    <cellStyle name="40% - Accent1 5" xfId="402"/>
    <cellStyle name="40% - Accent1 5 2" xfId="403"/>
    <cellStyle name="40% - Accent1 6" xfId="404"/>
    <cellStyle name="40% - Accent1 6 2" xfId="405"/>
    <cellStyle name="40% - Accent1 7" xfId="406"/>
    <cellStyle name="40% - Accent1 7 2" xfId="407"/>
    <cellStyle name="40% - Accent1 8" xfId="408"/>
    <cellStyle name="40% - Accent1 8 2" xfId="409"/>
    <cellStyle name="40% - Accent1 9" xfId="410"/>
    <cellStyle name="40% - Accent1 9 2" xfId="411"/>
    <cellStyle name="40% - Accent2 10" xfId="412"/>
    <cellStyle name="40% - Accent2 10 2" xfId="413"/>
    <cellStyle name="40% - Accent2 11" xfId="414"/>
    <cellStyle name="40% - Accent2 11 2" xfId="415"/>
    <cellStyle name="40% - Accent2 12" xfId="416"/>
    <cellStyle name="40% - Accent2 12 2" xfId="417"/>
    <cellStyle name="40% - Accent2 13" xfId="418"/>
    <cellStyle name="40% - Accent2 13 2" xfId="419"/>
    <cellStyle name="40% - Accent2 14" xfId="420"/>
    <cellStyle name="40% - Accent2 14 2" xfId="421"/>
    <cellStyle name="40% - Accent2 15" xfId="422"/>
    <cellStyle name="40% - Accent2 15 2" xfId="423"/>
    <cellStyle name="40% - Accent2 16" xfId="424"/>
    <cellStyle name="40% - Accent2 16 2" xfId="425"/>
    <cellStyle name="40% - Accent2 17" xfId="426"/>
    <cellStyle name="40% - Accent2 17 2" xfId="427"/>
    <cellStyle name="40% - Accent2 18" xfId="428"/>
    <cellStyle name="40% - Accent2 18 2" xfId="429"/>
    <cellStyle name="40% - Accent2 19" xfId="430"/>
    <cellStyle name="40% - Accent2 19 2" xfId="431"/>
    <cellStyle name="40% - Accent2 2" xfId="432"/>
    <cellStyle name="40% - Accent2 2 2" xfId="433"/>
    <cellStyle name="40% - Accent2 2 3" xfId="434"/>
    <cellStyle name="40% - Accent2 2 3 2" xfId="435"/>
    <cellStyle name="40% - Accent2 20" xfId="436"/>
    <cellStyle name="40% - Accent2 20 2" xfId="437"/>
    <cellStyle name="40% - Accent2 21" xfId="438"/>
    <cellStyle name="40% - Accent2 22" xfId="439"/>
    <cellStyle name="40% - Accent2 22 2" xfId="440"/>
    <cellStyle name="40% - Accent2 23" xfId="441"/>
    <cellStyle name="40% - Accent2 24" xfId="442"/>
    <cellStyle name="40% - Accent2 25" xfId="443"/>
    <cellStyle name="40% - Accent2 3" xfId="444"/>
    <cellStyle name="40% - Accent2 3 2" xfId="445"/>
    <cellStyle name="40% - Accent2 3 3" xfId="446"/>
    <cellStyle name="40% - Accent2 3 3 2" xfId="447"/>
    <cellStyle name="40% - Accent2 4" xfId="448"/>
    <cellStyle name="40% - Accent2 4 2" xfId="449"/>
    <cellStyle name="40% - Accent2 4 2 2" xfId="450"/>
    <cellStyle name="40% - Accent2 4 3" xfId="451"/>
    <cellStyle name="40% - Accent2 5" xfId="452"/>
    <cellStyle name="40% - Accent2 5 2" xfId="453"/>
    <cellStyle name="40% - Accent2 6" xfId="454"/>
    <cellStyle name="40% - Accent2 6 2" xfId="455"/>
    <cellStyle name="40% - Accent2 7" xfId="456"/>
    <cellStyle name="40% - Accent2 7 2" xfId="457"/>
    <cellStyle name="40% - Accent2 8" xfId="458"/>
    <cellStyle name="40% - Accent2 8 2" xfId="459"/>
    <cellStyle name="40% - Accent2 9" xfId="460"/>
    <cellStyle name="40% - Accent2 9 2" xfId="461"/>
    <cellStyle name="40% - Accent3 10" xfId="462"/>
    <cellStyle name="40% - Accent3 10 2" xfId="463"/>
    <cellStyle name="40% - Accent3 11" xfId="464"/>
    <cellStyle name="40% - Accent3 11 2" xfId="465"/>
    <cellStyle name="40% - Accent3 12" xfId="466"/>
    <cellStyle name="40% - Accent3 12 2" xfId="467"/>
    <cellStyle name="40% - Accent3 13" xfId="468"/>
    <cellStyle name="40% - Accent3 13 2" xfId="469"/>
    <cellStyle name="40% - Accent3 14" xfId="470"/>
    <cellStyle name="40% - Accent3 14 2" xfId="471"/>
    <cellStyle name="40% - Accent3 15" xfId="472"/>
    <cellStyle name="40% - Accent3 15 2" xfId="473"/>
    <cellStyle name="40% - Accent3 16" xfId="474"/>
    <cellStyle name="40% - Accent3 16 2" xfId="475"/>
    <cellStyle name="40% - Accent3 17" xfId="476"/>
    <cellStyle name="40% - Accent3 17 2" xfId="477"/>
    <cellStyle name="40% - Accent3 18" xfId="478"/>
    <cellStyle name="40% - Accent3 18 2" xfId="479"/>
    <cellStyle name="40% - Accent3 19" xfId="480"/>
    <cellStyle name="40% - Accent3 19 2" xfId="481"/>
    <cellStyle name="40% - Accent3 2" xfId="482"/>
    <cellStyle name="40% - Accent3 2 2" xfId="483"/>
    <cellStyle name="40% - Accent3 2 3" xfId="484"/>
    <cellStyle name="40% - Accent3 2 3 2" xfId="485"/>
    <cellStyle name="40% - Accent3 20" xfId="486"/>
    <cellStyle name="40% - Accent3 20 2" xfId="487"/>
    <cellStyle name="40% - Accent3 21" xfId="488"/>
    <cellStyle name="40% - Accent3 22" xfId="489"/>
    <cellStyle name="40% - Accent3 22 2" xfId="490"/>
    <cellStyle name="40% - Accent3 23" xfId="491"/>
    <cellStyle name="40% - Accent3 24" xfId="492"/>
    <cellStyle name="40% - Accent3 25" xfId="493"/>
    <cellStyle name="40% - Accent3 3" xfId="494"/>
    <cellStyle name="40% - Accent3 3 2" xfId="495"/>
    <cellStyle name="40% - Accent3 3 3" xfId="496"/>
    <cellStyle name="40% - Accent3 3 3 2" xfId="497"/>
    <cellStyle name="40% - Accent3 4" xfId="498"/>
    <cellStyle name="40% - Accent3 4 2" xfId="499"/>
    <cellStyle name="40% - Accent3 4 2 2" xfId="500"/>
    <cellStyle name="40% - Accent3 4 3" xfId="501"/>
    <cellStyle name="40% - Accent3 5" xfId="502"/>
    <cellStyle name="40% - Accent3 5 2" xfId="503"/>
    <cellStyle name="40% - Accent3 6" xfId="504"/>
    <cellStyle name="40% - Accent3 6 2" xfId="505"/>
    <cellStyle name="40% - Accent3 7" xfId="506"/>
    <cellStyle name="40% - Accent3 7 2" xfId="507"/>
    <cellStyle name="40% - Accent3 8" xfId="508"/>
    <cellStyle name="40% - Accent3 8 2" xfId="509"/>
    <cellStyle name="40% - Accent3 9" xfId="510"/>
    <cellStyle name="40% - Accent3 9 2" xfId="511"/>
    <cellStyle name="40% - Accent4 10" xfId="512"/>
    <cellStyle name="40% - Accent4 10 2" xfId="513"/>
    <cellStyle name="40% - Accent4 11" xfId="514"/>
    <cellStyle name="40% - Accent4 11 2" xfId="515"/>
    <cellStyle name="40% - Accent4 12" xfId="516"/>
    <cellStyle name="40% - Accent4 12 2" xfId="517"/>
    <cellStyle name="40% - Accent4 13" xfId="518"/>
    <cellStyle name="40% - Accent4 13 2" xfId="519"/>
    <cellStyle name="40% - Accent4 14" xfId="520"/>
    <cellStyle name="40% - Accent4 14 2" xfId="521"/>
    <cellStyle name="40% - Accent4 15" xfId="522"/>
    <cellStyle name="40% - Accent4 15 2" xfId="523"/>
    <cellStyle name="40% - Accent4 16" xfId="524"/>
    <cellStyle name="40% - Accent4 16 2" xfId="525"/>
    <cellStyle name="40% - Accent4 17" xfId="526"/>
    <cellStyle name="40% - Accent4 17 2" xfId="527"/>
    <cellStyle name="40% - Accent4 18" xfId="528"/>
    <cellStyle name="40% - Accent4 18 2" xfId="529"/>
    <cellStyle name="40% - Accent4 19" xfId="530"/>
    <cellStyle name="40% - Accent4 19 2" xfId="531"/>
    <cellStyle name="40% - Accent4 2" xfId="532"/>
    <cellStyle name="40% - Accent4 2 2" xfId="533"/>
    <cellStyle name="40% - Accent4 2 3" xfId="534"/>
    <cellStyle name="40% - Accent4 2 3 2" xfId="535"/>
    <cellStyle name="40% - Accent4 20" xfId="536"/>
    <cellStyle name="40% - Accent4 20 2" xfId="537"/>
    <cellStyle name="40% - Accent4 21" xfId="538"/>
    <cellStyle name="40% - Accent4 22" xfId="539"/>
    <cellStyle name="40% - Accent4 22 2" xfId="540"/>
    <cellStyle name="40% - Accent4 23" xfId="541"/>
    <cellStyle name="40% - Accent4 24" xfId="542"/>
    <cellStyle name="40% - Accent4 25" xfId="543"/>
    <cellStyle name="40% - Accent4 3" xfId="544"/>
    <cellStyle name="40% - Accent4 3 2" xfId="545"/>
    <cellStyle name="40% - Accent4 3 3" xfId="546"/>
    <cellStyle name="40% - Accent4 3 3 2" xfId="547"/>
    <cellStyle name="40% - Accent4 4" xfId="548"/>
    <cellStyle name="40% - Accent4 4 2" xfId="549"/>
    <cellStyle name="40% - Accent4 4 2 2" xfId="550"/>
    <cellStyle name="40% - Accent4 4 3" xfId="551"/>
    <cellStyle name="40% - Accent4 5" xfId="552"/>
    <cellStyle name="40% - Accent4 5 2" xfId="553"/>
    <cellStyle name="40% - Accent4 6" xfId="554"/>
    <cellStyle name="40% - Accent4 6 2" xfId="555"/>
    <cellStyle name="40% - Accent4 7" xfId="556"/>
    <cellStyle name="40% - Accent4 7 2" xfId="557"/>
    <cellStyle name="40% - Accent4 8" xfId="558"/>
    <cellStyle name="40% - Accent4 8 2" xfId="559"/>
    <cellStyle name="40% - Accent4 9" xfId="560"/>
    <cellStyle name="40% - Accent4 9 2" xfId="561"/>
    <cellStyle name="40% - Accent5 10" xfId="562"/>
    <cellStyle name="40% - Accent5 10 2" xfId="563"/>
    <cellStyle name="40% - Accent5 11" xfId="564"/>
    <cellStyle name="40% - Accent5 11 2" xfId="565"/>
    <cellStyle name="40% - Accent5 12" xfId="566"/>
    <cellStyle name="40% - Accent5 12 2" xfId="567"/>
    <cellStyle name="40% - Accent5 13" xfId="568"/>
    <cellStyle name="40% - Accent5 13 2" xfId="569"/>
    <cellStyle name="40% - Accent5 14" xfId="570"/>
    <cellStyle name="40% - Accent5 14 2" xfId="571"/>
    <cellStyle name="40% - Accent5 15" xfId="572"/>
    <cellStyle name="40% - Accent5 15 2" xfId="573"/>
    <cellStyle name="40% - Accent5 16" xfId="574"/>
    <cellStyle name="40% - Accent5 16 2" xfId="575"/>
    <cellStyle name="40% - Accent5 17" xfId="576"/>
    <cellStyle name="40% - Accent5 17 2" xfId="577"/>
    <cellStyle name="40% - Accent5 18" xfId="578"/>
    <cellStyle name="40% - Accent5 18 2" xfId="579"/>
    <cellStyle name="40% - Accent5 19" xfId="580"/>
    <cellStyle name="40% - Accent5 19 2" xfId="581"/>
    <cellStyle name="40% - Accent5 2" xfId="582"/>
    <cellStyle name="40% - Accent5 2 2" xfId="583"/>
    <cellStyle name="40% - Accent5 2 3" xfId="584"/>
    <cellStyle name="40% - Accent5 2 3 2" xfId="585"/>
    <cellStyle name="40% - Accent5 20" xfId="586"/>
    <cellStyle name="40% - Accent5 20 2" xfId="587"/>
    <cellStyle name="40% - Accent5 21" xfId="588"/>
    <cellStyle name="40% - Accent5 22" xfId="589"/>
    <cellStyle name="40% - Accent5 22 2" xfId="590"/>
    <cellStyle name="40% - Accent5 23" xfId="591"/>
    <cellStyle name="40% - Accent5 24" xfId="592"/>
    <cellStyle name="40% - Accent5 25" xfId="593"/>
    <cellStyle name="40% - Accent5 3" xfId="594"/>
    <cellStyle name="40% - Accent5 3 2" xfId="595"/>
    <cellStyle name="40% - Accent5 3 3" xfId="596"/>
    <cellStyle name="40% - Accent5 3 3 2" xfId="597"/>
    <cellStyle name="40% - Accent5 4" xfId="598"/>
    <cellStyle name="40% - Accent5 4 2" xfId="599"/>
    <cellStyle name="40% - Accent5 4 2 2" xfId="600"/>
    <cellStyle name="40% - Accent5 4 3" xfId="601"/>
    <cellStyle name="40% - Accent5 5" xfId="602"/>
    <cellStyle name="40% - Accent5 5 2" xfId="603"/>
    <cellStyle name="40% - Accent5 6" xfId="604"/>
    <cellStyle name="40% - Accent5 6 2" xfId="605"/>
    <cellStyle name="40% - Accent5 7" xfId="606"/>
    <cellStyle name="40% - Accent5 7 2" xfId="607"/>
    <cellStyle name="40% - Accent5 8" xfId="608"/>
    <cellStyle name="40% - Accent5 8 2" xfId="609"/>
    <cellStyle name="40% - Accent5 9" xfId="610"/>
    <cellStyle name="40% - Accent5 9 2" xfId="611"/>
    <cellStyle name="40% - Accent6 10" xfId="612"/>
    <cellStyle name="40% - Accent6 10 2" xfId="613"/>
    <cellStyle name="40% - Accent6 11" xfId="614"/>
    <cellStyle name="40% - Accent6 11 2" xfId="615"/>
    <cellStyle name="40% - Accent6 12" xfId="616"/>
    <cellStyle name="40% - Accent6 12 2" xfId="617"/>
    <cellStyle name="40% - Accent6 13" xfId="618"/>
    <cellStyle name="40% - Accent6 13 2" xfId="619"/>
    <cellStyle name="40% - Accent6 14" xfId="620"/>
    <cellStyle name="40% - Accent6 14 2" xfId="621"/>
    <cellStyle name="40% - Accent6 15" xfId="622"/>
    <cellStyle name="40% - Accent6 15 2" xfId="623"/>
    <cellStyle name="40% - Accent6 16" xfId="624"/>
    <cellStyle name="40% - Accent6 16 2" xfId="625"/>
    <cellStyle name="40% - Accent6 17" xfId="626"/>
    <cellStyle name="40% - Accent6 17 2" xfId="627"/>
    <cellStyle name="40% - Accent6 18" xfId="628"/>
    <cellStyle name="40% - Accent6 18 2" xfId="629"/>
    <cellStyle name="40% - Accent6 19" xfId="630"/>
    <cellStyle name="40% - Accent6 19 2" xfId="631"/>
    <cellStyle name="40% - Accent6 2" xfId="632"/>
    <cellStyle name="40% - Accent6 2 2" xfId="633"/>
    <cellStyle name="40% - Accent6 2 3" xfId="634"/>
    <cellStyle name="40% - Accent6 2 3 2" xfId="635"/>
    <cellStyle name="40% - Accent6 20" xfId="636"/>
    <cellStyle name="40% - Accent6 20 2" xfId="637"/>
    <cellStyle name="40% - Accent6 21" xfId="638"/>
    <cellStyle name="40% - Accent6 22" xfId="639"/>
    <cellStyle name="40% - Accent6 22 2" xfId="640"/>
    <cellStyle name="40% - Accent6 23" xfId="641"/>
    <cellStyle name="40% - Accent6 24" xfId="642"/>
    <cellStyle name="40% - Accent6 25" xfId="643"/>
    <cellStyle name="40% - Accent6 3" xfId="644"/>
    <cellStyle name="40% - Accent6 3 2" xfId="645"/>
    <cellStyle name="40% - Accent6 3 3" xfId="646"/>
    <cellStyle name="40% - Accent6 3 3 2" xfId="647"/>
    <cellStyle name="40% - Accent6 4" xfId="648"/>
    <cellStyle name="40% - Accent6 4 2" xfId="649"/>
    <cellStyle name="40% - Accent6 4 2 2" xfId="650"/>
    <cellStyle name="40% - Accent6 4 3" xfId="651"/>
    <cellStyle name="40% - Accent6 5" xfId="652"/>
    <cellStyle name="40% - Accent6 5 2" xfId="653"/>
    <cellStyle name="40% - Accent6 6" xfId="654"/>
    <cellStyle name="40% - Accent6 6 2" xfId="655"/>
    <cellStyle name="40% - Accent6 7" xfId="656"/>
    <cellStyle name="40% - Accent6 7 2" xfId="657"/>
    <cellStyle name="40% - Accent6 8" xfId="658"/>
    <cellStyle name="40% - Accent6 8 2" xfId="659"/>
    <cellStyle name="40% - Accent6 9" xfId="660"/>
    <cellStyle name="40% - Accent6 9 2" xfId="661"/>
    <cellStyle name="60% - Accent1 10" xfId="662"/>
    <cellStyle name="60% - Accent1 2" xfId="663"/>
    <cellStyle name="60% - Accent1 2 2" xfId="664"/>
    <cellStyle name="60% - Accent1 3" xfId="665"/>
    <cellStyle name="60% - Accent1 4" xfId="666"/>
    <cellStyle name="60% - Accent1 5" xfId="667"/>
    <cellStyle name="60% - Accent1 6" xfId="668"/>
    <cellStyle name="60% - Accent1 7" xfId="669"/>
    <cellStyle name="60% - Accent1 8" xfId="670"/>
    <cellStyle name="60% - Accent1 9" xfId="671"/>
    <cellStyle name="60% - Accent2 10" xfId="672"/>
    <cellStyle name="60% - Accent2 2" xfId="673"/>
    <cellStyle name="60% - Accent2 2 2" xfId="674"/>
    <cellStyle name="60% - Accent2 3" xfId="675"/>
    <cellStyle name="60% - Accent2 4" xfId="676"/>
    <cellStyle name="60% - Accent2 5" xfId="677"/>
    <cellStyle name="60% - Accent2 6" xfId="678"/>
    <cellStyle name="60% - Accent2 7" xfId="679"/>
    <cellStyle name="60% - Accent2 8" xfId="680"/>
    <cellStyle name="60% - Accent2 9" xfId="681"/>
    <cellStyle name="60% - Accent3 10" xfId="682"/>
    <cellStyle name="60% - Accent3 2" xfId="683"/>
    <cellStyle name="60% - Accent3 2 2" xfId="684"/>
    <cellStyle name="60% - Accent3 3" xfId="685"/>
    <cellStyle name="60% - Accent3 4" xfId="686"/>
    <cellStyle name="60% - Accent3 5" xfId="687"/>
    <cellStyle name="60% - Accent3 6" xfId="688"/>
    <cellStyle name="60% - Accent3 7" xfId="689"/>
    <cellStyle name="60% - Accent3 8" xfId="690"/>
    <cellStyle name="60% - Accent3 9" xfId="691"/>
    <cellStyle name="60% - Accent4 10" xfId="692"/>
    <cellStyle name="60% - Accent4 2" xfId="693"/>
    <cellStyle name="60% - Accent4 2 2" xfId="694"/>
    <cellStyle name="60% - Accent4 3" xfId="695"/>
    <cellStyle name="60% - Accent4 4" xfId="696"/>
    <cellStyle name="60% - Accent4 5" xfId="697"/>
    <cellStyle name="60% - Accent4 6" xfId="698"/>
    <cellStyle name="60% - Accent4 7" xfId="699"/>
    <cellStyle name="60% - Accent4 8" xfId="700"/>
    <cellStyle name="60% - Accent4 9" xfId="701"/>
    <cellStyle name="60% - Accent5 10" xfId="702"/>
    <cellStyle name="60% - Accent5 2" xfId="703"/>
    <cellStyle name="60% - Accent5 2 2" xfId="704"/>
    <cellStyle name="60% - Accent5 3" xfId="705"/>
    <cellStyle name="60% - Accent5 4" xfId="706"/>
    <cellStyle name="60% - Accent5 5" xfId="707"/>
    <cellStyle name="60% - Accent5 6" xfId="708"/>
    <cellStyle name="60% - Accent5 7" xfId="709"/>
    <cellStyle name="60% - Accent5 8" xfId="710"/>
    <cellStyle name="60% - Accent5 9" xfId="711"/>
    <cellStyle name="60% - Accent6 10" xfId="712"/>
    <cellStyle name="60% - Accent6 2" xfId="713"/>
    <cellStyle name="60% - Accent6 2 2" xfId="714"/>
    <cellStyle name="60% - Accent6 3" xfId="715"/>
    <cellStyle name="60% - Accent6 4" xfId="716"/>
    <cellStyle name="60% - Accent6 5" xfId="717"/>
    <cellStyle name="60% - Accent6 6" xfId="718"/>
    <cellStyle name="60% - Accent6 7" xfId="719"/>
    <cellStyle name="60% - Accent6 8" xfId="720"/>
    <cellStyle name="60% - Accent6 9" xfId="721"/>
    <cellStyle name="Accent1 - 20%" xfId="722"/>
    <cellStyle name="Accent1 - 40%" xfId="723"/>
    <cellStyle name="Accent1 - 60%" xfId="724"/>
    <cellStyle name="Accent1 10" xfId="725"/>
    <cellStyle name="Accent1 11" xfId="726"/>
    <cellStyle name="Accent1 12" xfId="727"/>
    <cellStyle name="Accent1 13" xfId="728"/>
    <cellStyle name="Accent1 14" xfId="729"/>
    <cellStyle name="Accent1 15" xfId="730"/>
    <cellStyle name="Accent1 16" xfId="731"/>
    <cellStyle name="Accent1 17" xfId="732"/>
    <cellStyle name="Accent1 18" xfId="733"/>
    <cellStyle name="Accent1 19" xfId="734"/>
    <cellStyle name="Accent1 2" xfId="735"/>
    <cellStyle name="Accent1 2 2" xfId="736"/>
    <cellStyle name="Accent1 20" xfId="737"/>
    <cellStyle name="Accent1 21" xfId="738"/>
    <cellStyle name="Accent1 22" xfId="739"/>
    <cellStyle name="Accent1 23" xfId="740"/>
    <cellStyle name="Accent1 24" xfId="741"/>
    <cellStyle name="Accent1 25" xfId="742"/>
    <cellStyle name="Accent1 26" xfId="743"/>
    <cellStyle name="Accent1 27" xfId="744"/>
    <cellStyle name="Accent1 28" xfId="745"/>
    <cellStyle name="Accent1 29" xfId="746"/>
    <cellStyle name="Accent1 3" xfId="747"/>
    <cellStyle name="Accent1 30" xfId="748"/>
    <cellStyle name="Accent1 31" xfId="749"/>
    <cellStyle name="Accent1 32" xfId="750"/>
    <cellStyle name="Accent1 33" xfId="751"/>
    <cellStyle name="Accent1 34" xfId="752"/>
    <cellStyle name="Accent1 35" xfId="753"/>
    <cellStyle name="Accent1 36" xfId="754"/>
    <cellStyle name="Accent1 37" xfId="755"/>
    <cellStyle name="Accent1 38" xfId="756"/>
    <cellStyle name="Accent1 39" xfId="757"/>
    <cellStyle name="Accent1 4" xfId="758"/>
    <cellStyle name="Accent1 40" xfId="759"/>
    <cellStyle name="Accent1 41" xfId="760"/>
    <cellStyle name="Accent1 42" xfId="761"/>
    <cellStyle name="Accent1 43" xfId="762"/>
    <cellStyle name="Accent1 5" xfId="763"/>
    <cellStyle name="Accent1 6" xfId="764"/>
    <cellStyle name="Accent1 7" xfId="765"/>
    <cellStyle name="Accent1 8" xfId="766"/>
    <cellStyle name="Accent1 9" xfId="767"/>
    <cellStyle name="Accent2 - 20%" xfId="768"/>
    <cellStyle name="Accent2 - 40%" xfId="769"/>
    <cellStyle name="Accent2 - 60%" xfId="770"/>
    <cellStyle name="Accent2 10" xfId="771"/>
    <cellStyle name="Accent2 11" xfId="772"/>
    <cellStyle name="Accent2 12" xfId="773"/>
    <cellStyle name="Accent2 13" xfId="774"/>
    <cellStyle name="Accent2 14" xfId="775"/>
    <cellStyle name="Accent2 15" xfId="776"/>
    <cellStyle name="Accent2 16" xfId="777"/>
    <cellStyle name="Accent2 17" xfId="778"/>
    <cellStyle name="Accent2 18" xfId="779"/>
    <cellStyle name="Accent2 19" xfId="780"/>
    <cellStyle name="Accent2 2" xfId="781"/>
    <cellStyle name="Accent2 2 2" xfId="782"/>
    <cellStyle name="Accent2 20" xfId="783"/>
    <cellStyle name="Accent2 21" xfId="784"/>
    <cellStyle name="Accent2 22" xfId="785"/>
    <cellStyle name="Accent2 23" xfId="786"/>
    <cellStyle name="Accent2 24" xfId="787"/>
    <cellStyle name="Accent2 25" xfId="788"/>
    <cellStyle name="Accent2 26" xfId="789"/>
    <cellStyle name="Accent2 27" xfId="790"/>
    <cellStyle name="Accent2 28" xfId="791"/>
    <cellStyle name="Accent2 29" xfId="792"/>
    <cellStyle name="Accent2 3" xfId="793"/>
    <cellStyle name="Accent2 30" xfId="794"/>
    <cellStyle name="Accent2 31" xfId="795"/>
    <cellStyle name="Accent2 32" xfId="796"/>
    <cellStyle name="Accent2 33" xfId="797"/>
    <cellStyle name="Accent2 34" xfId="798"/>
    <cellStyle name="Accent2 35" xfId="799"/>
    <cellStyle name="Accent2 36" xfId="800"/>
    <cellStyle name="Accent2 37" xfId="801"/>
    <cellStyle name="Accent2 38" xfId="802"/>
    <cellStyle name="Accent2 39" xfId="803"/>
    <cellStyle name="Accent2 4" xfId="804"/>
    <cellStyle name="Accent2 40" xfId="805"/>
    <cellStyle name="Accent2 41" xfId="806"/>
    <cellStyle name="Accent2 42" xfId="807"/>
    <cellStyle name="Accent2 43" xfId="808"/>
    <cellStyle name="Accent2 5" xfId="809"/>
    <cellStyle name="Accent2 6" xfId="810"/>
    <cellStyle name="Accent2 7" xfId="811"/>
    <cellStyle name="Accent2 8" xfId="812"/>
    <cellStyle name="Accent2 9" xfId="813"/>
    <cellStyle name="Accent3 - 20%" xfId="814"/>
    <cellStyle name="Accent3 - 40%" xfId="815"/>
    <cellStyle name="Accent3 - 60%" xfId="816"/>
    <cellStyle name="Accent3 10" xfId="817"/>
    <cellStyle name="Accent3 11" xfId="818"/>
    <cellStyle name="Accent3 12" xfId="819"/>
    <cellStyle name="Accent3 13" xfId="820"/>
    <cellStyle name="Accent3 14" xfId="821"/>
    <cellStyle name="Accent3 15" xfId="822"/>
    <cellStyle name="Accent3 16" xfId="823"/>
    <cellStyle name="Accent3 17" xfId="824"/>
    <cellStyle name="Accent3 18" xfId="825"/>
    <cellStyle name="Accent3 19" xfId="826"/>
    <cellStyle name="Accent3 2" xfId="827"/>
    <cellStyle name="Accent3 2 2" xfId="828"/>
    <cellStyle name="Accent3 20" xfId="829"/>
    <cellStyle name="Accent3 21" xfId="830"/>
    <cellStyle name="Accent3 22" xfId="831"/>
    <cellStyle name="Accent3 23" xfId="832"/>
    <cellStyle name="Accent3 24" xfId="833"/>
    <cellStyle name="Accent3 25" xfId="834"/>
    <cellStyle name="Accent3 26" xfId="835"/>
    <cellStyle name="Accent3 27" xfId="836"/>
    <cellStyle name="Accent3 28" xfId="837"/>
    <cellStyle name="Accent3 29" xfId="838"/>
    <cellStyle name="Accent3 3" xfId="839"/>
    <cellStyle name="Accent3 30" xfId="840"/>
    <cellStyle name="Accent3 31" xfId="841"/>
    <cellStyle name="Accent3 32" xfId="842"/>
    <cellStyle name="Accent3 33" xfId="843"/>
    <cellStyle name="Accent3 34" xfId="844"/>
    <cellStyle name="Accent3 35" xfId="845"/>
    <cellStyle name="Accent3 36" xfId="846"/>
    <cellStyle name="Accent3 37" xfId="847"/>
    <cellStyle name="Accent3 38" xfId="848"/>
    <cellStyle name="Accent3 39" xfId="849"/>
    <cellStyle name="Accent3 4" xfId="850"/>
    <cellStyle name="Accent3 40" xfId="851"/>
    <cellStyle name="Accent3 41" xfId="852"/>
    <cellStyle name="Accent3 42" xfId="853"/>
    <cellStyle name="Accent3 43" xfId="854"/>
    <cellStyle name="Accent3 5" xfId="855"/>
    <cellStyle name="Accent3 6" xfId="856"/>
    <cellStyle name="Accent3 7" xfId="857"/>
    <cellStyle name="Accent3 8" xfId="858"/>
    <cellStyle name="Accent3 9" xfId="859"/>
    <cellStyle name="Accent4 - 20%" xfId="860"/>
    <cellStyle name="Accent4 - 40%" xfId="861"/>
    <cellStyle name="Accent4 - 60%" xfId="862"/>
    <cellStyle name="Accent4 10" xfId="863"/>
    <cellStyle name="Accent4 11" xfId="864"/>
    <cellStyle name="Accent4 12" xfId="865"/>
    <cellStyle name="Accent4 13" xfId="866"/>
    <cellStyle name="Accent4 14" xfId="867"/>
    <cellStyle name="Accent4 15" xfId="868"/>
    <cellStyle name="Accent4 16" xfId="869"/>
    <cellStyle name="Accent4 17" xfId="870"/>
    <cellStyle name="Accent4 18" xfId="871"/>
    <cellStyle name="Accent4 19" xfId="872"/>
    <cellStyle name="Accent4 2" xfId="873"/>
    <cellStyle name="Accent4 2 2" xfId="874"/>
    <cellStyle name="Accent4 20" xfId="875"/>
    <cellStyle name="Accent4 21" xfId="876"/>
    <cellStyle name="Accent4 22" xfId="877"/>
    <cellStyle name="Accent4 23" xfId="878"/>
    <cellStyle name="Accent4 24" xfId="879"/>
    <cellStyle name="Accent4 25" xfId="880"/>
    <cellStyle name="Accent4 26" xfId="881"/>
    <cellStyle name="Accent4 27" xfId="882"/>
    <cellStyle name="Accent4 28" xfId="883"/>
    <cellStyle name="Accent4 29" xfId="884"/>
    <cellStyle name="Accent4 3" xfId="885"/>
    <cellStyle name="Accent4 30" xfId="886"/>
    <cellStyle name="Accent4 31" xfId="887"/>
    <cellStyle name="Accent4 32" xfId="888"/>
    <cellStyle name="Accent4 33" xfId="889"/>
    <cellStyle name="Accent4 34" xfId="890"/>
    <cellStyle name="Accent4 35" xfId="891"/>
    <cellStyle name="Accent4 36" xfId="892"/>
    <cellStyle name="Accent4 37" xfId="893"/>
    <cellStyle name="Accent4 38" xfId="894"/>
    <cellStyle name="Accent4 39" xfId="895"/>
    <cellStyle name="Accent4 4" xfId="896"/>
    <cellStyle name="Accent4 40" xfId="897"/>
    <cellStyle name="Accent4 41" xfId="898"/>
    <cellStyle name="Accent4 42" xfId="899"/>
    <cellStyle name="Accent4 43" xfId="900"/>
    <cellStyle name="Accent4 5" xfId="901"/>
    <cellStyle name="Accent4 6" xfId="902"/>
    <cellStyle name="Accent4 7" xfId="903"/>
    <cellStyle name="Accent4 8" xfId="904"/>
    <cellStyle name="Accent4 9" xfId="905"/>
    <cellStyle name="Accent5 - 20%" xfId="906"/>
    <cellStyle name="Accent5 - 40%" xfId="907"/>
    <cellStyle name="Accent5 - 60%" xfId="908"/>
    <cellStyle name="Accent5 10" xfId="909"/>
    <cellStyle name="Accent5 11" xfId="910"/>
    <cellStyle name="Accent5 12" xfId="911"/>
    <cellStyle name="Accent5 13" xfId="912"/>
    <cellStyle name="Accent5 14" xfId="913"/>
    <cellStyle name="Accent5 15" xfId="914"/>
    <cellStyle name="Accent5 16" xfId="915"/>
    <cellStyle name="Accent5 17" xfId="916"/>
    <cellStyle name="Accent5 18" xfId="917"/>
    <cellStyle name="Accent5 19" xfId="918"/>
    <cellStyle name="Accent5 2" xfId="919"/>
    <cellStyle name="Accent5 2 2" xfId="920"/>
    <cellStyle name="Accent5 20" xfId="921"/>
    <cellStyle name="Accent5 21" xfId="922"/>
    <cellStyle name="Accent5 22" xfId="923"/>
    <cellStyle name="Accent5 23" xfId="924"/>
    <cellStyle name="Accent5 24" xfId="925"/>
    <cellStyle name="Accent5 25" xfId="926"/>
    <cellStyle name="Accent5 26" xfId="927"/>
    <cellStyle name="Accent5 27" xfId="928"/>
    <cellStyle name="Accent5 28" xfId="929"/>
    <cellStyle name="Accent5 29" xfId="930"/>
    <cellStyle name="Accent5 3" xfId="931"/>
    <cellStyle name="Accent5 30" xfId="932"/>
    <cellStyle name="Accent5 31" xfId="933"/>
    <cellStyle name="Accent5 32" xfId="934"/>
    <cellStyle name="Accent5 33" xfId="935"/>
    <cellStyle name="Accent5 34" xfId="936"/>
    <cellStyle name="Accent5 35" xfId="937"/>
    <cellStyle name="Accent5 36" xfId="938"/>
    <cellStyle name="Accent5 37" xfId="939"/>
    <cellStyle name="Accent5 38" xfId="940"/>
    <cellStyle name="Accent5 39" xfId="941"/>
    <cellStyle name="Accent5 4" xfId="942"/>
    <cellStyle name="Accent5 40" xfId="943"/>
    <cellStyle name="Accent5 41" xfId="944"/>
    <cellStyle name="Accent5 42" xfId="945"/>
    <cellStyle name="Accent5 43" xfId="946"/>
    <cellStyle name="Accent5 5" xfId="947"/>
    <cellStyle name="Accent5 6" xfId="948"/>
    <cellStyle name="Accent5 7" xfId="949"/>
    <cellStyle name="Accent5 8" xfId="950"/>
    <cellStyle name="Accent5 9" xfId="951"/>
    <cellStyle name="Accent6 - 20%" xfId="952"/>
    <cellStyle name="Accent6 - 40%" xfId="953"/>
    <cellStyle name="Accent6 - 60%" xfId="954"/>
    <cellStyle name="Accent6 10" xfId="955"/>
    <cellStyle name="Accent6 11" xfId="956"/>
    <cellStyle name="Accent6 12" xfId="957"/>
    <cellStyle name="Accent6 13" xfId="958"/>
    <cellStyle name="Accent6 14" xfId="959"/>
    <cellStyle name="Accent6 15" xfId="960"/>
    <cellStyle name="Accent6 16" xfId="961"/>
    <cellStyle name="Accent6 17" xfId="962"/>
    <cellStyle name="Accent6 18" xfId="963"/>
    <cellStyle name="Accent6 19" xfId="964"/>
    <cellStyle name="Accent6 2" xfId="965"/>
    <cellStyle name="Accent6 2 2" xfId="966"/>
    <cellStyle name="Accent6 20" xfId="967"/>
    <cellStyle name="Accent6 21" xfId="968"/>
    <cellStyle name="Accent6 22" xfId="969"/>
    <cellStyle name="Accent6 23" xfId="970"/>
    <cellStyle name="Accent6 24" xfId="971"/>
    <cellStyle name="Accent6 25" xfId="972"/>
    <cellStyle name="Accent6 26" xfId="973"/>
    <cellStyle name="Accent6 27" xfId="974"/>
    <cellStyle name="Accent6 28" xfId="975"/>
    <cellStyle name="Accent6 29" xfId="976"/>
    <cellStyle name="Accent6 3" xfId="977"/>
    <cellStyle name="Accent6 30" xfId="978"/>
    <cellStyle name="Accent6 31" xfId="979"/>
    <cellStyle name="Accent6 32" xfId="980"/>
    <cellStyle name="Accent6 33" xfId="981"/>
    <cellStyle name="Accent6 34" xfId="982"/>
    <cellStyle name="Accent6 35" xfId="983"/>
    <cellStyle name="Accent6 36" xfId="984"/>
    <cellStyle name="Accent6 37" xfId="985"/>
    <cellStyle name="Accent6 38" xfId="986"/>
    <cellStyle name="Accent6 39" xfId="987"/>
    <cellStyle name="Accent6 4" xfId="988"/>
    <cellStyle name="Accent6 40" xfId="989"/>
    <cellStyle name="Accent6 41" xfId="990"/>
    <cellStyle name="Accent6 42" xfId="991"/>
    <cellStyle name="Accent6 43" xfId="992"/>
    <cellStyle name="Accent6 5" xfId="993"/>
    <cellStyle name="Accent6 6" xfId="994"/>
    <cellStyle name="Accent6 7" xfId="995"/>
    <cellStyle name="Accent6 8" xfId="996"/>
    <cellStyle name="Accent6 9" xfId="997"/>
    <cellStyle name="Bad 10" xfId="998"/>
    <cellStyle name="Bad 2" xfId="999"/>
    <cellStyle name="Bad 2 2" xfId="1000"/>
    <cellStyle name="Bad 3" xfId="1001"/>
    <cellStyle name="Bad 4" xfId="1002"/>
    <cellStyle name="Bad 5" xfId="1003"/>
    <cellStyle name="Bad 6" xfId="1004"/>
    <cellStyle name="Bad 7" xfId="1005"/>
    <cellStyle name="Bad 8" xfId="1006"/>
    <cellStyle name="Bad 9" xfId="1007"/>
    <cellStyle name="blank" xfId="1008"/>
    <cellStyle name="Calc Currency (0)" xfId="1009"/>
    <cellStyle name="Calculation 10" xfId="1010"/>
    <cellStyle name="Calculation 2" xfId="1011"/>
    <cellStyle name="Calculation 2 2" xfId="1012"/>
    <cellStyle name="Calculation 3" xfId="1013"/>
    <cellStyle name="Calculation 4" xfId="1014"/>
    <cellStyle name="Calculation 5" xfId="1015"/>
    <cellStyle name="Calculation 6" xfId="1016"/>
    <cellStyle name="Calculation 7" xfId="1017"/>
    <cellStyle name="Calculation 8" xfId="1018"/>
    <cellStyle name="Calculation 9" xfId="1019"/>
    <cellStyle name="Check Cell 10" xfId="1020"/>
    <cellStyle name="Check Cell 2" xfId="1021"/>
    <cellStyle name="Check Cell 2 2" xfId="1022"/>
    <cellStyle name="Check Cell 3" xfId="1023"/>
    <cellStyle name="Check Cell 4" xfId="1024"/>
    <cellStyle name="Check Cell 5" xfId="1025"/>
    <cellStyle name="Check Cell 6" xfId="1026"/>
    <cellStyle name="Check Cell 7" xfId="1027"/>
    <cellStyle name="Check Cell 8" xfId="1028"/>
    <cellStyle name="Check Cell 9" xfId="1029"/>
    <cellStyle name="CheckCell" xfId="1030"/>
    <cellStyle name="Comma" xfId="1" builtinId="3"/>
    <cellStyle name="Comma 10" xfId="1031"/>
    <cellStyle name="Comma 11" xfId="1032"/>
    <cellStyle name="Comma 12" xfId="1033"/>
    <cellStyle name="Comma 13" xfId="1034"/>
    <cellStyle name="Comma 13 2" xfId="1035"/>
    <cellStyle name="Comma 14" xfId="1036"/>
    <cellStyle name="Comma 14 2" xfId="1037"/>
    <cellStyle name="Comma 15" xfId="1038"/>
    <cellStyle name="Comma 16" xfId="1039"/>
    <cellStyle name="Comma 2" xfId="1040"/>
    <cellStyle name="Comma 2 2" xfId="1041"/>
    <cellStyle name="Comma 2 3" xfId="1042"/>
    <cellStyle name="Comma 2 4" xfId="1043"/>
    <cellStyle name="Comma 2 5" xfId="1044"/>
    <cellStyle name="Comma 2 5 2" xfId="1045"/>
    <cellStyle name="Comma 3" xfId="1046"/>
    <cellStyle name="Comma 3 2" xfId="1047"/>
    <cellStyle name="Comma 3 3" xfId="1048"/>
    <cellStyle name="Comma 3 3 2" xfId="1049"/>
    <cellStyle name="Comma 3 4" xfId="1050"/>
    <cellStyle name="Comma 3 4 2" xfId="1051"/>
    <cellStyle name="Comma 4" xfId="1052"/>
    <cellStyle name="Comma 4 2" xfId="1053"/>
    <cellStyle name="Comma 4 3" xfId="1054"/>
    <cellStyle name="Comma 4 3 2" xfId="1055"/>
    <cellStyle name="Comma 5" xfId="1056"/>
    <cellStyle name="Comma 5 2" xfId="1057"/>
    <cellStyle name="Comma 5 3" xfId="1058"/>
    <cellStyle name="Comma 5 3 2" xfId="1059"/>
    <cellStyle name="Comma 6" xfId="1060"/>
    <cellStyle name="Comma 6 2" xfId="1061"/>
    <cellStyle name="Comma 6 3" xfId="1062"/>
    <cellStyle name="Comma 6 3 2" xfId="1063"/>
    <cellStyle name="Comma 7" xfId="1064"/>
    <cellStyle name="Comma 8" xfId="1065"/>
    <cellStyle name="Comma 9" xfId="1066"/>
    <cellStyle name="Comma0" xfId="1067"/>
    <cellStyle name="Comma0 - Style2" xfId="1068"/>
    <cellStyle name="Comma0 - Style4" xfId="1069"/>
    <cellStyle name="Comma0 - Style5" xfId="1070"/>
    <cellStyle name="Comma0_00COS Ind Allocators" xfId="1071"/>
    <cellStyle name="Comma1 - Style1" xfId="1072"/>
    <cellStyle name="Copied" xfId="1073"/>
    <cellStyle name="COST1" xfId="1074"/>
    <cellStyle name="Curren - Style1" xfId="1075"/>
    <cellStyle name="Curren - Style2" xfId="1076"/>
    <cellStyle name="Curren - Style5" xfId="1077"/>
    <cellStyle name="Curren - Style6" xfId="1078"/>
    <cellStyle name="Currency 10" xfId="1079"/>
    <cellStyle name="Currency 11" xfId="1080"/>
    <cellStyle name="Currency 11 2" xfId="1081"/>
    <cellStyle name="Currency 12" xfId="1082"/>
    <cellStyle name="Currency 2" xfId="1083"/>
    <cellStyle name="Currency 2 2" xfId="1084"/>
    <cellStyle name="Currency 2 3" xfId="1085"/>
    <cellStyle name="Currency 3" xfId="1086"/>
    <cellStyle name="Currency 4" xfId="1087"/>
    <cellStyle name="Currency 5" xfId="1088"/>
    <cellStyle name="Currency 6" xfId="1089"/>
    <cellStyle name="Currency 7" xfId="1090"/>
    <cellStyle name="Currency 8" xfId="1091"/>
    <cellStyle name="Currency 9" xfId="1092"/>
    <cellStyle name="Currency0" xfId="1093"/>
    <cellStyle name="Date" xfId="1094"/>
    <cellStyle name="Emphasis 1" xfId="1095"/>
    <cellStyle name="Emphasis 2" xfId="1096"/>
    <cellStyle name="Emphasis 3" xfId="1097"/>
    <cellStyle name="Entered" xfId="1098"/>
    <cellStyle name="Entered 2" xfId="1099"/>
    <cellStyle name="Explanatory Text 10" xfId="1100"/>
    <cellStyle name="Explanatory Text 2" xfId="1101"/>
    <cellStyle name="Explanatory Text 2 2" xfId="1102"/>
    <cellStyle name="Explanatory Text 3" xfId="1103"/>
    <cellStyle name="Explanatory Text 4" xfId="1104"/>
    <cellStyle name="Explanatory Text 5" xfId="1105"/>
    <cellStyle name="Explanatory Text 6" xfId="1106"/>
    <cellStyle name="Explanatory Text 7" xfId="1107"/>
    <cellStyle name="Explanatory Text 8" xfId="1108"/>
    <cellStyle name="Explanatory Text 9" xfId="1109"/>
    <cellStyle name="Fixed" xfId="1110"/>
    <cellStyle name="Fixed3 - Style3" xfId="1111"/>
    <cellStyle name="Good 10" xfId="1112"/>
    <cellStyle name="Good 2" xfId="1113"/>
    <cellStyle name="Good 2 2" xfId="1114"/>
    <cellStyle name="Good 3" xfId="1115"/>
    <cellStyle name="Good 4" xfId="1116"/>
    <cellStyle name="Good 5" xfId="1117"/>
    <cellStyle name="Good 6" xfId="1118"/>
    <cellStyle name="Good 7" xfId="1119"/>
    <cellStyle name="Good 8" xfId="1120"/>
    <cellStyle name="Good 9" xfId="1121"/>
    <cellStyle name="Grey" xfId="1122"/>
    <cellStyle name="Grey 2" xfId="1123"/>
    <cellStyle name="Header" xfId="1124"/>
    <cellStyle name="Header1" xfId="1125"/>
    <cellStyle name="Header2" xfId="1126"/>
    <cellStyle name="Header2 2" xfId="1127"/>
    <cellStyle name="Heading" xfId="1128"/>
    <cellStyle name="Heading 1 10" xfId="1129"/>
    <cellStyle name="Heading 1 2" xfId="1130"/>
    <cellStyle name="Heading 1 2 2" xfId="1131"/>
    <cellStyle name="Heading 1 3" xfId="1132"/>
    <cellStyle name="Heading 1 4" xfId="1133"/>
    <cellStyle name="Heading 1 5" xfId="1134"/>
    <cellStyle name="Heading 1 6" xfId="1135"/>
    <cellStyle name="Heading 1 7" xfId="1136"/>
    <cellStyle name="Heading 1 8" xfId="1137"/>
    <cellStyle name="Heading 1 9" xfId="1138"/>
    <cellStyle name="Heading 2 10" xfId="1139"/>
    <cellStyle name="Heading 2 2" xfId="1140"/>
    <cellStyle name="Heading 2 2 2" xfId="1141"/>
    <cellStyle name="Heading 2 3" xfId="1142"/>
    <cellStyle name="Heading 2 4" xfId="1143"/>
    <cellStyle name="Heading 2 5" xfId="1144"/>
    <cellStyle name="Heading 2 6" xfId="1145"/>
    <cellStyle name="Heading 2 7" xfId="1146"/>
    <cellStyle name="Heading 2 8" xfId="1147"/>
    <cellStyle name="Heading 2 9" xfId="1148"/>
    <cellStyle name="Heading 3 10" xfId="1149"/>
    <cellStyle name="Heading 3 2" xfId="1150"/>
    <cellStyle name="Heading 3 2 2" xfId="1151"/>
    <cellStyle name="Heading 3 3" xfId="1152"/>
    <cellStyle name="Heading 3 4" xfId="1153"/>
    <cellStyle name="Heading 3 5" xfId="1154"/>
    <cellStyle name="Heading 3 6" xfId="1155"/>
    <cellStyle name="Heading 3 7" xfId="1156"/>
    <cellStyle name="Heading 3 8" xfId="1157"/>
    <cellStyle name="Heading 3 9" xfId="1158"/>
    <cellStyle name="Heading 4 10" xfId="1159"/>
    <cellStyle name="Heading 4 2" xfId="1160"/>
    <cellStyle name="Heading 4 2 2" xfId="1161"/>
    <cellStyle name="Heading 4 3" xfId="1162"/>
    <cellStyle name="Heading 4 4" xfId="1163"/>
    <cellStyle name="Heading 4 5" xfId="1164"/>
    <cellStyle name="Heading 4 6" xfId="1165"/>
    <cellStyle name="Heading 4 7" xfId="1166"/>
    <cellStyle name="Heading 4 8" xfId="1167"/>
    <cellStyle name="Heading 4 9" xfId="1168"/>
    <cellStyle name="Heading1" xfId="1169"/>
    <cellStyle name="Heading2" xfId="1170"/>
    <cellStyle name="Input [yellow]" xfId="1171"/>
    <cellStyle name="Input [yellow] 2" xfId="1172"/>
    <cellStyle name="Input 10" xfId="1173"/>
    <cellStyle name="Input 11" xfId="1174"/>
    <cellStyle name="Input 12" xfId="1175"/>
    <cellStyle name="Input 13" xfId="1176"/>
    <cellStyle name="Input 14" xfId="1177"/>
    <cellStyle name="Input 15" xfId="1178"/>
    <cellStyle name="Input 16" xfId="1179"/>
    <cellStyle name="Input 17" xfId="1180"/>
    <cellStyle name="Input 18" xfId="1181"/>
    <cellStyle name="Input 19" xfId="1182"/>
    <cellStyle name="Input 2" xfId="1183"/>
    <cellStyle name="Input 2 2" xfId="1184"/>
    <cellStyle name="Input 20" xfId="1185"/>
    <cellStyle name="Input 21" xfId="1186"/>
    <cellStyle name="Input 22" xfId="1187"/>
    <cellStyle name="Input 23" xfId="1188"/>
    <cellStyle name="Input 24" xfId="1189"/>
    <cellStyle name="Input 25" xfId="1190"/>
    <cellStyle name="Input 26" xfId="1191"/>
    <cellStyle name="Input 27" xfId="1192"/>
    <cellStyle name="Input 28" xfId="1193"/>
    <cellStyle name="Input 29" xfId="1194"/>
    <cellStyle name="Input 3" xfId="1195"/>
    <cellStyle name="Input 30" xfId="1196"/>
    <cellStyle name="Input 31" xfId="1197"/>
    <cellStyle name="Input 32" xfId="1198"/>
    <cellStyle name="Input 33" xfId="1199"/>
    <cellStyle name="Input 34" xfId="1200"/>
    <cellStyle name="Input 35" xfId="1201"/>
    <cellStyle name="Input 36" xfId="1202"/>
    <cellStyle name="Input 37" xfId="1203"/>
    <cellStyle name="Input 38" xfId="1204"/>
    <cellStyle name="Input 39" xfId="1205"/>
    <cellStyle name="Input 4" xfId="1206"/>
    <cellStyle name="Input 40" xfId="1207"/>
    <cellStyle name="Input 41" xfId="1208"/>
    <cellStyle name="Input 42" xfId="1209"/>
    <cellStyle name="Input 43" xfId="1210"/>
    <cellStyle name="Input 5" xfId="1211"/>
    <cellStyle name="Input 6" xfId="1212"/>
    <cellStyle name="Input 7" xfId="1213"/>
    <cellStyle name="Input 8" xfId="1214"/>
    <cellStyle name="Input 9" xfId="1215"/>
    <cellStyle name="Input Cells" xfId="1216"/>
    <cellStyle name="Input Cells Percent" xfId="1217"/>
    <cellStyle name="Lines" xfId="1218"/>
    <cellStyle name="LINKED" xfId="1219"/>
    <cellStyle name="Linked Cell 10" xfId="1220"/>
    <cellStyle name="Linked Cell 2" xfId="1221"/>
    <cellStyle name="Linked Cell 2 2" xfId="1222"/>
    <cellStyle name="Linked Cell 3" xfId="1223"/>
    <cellStyle name="Linked Cell 4" xfId="1224"/>
    <cellStyle name="Linked Cell 5" xfId="1225"/>
    <cellStyle name="Linked Cell 6" xfId="1226"/>
    <cellStyle name="Linked Cell 7" xfId="1227"/>
    <cellStyle name="Linked Cell 8" xfId="1228"/>
    <cellStyle name="Linked Cell 9" xfId="1229"/>
    <cellStyle name="modified border" xfId="1230"/>
    <cellStyle name="modified border 2" xfId="1231"/>
    <cellStyle name="modified border1" xfId="1232"/>
    <cellStyle name="modified border1 2" xfId="1233"/>
    <cellStyle name="Neutral 10" xfId="1234"/>
    <cellStyle name="Neutral 2" xfId="1235"/>
    <cellStyle name="Neutral 2 2" xfId="1236"/>
    <cellStyle name="Neutral 3" xfId="1237"/>
    <cellStyle name="Neutral 4" xfId="1238"/>
    <cellStyle name="Neutral 5" xfId="1239"/>
    <cellStyle name="Neutral 6" xfId="1240"/>
    <cellStyle name="Neutral 7" xfId="1241"/>
    <cellStyle name="Neutral 8" xfId="1242"/>
    <cellStyle name="Neutral 9" xfId="1243"/>
    <cellStyle name="no dec" xfId="1244"/>
    <cellStyle name="Normal" xfId="0" builtinId="0"/>
    <cellStyle name="Normal - Style1" xfId="1245"/>
    <cellStyle name="Normal - Style1 2" xfId="1246"/>
    <cellStyle name="Normal - Style1 3" xfId="1247"/>
    <cellStyle name="Normal 10" xfId="1248"/>
    <cellStyle name="Normal 10 2" xfId="1249"/>
    <cellStyle name="Normal 10 3" xfId="1250"/>
    <cellStyle name="Normal 10 3 2" xfId="1251"/>
    <cellStyle name="Normal 11" xfId="1252"/>
    <cellStyle name="Normal 11 2" xfId="1253"/>
    <cellStyle name="Normal 11 3" xfId="1254"/>
    <cellStyle name="Normal 11 3 2" xfId="1255"/>
    <cellStyle name="Normal 12" xfId="1256"/>
    <cellStyle name="Normal 12 2" xfId="1257"/>
    <cellStyle name="Normal 12 3" xfId="1258"/>
    <cellStyle name="Normal 12 3 2" xfId="1259"/>
    <cellStyle name="Normal 13" xfId="1260"/>
    <cellStyle name="Normal 13 2" xfId="1261"/>
    <cellStyle name="Normal 13 3" xfId="1262"/>
    <cellStyle name="Normal 13 3 2" xfId="1263"/>
    <cellStyle name="Normal 14" xfId="1264"/>
    <cellStyle name="Normal 14 2" xfId="1265"/>
    <cellStyle name="Normal 14 2 2" xfId="1266"/>
    <cellStyle name="Normal 14 3" xfId="1267"/>
    <cellStyle name="Normal 15" xfId="1268"/>
    <cellStyle name="Normal 15 2" xfId="1269"/>
    <cellStyle name="Normal 15 2 2" xfId="1270"/>
    <cellStyle name="Normal 16" xfId="1271"/>
    <cellStyle name="Normal 16 2" xfId="1272"/>
    <cellStyle name="Normal 16 3" xfId="1273"/>
    <cellStyle name="Normal 17" xfId="1274"/>
    <cellStyle name="Normal 17 2" xfId="1275"/>
    <cellStyle name="Normal 17 2 2" xfId="1276"/>
    <cellStyle name="Normal 17 3" xfId="1277"/>
    <cellStyle name="Normal 18" xfId="1278"/>
    <cellStyle name="Normal 18 2" xfId="1279"/>
    <cellStyle name="Normal 18 2 2" xfId="1280"/>
    <cellStyle name="Normal 18 3" xfId="1281"/>
    <cellStyle name="Normal 19" xfId="1282"/>
    <cellStyle name="Normal 19 2" xfId="1283"/>
    <cellStyle name="Normal 2" xfId="1284"/>
    <cellStyle name="Normal 2 10" xfId="1285"/>
    <cellStyle name="Normal 2 10 2" xfId="1286"/>
    <cellStyle name="Normal 2 11" xfId="1287"/>
    <cellStyle name="Normal 2 2" xfId="1288"/>
    <cellStyle name="Normal 2 2 2" xfId="1289"/>
    <cellStyle name="Normal 2 2 3" xfId="1290"/>
    <cellStyle name="Normal 2 2 4" xfId="1291"/>
    <cellStyle name="Normal 2 2 4 2" xfId="1292"/>
    <cellStyle name="Normal 2 3" xfId="1293"/>
    <cellStyle name="Normal 2 4" xfId="1294"/>
    <cellStyle name="Normal 2 5" xfId="1295"/>
    <cellStyle name="Normal 2 6" xfId="1296"/>
    <cellStyle name="Normal 2 7" xfId="1297"/>
    <cellStyle name="Normal 2 8" xfId="1298"/>
    <cellStyle name="Normal 2 8 2" xfId="1299"/>
    <cellStyle name="Normal 2 8 2 2" xfId="1300"/>
    <cellStyle name="Normal 2 8 3" xfId="1301"/>
    <cellStyle name="Normal 2 9" xfId="1302"/>
    <cellStyle name="Normal 2 9 2" xfId="1303"/>
    <cellStyle name="Normal 20" xfId="1304"/>
    <cellStyle name="Normal 20 2" xfId="1305"/>
    <cellStyle name="Normal 21" xfId="1306"/>
    <cellStyle name="Normal 21 2" xfId="1307"/>
    <cellStyle name="Normal 22" xfId="1308"/>
    <cellStyle name="Normal 22 2" xfId="1309"/>
    <cellStyle name="Normal 23" xfId="1310"/>
    <cellStyle name="Normal 23 2" xfId="1311"/>
    <cellStyle name="Normal 24" xfId="1312"/>
    <cellStyle name="Normal 24 2" xfId="1313"/>
    <cellStyle name="Normal 25" xfId="1314"/>
    <cellStyle name="Normal 25 2" xfId="1315"/>
    <cellStyle name="Normal 26" xfId="1316"/>
    <cellStyle name="Normal 26 2" xfId="1317"/>
    <cellStyle name="Normal 27" xfId="1318"/>
    <cellStyle name="Normal 27 2" xfId="1319"/>
    <cellStyle name="Normal 28" xfId="1320"/>
    <cellStyle name="Normal 28 2" xfId="1321"/>
    <cellStyle name="Normal 29" xfId="1322"/>
    <cellStyle name="Normal 29 2" xfId="1323"/>
    <cellStyle name="Normal 3" xfId="1324"/>
    <cellStyle name="Normal 3 2" xfId="1325"/>
    <cellStyle name="Normal 3 3" xfId="1326"/>
    <cellStyle name="Normal 3 4" xfId="1327"/>
    <cellStyle name="Normal 3 5" xfId="1328"/>
    <cellStyle name="Normal 3 6" xfId="1329"/>
    <cellStyle name="Normal 3 7" xfId="1330"/>
    <cellStyle name="Normal 3 7 2" xfId="1331"/>
    <cellStyle name="Normal 3_Net Classified Plant" xfId="1332"/>
    <cellStyle name="Normal 30" xfId="1333"/>
    <cellStyle name="Normal 30 2" xfId="1334"/>
    <cellStyle name="Normal 31" xfId="1335"/>
    <cellStyle name="Normal 31 2" xfId="1336"/>
    <cellStyle name="Normal 32" xfId="1337"/>
    <cellStyle name="Normal 32 2" xfId="1338"/>
    <cellStyle name="Normal 32 2 2" xfId="1339"/>
    <cellStyle name="Normal 32 3" xfId="1340"/>
    <cellStyle name="Normal 33" xfId="1341"/>
    <cellStyle name="Normal 33 2" xfId="1342"/>
    <cellStyle name="Normal 34" xfId="1343"/>
    <cellStyle name="Normal 34 2" xfId="1344"/>
    <cellStyle name="Normal 35" xfId="1345"/>
    <cellStyle name="Normal 35 2" xfId="1346"/>
    <cellStyle name="Normal 36" xfId="1347"/>
    <cellStyle name="Normal 36 2" xfId="1348"/>
    <cellStyle name="Normal 37" xfId="1349"/>
    <cellStyle name="Normal 37 2" xfId="1350"/>
    <cellStyle name="Normal 38" xfId="1351"/>
    <cellStyle name="Normal 38 2" xfId="1352"/>
    <cellStyle name="Normal 39" xfId="1353"/>
    <cellStyle name="Normal 39 2" xfId="1354"/>
    <cellStyle name="Normal 4" xfId="1355"/>
    <cellStyle name="Normal 4 2" xfId="1356"/>
    <cellStyle name="Normal 4 3" xfId="1357"/>
    <cellStyle name="Normal 4 4" xfId="1358"/>
    <cellStyle name="Normal 4 4 2" xfId="1359"/>
    <cellStyle name="Normal 4 5" xfId="1360"/>
    <cellStyle name="Normal 4 5 2" xfId="1361"/>
    <cellStyle name="Normal 4 6" xfId="1362"/>
    <cellStyle name="Normal 4 7" xfId="1363"/>
    <cellStyle name="Normal 4 7 2" xfId="1364"/>
    <cellStyle name="Normal 40" xfId="1365"/>
    <cellStyle name="Normal 40 2" xfId="1366"/>
    <cellStyle name="Normal 41" xfId="1367"/>
    <cellStyle name="Normal 42" xfId="1368"/>
    <cellStyle name="Normal 42 2" xfId="1369"/>
    <cellStyle name="Normal 43" xfId="1370"/>
    <cellStyle name="Normal 43 2" xfId="1371"/>
    <cellStyle name="Normal 44" xfId="1372"/>
    <cellStyle name="Normal 44 2" xfId="1373"/>
    <cellStyle name="Normal 45" xfId="1374"/>
    <cellStyle name="Normal 45 2" xfId="1375"/>
    <cellStyle name="Normal 46" xfId="1376"/>
    <cellStyle name="Normal 46 2" xfId="1377"/>
    <cellStyle name="Normal 47" xfId="1378"/>
    <cellStyle name="Normal 48" xfId="1379"/>
    <cellStyle name="Normal 49" xfId="1380"/>
    <cellStyle name="Normal 5" xfId="1381"/>
    <cellStyle name="Normal 5 2" xfId="1382"/>
    <cellStyle name="Normal 5 2 2" xfId="1383"/>
    <cellStyle name="Normal 5 3" xfId="1384"/>
    <cellStyle name="Normal 5 3 2" xfId="1385"/>
    <cellStyle name="Normal 5 4" xfId="1386"/>
    <cellStyle name="Normal 5 4 2" xfId="1387"/>
    <cellStyle name="Normal 5 5" xfId="1388"/>
    <cellStyle name="Normal 5 5 2" xfId="1389"/>
    <cellStyle name="Normal 5 6" xfId="1390"/>
    <cellStyle name="Normal 5 6 2" xfId="1391"/>
    <cellStyle name="Normal 5 7" xfId="1392"/>
    <cellStyle name="Normal 50" xfId="1393"/>
    <cellStyle name="Normal 51" xfId="1394"/>
    <cellStyle name="Normal 52" xfId="1395"/>
    <cellStyle name="Normal 6" xfId="1396"/>
    <cellStyle name="Normal 6 2" xfId="1397"/>
    <cellStyle name="Normal 6 3" xfId="1398"/>
    <cellStyle name="Normal 6 3 2" xfId="1399"/>
    <cellStyle name="Normal 7" xfId="1400"/>
    <cellStyle name="Normal 7 2" xfId="1401"/>
    <cellStyle name="Normal 7 3" xfId="1402"/>
    <cellStyle name="Normal 7 3 2" xfId="1403"/>
    <cellStyle name="Normal 8" xfId="1404"/>
    <cellStyle name="Normal 8 2" xfId="1405"/>
    <cellStyle name="Normal 8 3" xfId="1406"/>
    <cellStyle name="Normal 8 3 2" xfId="1407"/>
    <cellStyle name="Normal 9" xfId="1408"/>
    <cellStyle name="Normal 9 2" xfId="1409"/>
    <cellStyle name="Normal 9 3" xfId="1410"/>
    <cellStyle name="Normal 9 3 2" xfId="1411"/>
    <cellStyle name="Note 10" xfId="1412"/>
    <cellStyle name="Note 10 2" xfId="1413"/>
    <cellStyle name="Note 10 3" xfId="1414"/>
    <cellStyle name="Note 10 3 2" xfId="1415"/>
    <cellStyle name="Note 11" xfId="1416"/>
    <cellStyle name="Note 11 2" xfId="1417"/>
    <cellStyle name="Note 11 3" xfId="1418"/>
    <cellStyle name="Note 11 3 2" xfId="1419"/>
    <cellStyle name="Note 12" xfId="1420"/>
    <cellStyle name="Note 12 2" xfId="1421"/>
    <cellStyle name="Note 12 3" xfId="1422"/>
    <cellStyle name="Note 12 3 2" xfId="1423"/>
    <cellStyle name="Note 13" xfId="1424"/>
    <cellStyle name="Note 13 2" xfId="1425"/>
    <cellStyle name="Note 13 2 2" xfId="1426"/>
    <cellStyle name="Note 13 3" xfId="1427"/>
    <cellStyle name="Note 14" xfId="1428"/>
    <cellStyle name="Note 14 2" xfId="1429"/>
    <cellStyle name="Note 15" xfId="1430"/>
    <cellStyle name="Note 15 2" xfId="1431"/>
    <cellStyle name="Note 16" xfId="1432"/>
    <cellStyle name="Note 16 2" xfId="1433"/>
    <cellStyle name="Note 17" xfId="1434"/>
    <cellStyle name="Note 17 2" xfId="1435"/>
    <cellStyle name="Note 18" xfId="1436"/>
    <cellStyle name="Note 18 2" xfId="1437"/>
    <cellStyle name="Note 19" xfId="1438"/>
    <cellStyle name="Note 19 2" xfId="1439"/>
    <cellStyle name="Note 2" xfId="1440"/>
    <cellStyle name="Note 2 2" xfId="1441"/>
    <cellStyle name="Note 2 2 2" xfId="1442"/>
    <cellStyle name="Note 2 3" xfId="1443"/>
    <cellStyle name="Note 2 3 2" xfId="1444"/>
    <cellStyle name="Note 20" xfId="1445"/>
    <cellStyle name="Note 20 2" xfId="1446"/>
    <cellStyle name="Note 21" xfId="1447"/>
    <cellStyle name="Note 22" xfId="1448"/>
    <cellStyle name="Note 22 2" xfId="1449"/>
    <cellStyle name="Note 23" xfId="1450"/>
    <cellStyle name="Note 24" xfId="1451"/>
    <cellStyle name="Note 3" xfId="1452"/>
    <cellStyle name="Note 3 2" xfId="1453"/>
    <cellStyle name="Note 3 3" xfId="1454"/>
    <cellStyle name="Note 3 3 2" xfId="1455"/>
    <cellStyle name="Note 4" xfId="1456"/>
    <cellStyle name="Note 4 2" xfId="1457"/>
    <cellStyle name="Note 4 3" xfId="1458"/>
    <cellStyle name="Note 4 3 2" xfId="1459"/>
    <cellStyle name="Note 5" xfId="1460"/>
    <cellStyle name="Note 5 2" xfId="1461"/>
    <cellStyle name="Note 5 3" xfId="1462"/>
    <cellStyle name="Note 5 3 2" xfId="1463"/>
    <cellStyle name="Note 6" xfId="1464"/>
    <cellStyle name="Note 6 2" xfId="1465"/>
    <cellStyle name="Note 6 3" xfId="1466"/>
    <cellStyle name="Note 6 3 2" xfId="1467"/>
    <cellStyle name="Note 7" xfId="1468"/>
    <cellStyle name="Note 7 2" xfId="1469"/>
    <cellStyle name="Note 7 3" xfId="1470"/>
    <cellStyle name="Note 7 3 2" xfId="1471"/>
    <cellStyle name="Note 8" xfId="1472"/>
    <cellStyle name="Note 8 2" xfId="1473"/>
    <cellStyle name="Note 8 3" xfId="1474"/>
    <cellStyle name="Note 8 3 2" xfId="1475"/>
    <cellStyle name="Note 9" xfId="1476"/>
    <cellStyle name="Note 9 2" xfId="1477"/>
    <cellStyle name="Note 9 3" xfId="1478"/>
    <cellStyle name="Note 9 3 2" xfId="1479"/>
    <cellStyle name="Output 10" xfId="1480"/>
    <cellStyle name="Output 2" xfId="1481"/>
    <cellStyle name="Output 2 2" xfId="1482"/>
    <cellStyle name="Output 3" xfId="1483"/>
    <cellStyle name="Output 4" xfId="1484"/>
    <cellStyle name="Output 5" xfId="1485"/>
    <cellStyle name="Output 6" xfId="1486"/>
    <cellStyle name="Output 7" xfId="1487"/>
    <cellStyle name="Output 8" xfId="1488"/>
    <cellStyle name="Output 9" xfId="1489"/>
    <cellStyle name="Percen - Style1" xfId="1490"/>
    <cellStyle name="Percen - Style2" xfId="1491"/>
    <cellStyle name="Percen - Style3" xfId="1492"/>
    <cellStyle name="Percent (0)" xfId="1493"/>
    <cellStyle name="Percent [2]" xfId="1494"/>
    <cellStyle name="Percent [2] 2" xfId="1495"/>
    <cellStyle name="Percent 10" xfId="1496"/>
    <cellStyle name="Percent 11" xfId="1497"/>
    <cellStyle name="Percent 2" xfId="1498"/>
    <cellStyle name="Percent 3" xfId="1499"/>
    <cellStyle name="Percent 3 2" xfId="1500"/>
    <cellStyle name="Percent 4" xfId="1501"/>
    <cellStyle name="Percent 5" xfId="1502"/>
    <cellStyle name="Percent 6" xfId="1503"/>
    <cellStyle name="Percent 7" xfId="1504"/>
    <cellStyle name="Percent 8" xfId="1505"/>
    <cellStyle name="Percent 9" xfId="1506"/>
    <cellStyle name="Processing" xfId="1507"/>
    <cellStyle name="PSChar" xfId="1508"/>
    <cellStyle name="PSDate" xfId="1509"/>
    <cellStyle name="PSDec" xfId="1510"/>
    <cellStyle name="PSHeading" xfId="1511"/>
    <cellStyle name="PSInt" xfId="1512"/>
    <cellStyle name="PSSpacer" xfId="1513"/>
    <cellStyle name="purple - Style8" xfId="1514"/>
    <cellStyle name="RED" xfId="1515"/>
    <cellStyle name="Red - Style7" xfId="1516"/>
    <cellStyle name="Report" xfId="1517"/>
    <cellStyle name="Report Bar" xfId="1518"/>
    <cellStyle name="Report Heading" xfId="1519"/>
    <cellStyle name="Report Percent" xfId="1520"/>
    <cellStyle name="Report Unit Cost" xfId="1521"/>
    <cellStyle name="Reports" xfId="1522"/>
    <cellStyle name="Reports Total" xfId="1523"/>
    <cellStyle name="Reports Total 2" xfId="1524"/>
    <cellStyle name="Reports Unit Cost Total" xfId="1525"/>
    <cellStyle name="Reports Unit Cost Total 2" xfId="1526"/>
    <cellStyle name="RevList" xfId="1527"/>
    <cellStyle name="round100" xfId="1528"/>
    <cellStyle name="SAPBEXaggData" xfId="1529"/>
    <cellStyle name="SAPBEXaggData 2" xfId="1530"/>
    <cellStyle name="SAPBEXaggData 3" xfId="1531"/>
    <cellStyle name="SAPBEXaggDataEmph" xfId="1532"/>
    <cellStyle name="SAPBEXaggDataEmph 2" xfId="1533"/>
    <cellStyle name="SAPBEXaggDataEmph 3" xfId="1534"/>
    <cellStyle name="SAPBEXaggItem" xfId="1535"/>
    <cellStyle name="SAPBEXaggItem 2" xfId="1536"/>
    <cellStyle name="SAPBEXaggItem 3" xfId="1537"/>
    <cellStyle name="SAPBEXaggItemX" xfId="1538"/>
    <cellStyle name="SAPBEXaggItemX 2" xfId="1539"/>
    <cellStyle name="SAPBEXaggItemX 3" xfId="1540"/>
    <cellStyle name="SAPBEXchaText" xfId="1541"/>
    <cellStyle name="SAPBEXchaText 2" xfId="1542"/>
    <cellStyle name="SAPBEXchaText 3" xfId="1543"/>
    <cellStyle name="SAPBEXchaText 4" xfId="1544"/>
    <cellStyle name="SAPBEXexcBad7" xfId="1545"/>
    <cellStyle name="SAPBEXexcBad7 2" xfId="1546"/>
    <cellStyle name="SAPBEXexcBad7 3" xfId="1547"/>
    <cellStyle name="SAPBEXexcBad8" xfId="1548"/>
    <cellStyle name="SAPBEXexcBad8 2" xfId="1549"/>
    <cellStyle name="SAPBEXexcBad8 3" xfId="1550"/>
    <cellStyle name="SAPBEXexcBad9" xfId="1551"/>
    <cellStyle name="SAPBEXexcBad9 2" xfId="1552"/>
    <cellStyle name="SAPBEXexcBad9 3" xfId="1553"/>
    <cellStyle name="SAPBEXexcCritical4" xfId="1554"/>
    <cellStyle name="SAPBEXexcCritical4 2" xfId="1555"/>
    <cellStyle name="SAPBEXexcCritical4 3" xfId="1556"/>
    <cellStyle name="SAPBEXexcCritical5" xfId="1557"/>
    <cellStyle name="SAPBEXexcCritical5 2" xfId="1558"/>
    <cellStyle name="SAPBEXexcCritical5 3" xfId="1559"/>
    <cellStyle name="SAPBEXexcCritical6" xfId="1560"/>
    <cellStyle name="SAPBEXexcCritical6 2" xfId="1561"/>
    <cellStyle name="SAPBEXexcCritical6 3" xfId="1562"/>
    <cellStyle name="SAPBEXexcGood1" xfId="1563"/>
    <cellStyle name="SAPBEXexcGood1 2" xfId="1564"/>
    <cellStyle name="SAPBEXexcGood1 3" xfId="1565"/>
    <cellStyle name="SAPBEXexcGood2" xfId="1566"/>
    <cellStyle name="SAPBEXexcGood2 2" xfId="1567"/>
    <cellStyle name="SAPBEXexcGood2 3" xfId="1568"/>
    <cellStyle name="SAPBEXexcGood3" xfId="1569"/>
    <cellStyle name="SAPBEXexcGood3 2" xfId="1570"/>
    <cellStyle name="SAPBEXexcGood3 3" xfId="1571"/>
    <cellStyle name="SAPBEXfilterDrill" xfId="1572"/>
    <cellStyle name="SAPBEXfilterDrill 2" xfId="1573"/>
    <cellStyle name="SAPBEXfilterDrill 3" xfId="1574"/>
    <cellStyle name="SAPBEXfilterItem" xfId="1575"/>
    <cellStyle name="SAPBEXfilterItem 2" xfId="1576"/>
    <cellStyle name="SAPBEXfilterItem 3" xfId="1577"/>
    <cellStyle name="SAPBEXfilterText" xfId="1578"/>
    <cellStyle name="SAPBEXformats" xfId="1579"/>
    <cellStyle name="SAPBEXformats 2" xfId="1580"/>
    <cellStyle name="SAPBEXformats 3" xfId="1581"/>
    <cellStyle name="SAPBEXheaderItem" xfId="1582"/>
    <cellStyle name="SAPBEXheaderItem 2" xfId="1583"/>
    <cellStyle name="SAPBEXheaderItem 3" xfId="1584"/>
    <cellStyle name="SAPBEXheaderText" xfId="1585"/>
    <cellStyle name="SAPBEXheaderText 2" xfId="1586"/>
    <cellStyle name="SAPBEXheaderText 3" xfId="1587"/>
    <cellStyle name="SAPBEXHLevel0" xfId="1588"/>
    <cellStyle name="SAPBEXHLevel0 2" xfId="1589"/>
    <cellStyle name="SAPBEXHLevel0 3" xfId="1590"/>
    <cellStyle name="SAPBEXHLevel0X" xfId="1591"/>
    <cellStyle name="SAPBEXHLevel0X 2" xfId="1592"/>
    <cellStyle name="SAPBEXHLevel0X 3" xfId="1593"/>
    <cellStyle name="SAPBEXHLevel1" xfId="1594"/>
    <cellStyle name="SAPBEXHLevel1 2" xfId="1595"/>
    <cellStyle name="SAPBEXHLevel1 3" xfId="1596"/>
    <cellStyle name="SAPBEXHLevel1X" xfId="1597"/>
    <cellStyle name="SAPBEXHLevel1X 2" xfId="1598"/>
    <cellStyle name="SAPBEXHLevel1X 3" xfId="1599"/>
    <cellStyle name="SAPBEXHLevel2" xfId="1600"/>
    <cellStyle name="SAPBEXHLevel2 2" xfId="1601"/>
    <cellStyle name="SAPBEXHLevel2 3" xfId="1602"/>
    <cellStyle name="SAPBEXHLevel2X" xfId="1603"/>
    <cellStyle name="SAPBEXHLevel2X 2" xfId="1604"/>
    <cellStyle name="SAPBEXHLevel2X 3" xfId="1605"/>
    <cellStyle name="SAPBEXHLevel3" xfId="1606"/>
    <cellStyle name="SAPBEXHLevel3 2" xfId="1607"/>
    <cellStyle name="SAPBEXHLevel3 3" xfId="1608"/>
    <cellStyle name="SAPBEXHLevel3X" xfId="1609"/>
    <cellStyle name="SAPBEXHLevel3X 2" xfId="1610"/>
    <cellStyle name="SAPBEXHLevel3X 3" xfId="1611"/>
    <cellStyle name="SAPBEXinputData" xfId="1612"/>
    <cellStyle name="SAPBEXItemHeader" xfId="1613"/>
    <cellStyle name="SAPBEXresData" xfId="1614"/>
    <cellStyle name="SAPBEXresData 2" xfId="1615"/>
    <cellStyle name="SAPBEXresData 3" xfId="1616"/>
    <cellStyle name="SAPBEXresDataEmph" xfId="1617"/>
    <cellStyle name="SAPBEXresDataEmph 2" xfId="1618"/>
    <cellStyle name="SAPBEXresDataEmph 3" xfId="1619"/>
    <cellStyle name="SAPBEXresItem" xfId="1620"/>
    <cellStyle name="SAPBEXresItem 2" xfId="1621"/>
    <cellStyle name="SAPBEXresItem 3" xfId="1622"/>
    <cellStyle name="SAPBEXresItemX" xfId="1623"/>
    <cellStyle name="SAPBEXresItemX 2" xfId="1624"/>
    <cellStyle name="SAPBEXresItemX 3" xfId="1625"/>
    <cellStyle name="SAPBEXstdData" xfId="1626"/>
    <cellStyle name="SAPBEXstdData 2" xfId="1627"/>
    <cellStyle name="SAPBEXstdData 3" xfId="1628"/>
    <cellStyle name="SAPBEXstdDataEmph" xfId="1629"/>
    <cellStyle name="SAPBEXstdDataEmph 2" xfId="1630"/>
    <cellStyle name="SAPBEXstdDataEmph 3" xfId="1631"/>
    <cellStyle name="SAPBEXstdItem" xfId="1632"/>
    <cellStyle name="SAPBEXstdItem 2" xfId="1633"/>
    <cellStyle name="SAPBEXstdItem 3" xfId="1634"/>
    <cellStyle name="SAPBEXstdItemX" xfId="1635"/>
    <cellStyle name="SAPBEXstdItemX 2" xfId="1636"/>
    <cellStyle name="SAPBEXstdItemX 3" xfId="1637"/>
    <cellStyle name="SAPBEXtitle" xfId="1638"/>
    <cellStyle name="SAPBEXtitle 2" xfId="1639"/>
    <cellStyle name="SAPBEXtitle 3" xfId="1640"/>
    <cellStyle name="SAPBEXunassignedItem" xfId="1641"/>
    <cellStyle name="SAPBEXundefined" xfId="1642"/>
    <cellStyle name="SAPBEXundefined 2" xfId="1643"/>
    <cellStyle name="SAPBEXundefined 3" xfId="1644"/>
    <cellStyle name="shade" xfId="1645"/>
    <cellStyle name="Sheet Title" xfId="1646"/>
    <cellStyle name="StmtTtl1" xfId="1647"/>
    <cellStyle name="StmtTtl1 2" xfId="1648"/>
    <cellStyle name="StmtTtl2" xfId="1649"/>
    <cellStyle name="StmtTtl2 2" xfId="1650"/>
    <cellStyle name="STYL1 - Style1" xfId="1651"/>
    <cellStyle name="Style 1" xfId="1652"/>
    <cellStyle name="Style 1 2" xfId="1653"/>
    <cellStyle name="Subtotal" xfId="1654"/>
    <cellStyle name="Sub-total" xfId="1655"/>
    <cellStyle name="taples Plaza" xfId="1656"/>
    <cellStyle name="Test" xfId="1657"/>
    <cellStyle name="Tickmark" xfId="1658"/>
    <cellStyle name="Title 10" xfId="1659"/>
    <cellStyle name="Title 2" xfId="1660"/>
    <cellStyle name="Title 2 2" xfId="1661"/>
    <cellStyle name="Title 3" xfId="1662"/>
    <cellStyle name="Title 4" xfId="1663"/>
    <cellStyle name="Title 5" xfId="1664"/>
    <cellStyle name="Title 6" xfId="1665"/>
    <cellStyle name="Title 7" xfId="1666"/>
    <cellStyle name="Title 8" xfId="1667"/>
    <cellStyle name="Title 9" xfId="1668"/>
    <cellStyle name="Title: Major" xfId="1669"/>
    <cellStyle name="Title: Minor" xfId="1670"/>
    <cellStyle name="Title: Worksheet" xfId="1671"/>
    <cellStyle name="Total 10" xfId="1672"/>
    <cellStyle name="Total 2" xfId="1673"/>
    <cellStyle name="Total 2 2" xfId="1674"/>
    <cellStyle name="Total 3" xfId="1675"/>
    <cellStyle name="Total 4" xfId="1676"/>
    <cellStyle name="Total 5" xfId="1677"/>
    <cellStyle name="Total 6" xfId="1678"/>
    <cellStyle name="Total 7" xfId="1679"/>
    <cellStyle name="Total 8" xfId="1680"/>
    <cellStyle name="Total 9" xfId="1681"/>
    <cellStyle name="Total4 - Style4" xfId="1682"/>
    <cellStyle name="Warning Text 10" xfId="1683"/>
    <cellStyle name="Warning Text 2" xfId="1684"/>
    <cellStyle name="Warning Text 2 2" xfId="1685"/>
    <cellStyle name="Warning Text 3" xfId="1686"/>
    <cellStyle name="Warning Text 4" xfId="1687"/>
    <cellStyle name="Warning Text 5" xfId="1688"/>
    <cellStyle name="Warning Text 6" xfId="1689"/>
    <cellStyle name="Warning Text 7" xfId="1690"/>
    <cellStyle name="Warning Text 8" xfId="1691"/>
    <cellStyle name="Warning Text 9" xfId="16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tabSelected="1" workbookViewId="0">
      <selection activeCell="G28" sqref="G28"/>
    </sheetView>
  </sheetViews>
  <sheetFormatPr defaultColWidth="9.109375" defaultRowHeight="14.4"/>
  <cols>
    <col min="1" max="1" width="40" bestFit="1" customWidth="1"/>
    <col min="2" max="2" width="15" customWidth="1"/>
    <col min="3" max="3" width="14.33203125" customWidth="1"/>
    <col min="4" max="4" width="14.6640625" customWidth="1"/>
  </cols>
  <sheetData>
    <row r="1" spans="1:4">
      <c r="A1" s="1" t="s">
        <v>0</v>
      </c>
      <c r="B1" s="2"/>
      <c r="C1" s="2"/>
      <c r="D1" s="2"/>
    </row>
    <row r="2" spans="1:4">
      <c r="A2" s="1" t="s">
        <v>1</v>
      </c>
      <c r="B2" s="2"/>
      <c r="C2" s="2"/>
      <c r="D2" s="2"/>
    </row>
    <row r="3" spans="1:4">
      <c r="A3" s="129" t="s">
        <v>2</v>
      </c>
      <c r="B3" s="129"/>
      <c r="C3" s="129"/>
      <c r="D3" s="129"/>
    </row>
    <row r="4" spans="1:4">
      <c r="B4" s="2"/>
      <c r="C4" s="2"/>
      <c r="D4" s="2"/>
    </row>
    <row r="5" spans="1:4">
      <c r="A5" s="130" t="s">
        <v>3</v>
      </c>
      <c r="B5" s="130"/>
      <c r="C5" s="130"/>
      <c r="D5" s="130"/>
    </row>
    <row r="6" spans="1:4">
      <c r="A6" s="3"/>
      <c r="B6" s="3"/>
      <c r="C6" s="3"/>
      <c r="D6" s="3"/>
    </row>
    <row r="7" spans="1:4">
      <c r="A7" s="4"/>
      <c r="B7" s="5" t="s">
        <v>4</v>
      </c>
      <c r="C7" s="6" t="s">
        <v>5</v>
      </c>
      <c r="D7" s="7" t="s">
        <v>6</v>
      </c>
    </row>
    <row r="8" spans="1:4">
      <c r="A8" s="8" t="s">
        <v>7</v>
      </c>
      <c r="B8" s="9"/>
      <c r="C8" s="9"/>
      <c r="D8" s="10"/>
    </row>
    <row r="9" spans="1:4">
      <c r="A9" s="11" t="s">
        <v>8</v>
      </c>
      <c r="B9" s="12">
        <v>150516827.41</v>
      </c>
      <c r="C9" s="12">
        <v>45678480.530000001</v>
      </c>
      <c r="D9" s="13">
        <f>SUM(B9:C9)</f>
        <v>196195307.94</v>
      </c>
    </row>
    <row r="10" spans="1:4">
      <c r="A10" s="11" t="s">
        <v>9</v>
      </c>
      <c r="B10" s="14">
        <v>20385.37</v>
      </c>
      <c r="C10" s="14">
        <v>0</v>
      </c>
      <c r="D10" s="15">
        <f>SUM(B10:C10)</f>
        <v>20385.37</v>
      </c>
    </row>
    <row r="11" spans="1:4">
      <c r="A11" s="11" t="s">
        <v>10</v>
      </c>
      <c r="B11" s="14">
        <v>3480241.8999999901</v>
      </c>
      <c r="C11" s="14">
        <v>0</v>
      </c>
      <c r="D11" s="15">
        <f>SUM(B11:C11)</f>
        <v>3480241.8999999901</v>
      </c>
    </row>
    <row r="12" spans="1:4">
      <c r="A12" s="11" t="s">
        <v>11</v>
      </c>
      <c r="B12" s="16">
        <v>10883774.019999901</v>
      </c>
      <c r="C12" s="17">
        <v>1750087.09</v>
      </c>
      <c r="D12" s="18">
        <f>SUM(B12:C12)</f>
        <v>12633861.109999901</v>
      </c>
    </row>
    <row r="13" spans="1:4">
      <c r="A13" s="11" t="s">
        <v>12</v>
      </c>
      <c r="B13" s="19">
        <f>SUM(B9:B12)</f>
        <v>164901228.69999987</v>
      </c>
      <c r="C13" s="19">
        <f>SUM(C9:C12)</f>
        <v>47428567.620000005</v>
      </c>
      <c r="D13" s="13">
        <f>SUM(D9:D12)</f>
        <v>212329796.31999987</v>
      </c>
    </row>
    <row r="14" spans="1:4">
      <c r="A14" s="8" t="s">
        <v>13</v>
      </c>
      <c r="B14" s="9"/>
      <c r="C14" s="9"/>
      <c r="D14" s="10"/>
    </row>
    <row r="15" spans="1:4">
      <c r="A15" s="8" t="s">
        <v>14</v>
      </c>
      <c r="B15" s="9"/>
      <c r="C15" s="9"/>
      <c r="D15" s="10"/>
    </row>
    <row r="16" spans="1:4">
      <c r="A16" s="8" t="s">
        <v>15</v>
      </c>
      <c r="B16" s="9"/>
      <c r="C16" s="9"/>
      <c r="D16" s="10"/>
    </row>
    <row r="17" spans="1:4">
      <c r="A17" s="8" t="s">
        <v>16</v>
      </c>
      <c r="B17" s="9"/>
      <c r="C17" s="9"/>
      <c r="D17" s="10"/>
    </row>
    <row r="18" spans="1:4">
      <c r="A18" s="11" t="s">
        <v>17</v>
      </c>
      <c r="B18" s="12">
        <v>8650501.1699999906</v>
      </c>
      <c r="C18" s="12">
        <v>0</v>
      </c>
      <c r="D18" s="13">
        <f>B18+C18</f>
        <v>8650501.1699999906</v>
      </c>
    </row>
    <row r="19" spans="1:4">
      <c r="A19" s="11" t="s">
        <v>18</v>
      </c>
      <c r="B19" s="14">
        <v>35306484.109999999</v>
      </c>
      <c r="C19" s="14">
        <v>14074647.759999899</v>
      </c>
      <c r="D19" s="15">
        <f>B19+C19</f>
        <v>49381131.8699999</v>
      </c>
    </row>
    <row r="20" spans="1:4">
      <c r="A20" s="11" t="s">
        <v>19</v>
      </c>
      <c r="B20" s="14">
        <v>9156560.0800000001</v>
      </c>
      <c r="C20" s="14">
        <v>0</v>
      </c>
      <c r="D20" s="15">
        <f>B20+C20</f>
        <v>9156560.0800000001</v>
      </c>
    </row>
    <row r="21" spans="1:4">
      <c r="A21" s="11" t="s">
        <v>20</v>
      </c>
      <c r="B21" s="16">
        <v>-4961224.07</v>
      </c>
      <c r="C21" s="17">
        <v>0</v>
      </c>
      <c r="D21" s="18">
        <f>B21+C21</f>
        <v>-4961224.07</v>
      </c>
    </row>
    <row r="22" spans="1:4">
      <c r="A22" s="11" t="s">
        <v>21</v>
      </c>
      <c r="B22" s="19">
        <f>SUM(B18:B21)</f>
        <v>48152321.289999984</v>
      </c>
      <c r="C22" s="19">
        <f>SUM(C18:C21)</f>
        <v>14074647.759999899</v>
      </c>
      <c r="D22" s="13">
        <f>SUM(D18:D21)</f>
        <v>62226969.049999885</v>
      </c>
    </row>
    <row r="23" spans="1:4">
      <c r="A23" s="20" t="s">
        <v>22</v>
      </c>
      <c r="B23" s="21"/>
      <c r="C23" s="21"/>
      <c r="D23" s="22"/>
    </row>
    <row r="24" spans="1:4">
      <c r="A24" s="11" t="s">
        <v>23</v>
      </c>
      <c r="B24" s="12">
        <v>9935265.2799999993</v>
      </c>
      <c r="C24" s="12">
        <v>770503</v>
      </c>
      <c r="D24" s="13">
        <f t="shared" ref="D24:D38" si="0">B24+C24</f>
        <v>10705768.279999999</v>
      </c>
    </row>
    <row r="25" spans="1:4">
      <c r="A25" s="11" t="s">
        <v>24</v>
      </c>
      <c r="B25" s="14">
        <v>1930616.41</v>
      </c>
      <c r="C25" s="14">
        <v>0</v>
      </c>
      <c r="D25" s="15">
        <f t="shared" si="0"/>
        <v>1930616.41</v>
      </c>
    </row>
    <row r="26" spans="1:4">
      <c r="A26" s="11" t="s">
        <v>25</v>
      </c>
      <c r="B26" s="14">
        <v>7209194.5999999801</v>
      </c>
      <c r="C26" s="14">
        <v>5698334.0399999898</v>
      </c>
      <c r="D26" s="15">
        <f t="shared" si="0"/>
        <v>12907528.639999971</v>
      </c>
    </row>
    <row r="27" spans="1:4">
      <c r="A27" s="11" t="s">
        <v>26</v>
      </c>
      <c r="B27" s="14">
        <v>4668759.1735799899</v>
      </c>
      <c r="C27" s="14">
        <v>2516205.3364200001</v>
      </c>
      <c r="D27" s="15">
        <f t="shared" si="0"/>
        <v>7184964.5099999905</v>
      </c>
    </row>
    <row r="28" spans="1:4">
      <c r="A28" s="11" t="s">
        <v>27</v>
      </c>
      <c r="B28" s="14">
        <v>1486833.5373759989</v>
      </c>
      <c r="C28" s="14">
        <v>317638.28262399998</v>
      </c>
      <c r="D28" s="15">
        <f t="shared" si="0"/>
        <v>1804471.8199999989</v>
      </c>
    </row>
    <row r="29" spans="1:4">
      <c r="A29" s="11" t="s">
        <v>28</v>
      </c>
      <c r="B29" s="14">
        <v>6477636.9000000004</v>
      </c>
      <c r="C29" s="14">
        <v>652260.5</v>
      </c>
      <c r="D29" s="15">
        <f t="shared" si="0"/>
        <v>7129897.4000000004</v>
      </c>
    </row>
    <row r="30" spans="1:4">
      <c r="A30" s="11" t="s">
        <v>29</v>
      </c>
      <c r="B30" s="14">
        <v>9328928.2890409995</v>
      </c>
      <c r="C30" s="14">
        <v>4321820.5809589894</v>
      </c>
      <c r="D30" s="15">
        <f t="shared" si="0"/>
        <v>13650748.86999999</v>
      </c>
    </row>
    <row r="31" spans="1:4">
      <c r="A31" s="11" t="s">
        <v>30</v>
      </c>
      <c r="B31" s="14">
        <v>28739069.946079001</v>
      </c>
      <c r="C31" s="14">
        <v>9744481.8339209985</v>
      </c>
      <c r="D31" s="15">
        <f t="shared" si="0"/>
        <v>38483551.780000001</v>
      </c>
    </row>
    <row r="32" spans="1:4">
      <c r="A32" s="11" t="s">
        <v>31</v>
      </c>
      <c r="B32" s="14">
        <v>5505362.4906089995</v>
      </c>
      <c r="C32" s="14">
        <v>1823204.22939099</v>
      </c>
      <c r="D32" s="15">
        <f t="shared" si="0"/>
        <v>7328566.7199999895</v>
      </c>
    </row>
    <row r="33" spans="1:4">
      <c r="A33" s="11" t="s">
        <v>32</v>
      </c>
      <c r="B33" s="14">
        <v>2934578.88</v>
      </c>
      <c r="C33" s="14">
        <v>0</v>
      </c>
      <c r="D33" s="15">
        <f t="shared" si="0"/>
        <v>2934578.88</v>
      </c>
    </row>
    <row r="34" spans="1:4">
      <c r="A34" s="23" t="s">
        <v>33</v>
      </c>
      <c r="B34" s="14">
        <v>-1627447.58</v>
      </c>
      <c r="C34" s="14">
        <v>726631.66</v>
      </c>
      <c r="D34" s="15">
        <f t="shared" si="0"/>
        <v>-900815.92</v>
      </c>
    </row>
    <row r="35" spans="1:4">
      <c r="A35" s="11" t="s">
        <v>34</v>
      </c>
      <c r="B35" s="14">
        <v>-8703092.1699999999</v>
      </c>
      <c r="C35" s="14">
        <v>0</v>
      </c>
      <c r="D35" s="15">
        <f t="shared" si="0"/>
        <v>-8703092.1699999999</v>
      </c>
    </row>
    <row r="36" spans="1:4">
      <c r="A36" s="23" t="s">
        <v>35</v>
      </c>
      <c r="B36" s="14">
        <v>17087755.360146999</v>
      </c>
      <c r="C36" s="14">
        <v>5752839.169852999</v>
      </c>
      <c r="D36" s="15">
        <f t="shared" si="0"/>
        <v>22840594.529999997</v>
      </c>
    </row>
    <row r="37" spans="1:4">
      <c r="A37" s="23" t="s">
        <v>36</v>
      </c>
      <c r="B37" s="14">
        <v>3759961.81</v>
      </c>
      <c r="C37" s="14">
        <v>-1287228.06</v>
      </c>
      <c r="D37" s="15">
        <f t="shared" si="0"/>
        <v>2472733.75</v>
      </c>
    </row>
    <row r="38" spans="1:4">
      <c r="A38" s="23" t="s">
        <v>37</v>
      </c>
      <c r="B38" s="16">
        <v>1222095.1499999899</v>
      </c>
      <c r="C38" s="17">
        <v>1114472.44</v>
      </c>
      <c r="D38" s="18">
        <f t="shared" si="0"/>
        <v>2336567.5899999896</v>
      </c>
    </row>
    <row r="39" spans="1:4">
      <c r="A39" s="20" t="s">
        <v>38</v>
      </c>
      <c r="B39" s="19">
        <f>SUM(B22:B38)</f>
        <v>138107839.36683193</v>
      </c>
      <c r="C39" s="19">
        <f>SUM(C22:C38)</f>
        <v>46225810.773167863</v>
      </c>
      <c r="D39" s="13">
        <f>SUM(D22:D38)</f>
        <v>184333650.13999984</v>
      </c>
    </row>
    <row r="40" spans="1:4">
      <c r="A40" s="23"/>
      <c r="B40" s="21"/>
      <c r="C40" s="21"/>
      <c r="D40" s="22"/>
    </row>
    <row r="41" spans="1:4" ht="17.399999999999999">
      <c r="A41" s="24" t="s">
        <v>39</v>
      </c>
      <c r="B41" s="25">
        <f>B13-B39</f>
        <v>26793389.33316794</v>
      </c>
      <c r="C41" s="25">
        <f>C13-C39</f>
        <v>1202756.8468321413</v>
      </c>
      <c r="D41" s="26">
        <f>D13-D39</f>
        <v>27996146.180000037</v>
      </c>
    </row>
    <row r="42" spans="1:4">
      <c r="A42" s="27"/>
      <c r="B42" s="28"/>
      <c r="C42" s="28"/>
      <c r="D42" s="29"/>
    </row>
  </sheetData>
  <mergeCells count="2">
    <mergeCell ref="A3:D3"/>
    <mergeCell ref="A5:D5"/>
  </mergeCells>
  <pageMargins left="0.7" right="0.7" top="0.75" bottom="0.75" header="0.3" footer="0.3"/>
  <pageSetup fitToHeight="0" orientation="portrait" r:id="rId1"/>
  <headerFooter>
    <oddFooter>&amp;R&amp;"Arial,Regular"&amp;9&amp;A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9"/>
  <sheetViews>
    <sheetView topLeftCell="A29" workbookViewId="0">
      <selection activeCell="F43" sqref="F43"/>
    </sheetView>
  </sheetViews>
  <sheetFormatPr defaultColWidth="9.109375" defaultRowHeight="14.4"/>
  <cols>
    <col min="1" max="1" width="40" bestFit="1" customWidth="1"/>
    <col min="2" max="2" width="17.5546875" style="31" customWidth="1"/>
    <col min="3" max="3" width="15.33203125" style="31" customWidth="1"/>
    <col min="4" max="4" width="15.44140625" style="31" customWidth="1"/>
    <col min="5" max="5" width="14.33203125" style="31" customWidth="1"/>
    <col min="6" max="6" width="15.109375" style="31" customWidth="1"/>
    <col min="7" max="7" width="9.109375" style="31"/>
    <col min="8" max="8" width="32.44140625" style="31" customWidth="1"/>
    <col min="9" max="10" width="9.109375" style="31"/>
  </cols>
  <sheetData>
    <row r="1" spans="1:7" customFormat="1" ht="18" customHeight="1">
      <c r="A1" s="1" t="s">
        <v>0</v>
      </c>
      <c r="B1" s="30"/>
      <c r="C1" s="30"/>
      <c r="D1" s="30"/>
      <c r="E1" s="30"/>
      <c r="F1" s="30"/>
      <c r="G1" s="31"/>
    </row>
    <row r="2" spans="1:7" customFormat="1" ht="18" customHeight="1">
      <c r="A2" s="1" t="s">
        <v>40</v>
      </c>
      <c r="B2" s="30"/>
      <c r="C2" s="30"/>
      <c r="D2" s="30"/>
      <c r="E2" s="30"/>
      <c r="F2" s="30"/>
      <c r="G2" s="31"/>
    </row>
    <row r="3" spans="1:7" customFormat="1" ht="18" customHeight="1">
      <c r="A3" s="1" t="s">
        <v>2</v>
      </c>
      <c r="B3" s="30"/>
      <c r="C3" s="30"/>
      <c r="D3" s="30"/>
      <c r="E3" s="30"/>
      <c r="F3" s="30"/>
      <c r="G3" s="31"/>
    </row>
    <row r="4" spans="1:7" customFormat="1" ht="12" customHeight="1">
      <c r="B4" s="31"/>
      <c r="C4" s="31"/>
      <c r="D4" s="31"/>
      <c r="E4" s="31"/>
      <c r="F4" s="31"/>
      <c r="G4" s="31"/>
    </row>
    <row r="5" spans="1:7" customFormat="1" ht="18" customHeight="1">
      <c r="A5" s="4"/>
      <c r="B5" s="32" t="s">
        <v>4</v>
      </c>
      <c r="C5" s="32" t="s">
        <v>5</v>
      </c>
      <c r="D5" s="32" t="s">
        <v>41</v>
      </c>
      <c r="E5" s="32" t="s">
        <v>42</v>
      </c>
      <c r="F5" s="33" t="s">
        <v>6</v>
      </c>
      <c r="G5" s="31"/>
    </row>
    <row r="6" spans="1:7" customFormat="1" ht="18" customHeight="1">
      <c r="A6" s="34" t="s">
        <v>43</v>
      </c>
      <c r="B6" s="35"/>
      <c r="C6" s="35"/>
      <c r="D6" s="35"/>
      <c r="E6" s="35"/>
      <c r="F6" s="36"/>
      <c r="G6" s="31"/>
    </row>
    <row r="7" spans="1:7" customFormat="1" ht="18" customHeight="1">
      <c r="A7" s="20" t="s">
        <v>7</v>
      </c>
      <c r="B7" s="9"/>
      <c r="C7" s="9"/>
      <c r="D7" s="9"/>
      <c r="E7" s="9"/>
      <c r="F7" s="10"/>
      <c r="G7" s="31"/>
    </row>
    <row r="8" spans="1:7" customFormat="1" ht="18" customHeight="1">
      <c r="A8" s="23" t="s">
        <v>8</v>
      </c>
      <c r="B8" s="19">
        <v>150516827.41</v>
      </c>
      <c r="C8" s="19">
        <v>45678480.530000001</v>
      </c>
      <c r="D8" s="19">
        <v>0</v>
      </c>
      <c r="E8" s="19">
        <v>0</v>
      </c>
      <c r="F8" s="13">
        <f>SUM(B8:E8)</f>
        <v>196195307.94</v>
      </c>
      <c r="G8" s="37"/>
    </row>
    <row r="9" spans="1:7" customFormat="1" ht="18" customHeight="1">
      <c r="A9" s="23" t="s">
        <v>9</v>
      </c>
      <c r="B9" s="38">
        <v>20385.37</v>
      </c>
      <c r="C9" s="38">
        <v>0</v>
      </c>
      <c r="D9" s="38">
        <v>0</v>
      </c>
      <c r="E9" s="38">
        <v>0</v>
      </c>
      <c r="F9" s="15">
        <f>SUM(B9:E9)</f>
        <v>20385.37</v>
      </c>
      <c r="G9" s="37"/>
    </row>
    <row r="10" spans="1:7" customFormat="1" ht="18" customHeight="1">
      <c r="A10" s="23" t="s">
        <v>10</v>
      </c>
      <c r="B10" s="38">
        <v>3480241.8999999901</v>
      </c>
      <c r="C10" s="38">
        <v>0</v>
      </c>
      <c r="D10" s="38">
        <v>0</v>
      </c>
      <c r="E10" s="38">
        <v>0</v>
      </c>
      <c r="F10" s="15">
        <f>SUM(B10:E10)</f>
        <v>3480241.8999999901</v>
      </c>
      <c r="G10" s="37"/>
    </row>
    <row r="11" spans="1:7" customFormat="1" ht="18" customHeight="1">
      <c r="A11" s="23" t="s">
        <v>11</v>
      </c>
      <c r="B11" s="39">
        <v>10883774.019999901</v>
      </c>
      <c r="C11" s="40">
        <v>1750087.09</v>
      </c>
      <c r="D11" s="40">
        <v>0</v>
      </c>
      <c r="E11" s="40">
        <v>0</v>
      </c>
      <c r="F11" s="18">
        <f>SUM(B11:E11)</f>
        <v>12633861.109999901</v>
      </c>
      <c r="G11" s="37"/>
    </row>
    <row r="12" spans="1:7" customFormat="1" ht="18" customHeight="1">
      <c r="A12" s="23" t="s">
        <v>12</v>
      </c>
      <c r="B12" s="19">
        <f>SUM(B8:B11)</f>
        <v>164901228.69999987</v>
      </c>
      <c r="C12" s="19">
        <f>SUM(C8:C11)</f>
        <v>47428567.620000005</v>
      </c>
      <c r="D12" s="19">
        <f>SUM(D8:D11)</f>
        <v>0</v>
      </c>
      <c r="E12" s="19">
        <f>SUM(E8:E11)</f>
        <v>0</v>
      </c>
      <c r="F12" s="13">
        <f>SUM(F8:F11)</f>
        <v>212329796.31999987</v>
      </c>
      <c r="G12" s="37"/>
    </row>
    <row r="13" spans="1:7" customFormat="1" ht="18" customHeight="1">
      <c r="A13" s="20" t="s">
        <v>13</v>
      </c>
      <c r="B13" s="9"/>
      <c r="C13" s="9"/>
      <c r="D13" s="9"/>
      <c r="E13" s="9"/>
      <c r="F13" s="10"/>
      <c r="G13" s="37"/>
    </row>
    <row r="14" spans="1:7" customFormat="1" ht="18" customHeight="1">
      <c r="A14" s="20" t="s">
        <v>14</v>
      </c>
      <c r="B14" s="9"/>
      <c r="C14" s="9"/>
      <c r="D14" s="9"/>
      <c r="E14" s="9"/>
      <c r="F14" s="10"/>
      <c r="G14" s="37"/>
    </row>
    <row r="15" spans="1:7" customFormat="1" ht="18" customHeight="1">
      <c r="A15" s="20" t="s">
        <v>15</v>
      </c>
      <c r="B15" s="9"/>
      <c r="C15" s="9"/>
      <c r="D15" s="9"/>
      <c r="E15" s="9"/>
      <c r="F15" s="10"/>
      <c r="G15" s="37"/>
    </row>
    <row r="16" spans="1:7" customFormat="1" ht="18" customHeight="1">
      <c r="A16" s="20" t="s">
        <v>16</v>
      </c>
      <c r="B16" s="9"/>
      <c r="C16" s="9"/>
      <c r="D16" s="9"/>
      <c r="E16" s="9"/>
      <c r="F16" s="10"/>
      <c r="G16" s="37"/>
    </row>
    <row r="17" spans="1:7" customFormat="1" ht="18" customHeight="1">
      <c r="A17" s="23" t="s">
        <v>17</v>
      </c>
      <c r="B17" s="19">
        <v>8650501.1699999906</v>
      </c>
      <c r="C17" s="19">
        <v>0</v>
      </c>
      <c r="D17" s="19">
        <v>0</v>
      </c>
      <c r="E17" s="19">
        <v>0</v>
      </c>
      <c r="F17" s="13">
        <f>SUM(B17:E17)</f>
        <v>8650501.1699999906</v>
      </c>
      <c r="G17" s="37"/>
    </row>
    <row r="18" spans="1:7" customFormat="1" ht="18" customHeight="1">
      <c r="A18" s="23" t="s">
        <v>18</v>
      </c>
      <c r="B18" s="38">
        <v>35306484.109999999</v>
      </c>
      <c r="C18" s="38">
        <v>14074647.759999899</v>
      </c>
      <c r="D18" s="38">
        <v>0</v>
      </c>
      <c r="E18" s="38">
        <v>0</v>
      </c>
      <c r="F18" s="15">
        <f>SUM(B18:E18)</f>
        <v>49381131.8699999</v>
      </c>
      <c r="G18" s="37"/>
    </row>
    <row r="19" spans="1:7" customFormat="1" ht="18" customHeight="1">
      <c r="A19" s="23" t="s">
        <v>19</v>
      </c>
      <c r="B19" s="38">
        <v>9156560.0800000001</v>
      </c>
      <c r="C19" s="38">
        <v>0</v>
      </c>
      <c r="D19" s="38">
        <v>0</v>
      </c>
      <c r="E19" s="38">
        <v>0</v>
      </c>
      <c r="F19" s="15">
        <f>SUM(B19:E19)</f>
        <v>9156560.0800000001</v>
      </c>
      <c r="G19" s="37"/>
    </row>
    <row r="20" spans="1:7" customFormat="1" ht="18" customHeight="1">
      <c r="A20" s="23" t="s">
        <v>20</v>
      </c>
      <c r="B20" s="39">
        <v>-4961224.07</v>
      </c>
      <c r="C20" s="40">
        <v>0</v>
      </c>
      <c r="D20" s="40">
        <v>0</v>
      </c>
      <c r="E20" s="40">
        <v>0</v>
      </c>
      <c r="F20" s="18">
        <f>SUM(B20:E20)</f>
        <v>-4961224.07</v>
      </c>
      <c r="G20" s="37"/>
    </row>
    <row r="21" spans="1:7" customFormat="1" ht="18" customHeight="1">
      <c r="A21" s="23" t="s">
        <v>21</v>
      </c>
      <c r="B21" s="19">
        <f>SUM(B17:B20)</f>
        <v>48152321.289999984</v>
      </c>
      <c r="C21" s="19">
        <f>SUM(C17:C20)</f>
        <v>14074647.759999899</v>
      </c>
      <c r="D21" s="19">
        <f>SUM(D17:D20)</f>
        <v>0</v>
      </c>
      <c r="E21" s="19">
        <f>SUM(E17:E20)</f>
        <v>0</v>
      </c>
      <c r="F21" s="13">
        <f>SUM(F17:F20)</f>
        <v>62226969.049999885</v>
      </c>
      <c r="G21" s="37"/>
    </row>
    <row r="22" spans="1:7" customFormat="1" ht="18" customHeight="1">
      <c r="A22" s="20" t="s">
        <v>22</v>
      </c>
      <c r="B22" s="9"/>
      <c r="C22" s="9"/>
      <c r="D22" s="9"/>
      <c r="E22" s="9"/>
      <c r="F22" s="10"/>
      <c r="G22" s="37"/>
    </row>
    <row r="23" spans="1:7" customFormat="1" ht="18" customHeight="1">
      <c r="A23" s="23" t="s">
        <v>23</v>
      </c>
      <c r="B23" s="19">
        <v>9935265.2799999993</v>
      </c>
      <c r="C23" s="19">
        <v>770503</v>
      </c>
      <c r="D23" s="19">
        <v>0</v>
      </c>
      <c r="E23" s="19">
        <v>0</v>
      </c>
      <c r="F23" s="13">
        <f t="shared" ref="F23:F37" si="0">SUM(B23:E23)</f>
        <v>10705768.279999999</v>
      </c>
      <c r="G23" s="37"/>
    </row>
    <row r="24" spans="1:7" customFormat="1" ht="18" customHeight="1">
      <c r="A24" s="23" t="s">
        <v>24</v>
      </c>
      <c r="B24" s="38">
        <v>1930616.41</v>
      </c>
      <c r="C24" s="38">
        <v>0</v>
      </c>
      <c r="D24" s="38">
        <v>0</v>
      </c>
      <c r="E24" s="38">
        <v>0</v>
      </c>
      <c r="F24" s="15">
        <f t="shared" si="0"/>
        <v>1930616.41</v>
      </c>
      <c r="G24" s="37"/>
    </row>
    <row r="25" spans="1:7" customFormat="1" ht="18" customHeight="1">
      <c r="A25" s="23" t="s">
        <v>25</v>
      </c>
      <c r="B25" s="38">
        <v>7209194.5999999801</v>
      </c>
      <c r="C25" s="38">
        <v>5698334.0399999898</v>
      </c>
      <c r="D25" s="38">
        <v>0</v>
      </c>
      <c r="E25" s="38">
        <v>0</v>
      </c>
      <c r="F25" s="15">
        <f t="shared" si="0"/>
        <v>12907528.639999971</v>
      </c>
      <c r="G25" s="37"/>
    </row>
    <row r="26" spans="1:7" customFormat="1" ht="18" customHeight="1">
      <c r="A26" s="11" t="s">
        <v>26</v>
      </c>
      <c r="B26" s="38">
        <v>2612383.25</v>
      </c>
      <c r="C26" s="38">
        <v>1039277.38</v>
      </c>
      <c r="D26" s="38">
        <v>3533303.8799999901</v>
      </c>
      <c r="E26" s="38">
        <v>0</v>
      </c>
      <c r="F26" s="15">
        <f t="shared" si="0"/>
        <v>7184964.5099999905</v>
      </c>
      <c r="G26" s="37"/>
    </row>
    <row r="27" spans="1:7" customFormat="1" ht="18" customHeight="1">
      <c r="A27" s="23" t="s">
        <v>27</v>
      </c>
      <c r="B27" s="38">
        <v>1359838.15</v>
      </c>
      <c r="C27" s="38">
        <v>225977.7</v>
      </c>
      <c r="D27" s="38">
        <v>218655.96999999901</v>
      </c>
      <c r="E27" s="38">
        <v>0</v>
      </c>
      <c r="F27" s="15">
        <f t="shared" si="0"/>
        <v>1804471.8199999989</v>
      </c>
      <c r="G27" s="37"/>
    </row>
    <row r="28" spans="1:7" customFormat="1" ht="18" customHeight="1">
      <c r="A28" s="23" t="s">
        <v>28</v>
      </c>
      <c r="B28" s="38">
        <v>6477636.9000000004</v>
      </c>
      <c r="C28" s="38">
        <v>652260.5</v>
      </c>
      <c r="D28" s="38">
        <v>0</v>
      </c>
      <c r="E28" s="38">
        <v>0</v>
      </c>
      <c r="F28" s="15">
        <f t="shared" si="0"/>
        <v>7129897.4000000004</v>
      </c>
      <c r="G28" s="37"/>
    </row>
    <row r="29" spans="1:7" customFormat="1" ht="18" customHeight="1">
      <c r="A29" s="11" t="s">
        <v>29</v>
      </c>
      <c r="B29" s="38">
        <v>3574548.47</v>
      </c>
      <c r="C29" s="38">
        <v>1231005.4199999899</v>
      </c>
      <c r="D29" s="38">
        <v>8845194.9800000004</v>
      </c>
      <c r="E29" s="38">
        <v>0</v>
      </c>
      <c r="F29" s="15">
        <f t="shared" si="0"/>
        <v>13650748.86999999</v>
      </c>
      <c r="G29" s="37"/>
    </row>
    <row r="30" spans="1:7" customFormat="1" ht="18" customHeight="1">
      <c r="A30" s="23" t="s">
        <v>30</v>
      </c>
      <c r="B30" s="38">
        <v>27140397.120000001</v>
      </c>
      <c r="C30" s="38">
        <v>8905781.8499999996</v>
      </c>
      <c r="D30" s="38">
        <v>2437372.81</v>
      </c>
      <c r="E30" s="38">
        <v>0</v>
      </c>
      <c r="F30" s="15">
        <f t="shared" si="0"/>
        <v>38483551.780000001</v>
      </c>
      <c r="G30" s="37"/>
    </row>
    <row r="31" spans="1:7" customFormat="1" ht="18" customHeight="1">
      <c r="A31" s="23" t="s">
        <v>31</v>
      </c>
      <c r="B31" s="38">
        <v>2575995.35</v>
      </c>
      <c r="C31" s="38">
        <v>286391.86</v>
      </c>
      <c r="D31" s="38">
        <v>4466179.51</v>
      </c>
      <c r="E31" s="38">
        <v>0</v>
      </c>
      <c r="F31" s="15">
        <f t="shared" si="0"/>
        <v>7328566.7199999997</v>
      </c>
      <c r="G31" s="37"/>
    </row>
    <row r="32" spans="1:7" customFormat="1" ht="18" customHeight="1">
      <c r="A32" s="23" t="s">
        <v>32</v>
      </c>
      <c r="B32" s="38">
        <v>2934578.88</v>
      </c>
      <c r="C32" s="38">
        <v>0</v>
      </c>
      <c r="D32" s="38">
        <v>0</v>
      </c>
      <c r="E32" s="38">
        <v>0</v>
      </c>
      <c r="F32" s="15">
        <f t="shared" si="0"/>
        <v>2934578.88</v>
      </c>
      <c r="G32" s="37"/>
    </row>
    <row r="33" spans="1:8" customFormat="1" ht="18" customHeight="1">
      <c r="A33" s="11" t="s">
        <v>33</v>
      </c>
      <c r="B33" s="38">
        <v>-1627447.58</v>
      </c>
      <c r="C33" s="38">
        <v>726631.66</v>
      </c>
      <c r="D33" s="38">
        <v>0</v>
      </c>
      <c r="E33" s="38">
        <v>0</v>
      </c>
      <c r="F33" s="15">
        <f t="shared" si="0"/>
        <v>-900815.92</v>
      </c>
      <c r="G33" s="37"/>
      <c r="H33" s="31"/>
    </row>
    <row r="34" spans="1:8" customFormat="1" ht="18" customHeight="1">
      <c r="A34" s="11" t="s">
        <v>34</v>
      </c>
      <c r="B34" s="38">
        <v>-8703092.1699999999</v>
      </c>
      <c r="C34" s="38">
        <v>0</v>
      </c>
      <c r="D34" s="38">
        <v>0</v>
      </c>
      <c r="E34" s="38">
        <v>0</v>
      </c>
      <c r="F34" s="15">
        <f t="shared" si="0"/>
        <v>-8703092.1699999999</v>
      </c>
      <c r="G34" s="37"/>
      <c r="H34" s="31"/>
    </row>
    <row r="35" spans="1:8" customFormat="1" ht="18" customHeight="1">
      <c r="A35" s="23" t="s">
        <v>35</v>
      </c>
      <c r="B35" s="38">
        <v>16779781.890000001</v>
      </c>
      <c r="C35" s="38">
        <v>5591269.3099999996</v>
      </c>
      <c r="D35" s="38">
        <v>469543.32999999903</v>
      </c>
      <c r="E35" s="38">
        <v>0</v>
      </c>
      <c r="F35" s="15">
        <f t="shared" si="0"/>
        <v>22840594.529999997</v>
      </c>
      <c r="G35" s="37"/>
      <c r="H35" s="31"/>
    </row>
    <row r="36" spans="1:8" customFormat="1" ht="18" customHeight="1">
      <c r="A36" s="23" t="s">
        <v>36</v>
      </c>
      <c r="B36" s="38">
        <v>3759961.81</v>
      </c>
      <c r="C36" s="38">
        <v>-1287228.06</v>
      </c>
      <c r="D36" s="38">
        <v>0</v>
      </c>
      <c r="E36" s="38">
        <v>0</v>
      </c>
      <c r="F36" s="15">
        <f t="shared" si="0"/>
        <v>2472733.75</v>
      </c>
      <c r="G36" s="37"/>
      <c r="H36" s="31"/>
    </row>
    <row r="37" spans="1:8" customFormat="1" ht="18" customHeight="1">
      <c r="A37" s="23" t="s">
        <v>37</v>
      </c>
      <c r="B37" s="39">
        <v>1222095.1499999899</v>
      </c>
      <c r="C37" s="40">
        <v>1114472.44</v>
      </c>
      <c r="D37" s="40">
        <v>0</v>
      </c>
      <c r="E37" s="40">
        <v>0</v>
      </c>
      <c r="F37" s="18">
        <f t="shared" si="0"/>
        <v>2336567.5899999896</v>
      </c>
      <c r="G37" s="37"/>
      <c r="H37" s="31"/>
    </row>
    <row r="38" spans="1:8" customFormat="1" ht="18" customHeight="1">
      <c r="A38" s="20" t="s">
        <v>38</v>
      </c>
      <c r="B38" s="19">
        <f>SUM(B21:B37)</f>
        <v>125334074.79999997</v>
      </c>
      <c r="C38" s="19">
        <f>SUM(C21:C37)</f>
        <v>39029324.859999873</v>
      </c>
      <c r="D38" s="19">
        <f>SUM(D21:D37)</f>
        <v>19970250.479999989</v>
      </c>
      <c r="E38" s="19">
        <f>SUM(E21:E37)</f>
        <v>0</v>
      </c>
      <c r="F38" s="13">
        <f>SUM(F21:F37)</f>
        <v>184333650.13999984</v>
      </c>
      <c r="G38" s="37"/>
      <c r="H38" s="31"/>
    </row>
    <row r="39" spans="1:8" customFormat="1" ht="12" customHeight="1">
      <c r="A39" s="23"/>
      <c r="B39" s="9"/>
      <c r="C39" s="9"/>
      <c r="D39" s="9"/>
      <c r="E39" s="9"/>
      <c r="F39" s="10"/>
      <c r="G39" s="37"/>
      <c r="H39" s="31"/>
    </row>
    <row r="40" spans="1:8" customFormat="1" ht="18" customHeight="1">
      <c r="A40" s="24" t="s">
        <v>39</v>
      </c>
      <c r="B40" s="19">
        <f>B12-B38</f>
        <v>39567153.899999902</v>
      </c>
      <c r="C40" s="19">
        <f>C12-C38</f>
        <v>8399242.760000132</v>
      </c>
      <c r="D40" s="19">
        <f>D12-D38</f>
        <v>-19970250.479999989</v>
      </c>
      <c r="E40" s="19">
        <f>E12-E38</f>
        <v>0</v>
      </c>
      <c r="F40" s="13">
        <f>F12-F38</f>
        <v>27996146.180000037</v>
      </c>
      <c r="G40" s="37"/>
      <c r="H40" s="41"/>
    </row>
    <row r="41" spans="1:8" customFormat="1" ht="13.5" customHeight="1">
      <c r="A41" s="23"/>
      <c r="B41" s="9"/>
      <c r="C41" s="9"/>
      <c r="D41" s="9"/>
      <c r="E41" s="9"/>
      <c r="F41" s="10"/>
      <c r="G41" s="37"/>
      <c r="H41" s="31"/>
    </row>
    <row r="42" spans="1:8" customFormat="1" ht="18" customHeight="1">
      <c r="A42" s="24" t="s">
        <v>44</v>
      </c>
      <c r="B42" s="9"/>
      <c r="C42" s="9"/>
      <c r="D42" s="9"/>
      <c r="E42" s="9"/>
      <c r="F42" s="10"/>
      <c r="G42" s="37"/>
      <c r="H42" s="31"/>
    </row>
    <row r="43" spans="1:8" customFormat="1" ht="18" customHeight="1">
      <c r="A43" s="23" t="s">
        <v>45</v>
      </c>
      <c r="B43" s="19">
        <v>0</v>
      </c>
      <c r="C43" s="19">
        <v>0</v>
      </c>
      <c r="D43" s="19">
        <v>0</v>
      </c>
      <c r="E43" s="19">
        <v>-3138189.96</v>
      </c>
      <c r="F43" s="13">
        <f>SUM(B43:E43)</f>
        <v>-3138189.96</v>
      </c>
      <c r="G43" s="37"/>
      <c r="H43" s="31"/>
    </row>
    <row r="44" spans="1:8" customFormat="1" ht="18" customHeight="1">
      <c r="A44" s="42" t="s">
        <v>46</v>
      </c>
      <c r="B44" s="38">
        <v>0</v>
      </c>
      <c r="C44" s="38">
        <v>0</v>
      </c>
      <c r="D44" s="38">
        <v>0</v>
      </c>
      <c r="E44" s="38">
        <v>17347117.710000001</v>
      </c>
      <c r="F44" s="15">
        <f>SUM(B44:E44)</f>
        <v>17347117.710000001</v>
      </c>
      <c r="G44" s="37"/>
      <c r="H44" s="31"/>
    </row>
    <row r="45" spans="1:8" customFormat="1" ht="18" customHeight="1">
      <c r="A45" s="42" t="s">
        <v>47</v>
      </c>
      <c r="B45" s="39">
        <v>0</v>
      </c>
      <c r="C45" s="40">
        <v>0</v>
      </c>
      <c r="D45" s="40">
        <v>0</v>
      </c>
      <c r="E45" s="40">
        <v>0</v>
      </c>
      <c r="F45" s="18">
        <v>0</v>
      </c>
      <c r="G45" s="37"/>
      <c r="H45" s="31"/>
    </row>
    <row r="46" spans="1:8" customFormat="1" ht="18" customHeight="1">
      <c r="A46" s="24" t="s">
        <v>48</v>
      </c>
      <c r="B46" s="19">
        <f>SUM(B43:B45)</f>
        <v>0</v>
      </c>
      <c r="C46" s="19">
        <f>SUM(C43:C45)</f>
        <v>0</v>
      </c>
      <c r="D46" s="19">
        <f>SUM(D43:D45)</f>
        <v>0</v>
      </c>
      <c r="E46" s="19">
        <f>SUM(E43:E45)</f>
        <v>14208927.75</v>
      </c>
      <c r="F46" s="13">
        <f>SUM(F43:F45)</f>
        <v>14208927.75</v>
      </c>
      <c r="G46" s="37"/>
      <c r="H46" s="31"/>
    </row>
    <row r="47" spans="1:8" customFormat="1" ht="18" customHeight="1">
      <c r="A47" s="23"/>
      <c r="B47" s="9"/>
      <c r="C47" s="9"/>
      <c r="D47" s="9"/>
      <c r="E47" s="9"/>
      <c r="F47" s="10"/>
      <c r="G47" s="37"/>
      <c r="H47" s="31"/>
    </row>
    <row r="48" spans="1:8" customFormat="1" ht="18" customHeight="1">
      <c r="A48" s="43" t="s">
        <v>49</v>
      </c>
      <c r="B48" s="44">
        <f>B40-B46</f>
        <v>39567153.899999902</v>
      </c>
      <c r="C48" s="44">
        <f>C40-C46</f>
        <v>8399242.760000132</v>
      </c>
      <c r="D48" s="44">
        <f>D40-D46</f>
        <v>-19970250.479999989</v>
      </c>
      <c r="E48" s="44">
        <f>E40-E46</f>
        <v>-14208927.75</v>
      </c>
      <c r="F48" s="45">
        <f>F40-F46</f>
        <v>13787218.430000037</v>
      </c>
      <c r="G48" s="37"/>
      <c r="H48" s="31"/>
    </row>
    <row r="49" spans="1:7" customFormat="1" ht="9.9" customHeight="1">
      <c r="A49" s="46"/>
      <c r="B49" s="47"/>
      <c r="C49" s="47"/>
      <c r="D49" s="47"/>
      <c r="E49" s="47"/>
      <c r="F49" s="48"/>
      <c r="G49" s="37"/>
    </row>
    <row r="50" spans="1:7" customFormat="1" ht="18" customHeight="1">
      <c r="B50" s="31"/>
      <c r="C50" s="31"/>
      <c r="D50" s="31"/>
      <c r="E50" s="31"/>
      <c r="F50" s="31"/>
      <c r="G50" s="37"/>
    </row>
    <row r="51" spans="1:7" customFormat="1" ht="18" customHeight="1">
      <c r="B51" s="31"/>
      <c r="C51" s="31"/>
      <c r="D51" s="31"/>
      <c r="E51" s="31"/>
      <c r="F51" s="31"/>
      <c r="G51" s="37"/>
    </row>
    <row r="52" spans="1:7" customFormat="1" ht="18" customHeight="1">
      <c r="B52" s="31"/>
      <c r="C52" s="31"/>
      <c r="D52" s="31"/>
      <c r="E52" s="31"/>
      <c r="F52" s="31"/>
      <c r="G52" s="37"/>
    </row>
    <row r="53" spans="1:7" customFormat="1" ht="18" customHeight="1">
      <c r="B53" s="31"/>
      <c r="C53" s="31"/>
      <c r="D53" s="31"/>
      <c r="E53" s="31"/>
      <c r="F53" s="31"/>
      <c r="G53" s="37"/>
    </row>
    <row r="54" spans="1:7" customFormat="1" ht="18" customHeight="1">
      <c r="B54" s="31"/>
      <c r="C54" s="31"/>
      <c r="D54" s="31"/>
      <c r="E54" s="31"/>
      <c r="F54" s="31"/>
      <c r="G54" s="37"/>
    </row>
    <row r="55" spans="1:7" customFormat="1" ht="18" customHeight="1">
      <c r="B55" s="31"/>
      <c r="C55" s="31"/>
      <c r="D55" s="31"/>
      <c r="E55" s="31"/>
      <c r="F55" s="31"/>
      <c r="G55" s="37"/>
    </row>
    <row r="56" spans="1:7" customFormat="1" ht="18" customHeight="1">
      <c r="B56" s="31"/>
      <c r="C56" s="31"/>
      <c r="D56" s="31"/>
      <c r="E56" s="31"/>
      <c r="F56" s="31"/>
      <c r="G56" s="37"/>
    </row>
    <row r="57" spans="1:7" customFormat="1" ht="18" customHeight="1">
      <c r="B57" s="31"/>
      <c r="C57" s="31"/>
      <c r="D57" s="31"/>
      <c r="E57" s="31"/>
      <c r="F57" s="31"/>
      <c r="G57" s="37"/>
    </row>
    <row r="58" spans="1:7" customFormat="1" ht="18" customHeight="1">
      <c r="B58" s="31"/>
      <c r="C58" s="31"/>
      <c r="D58" s="31"/>
      <c r="E58" s="31"/>
      <c r="F58" s="31"/>
      <c r="G58" s="37"/>
    </row>
    <row r="59" spans="1:7" customFormat="1" ht="18" customHeight="1">
      <c r="B59" s="31"/>
      <c r="C59" s="31"/>
      <c r="D59" s="31"/>
      <c r="E59" s="31"/>
      <c r="F59" s="31"/>
      <c r="G59" s="37"/>
    </row>
    <row r="60" spans="1:7" customFormat="1" ht="18" customHeight="1">
      <c r="B60" s="31"/>
      <c r="C60" s="31"/>
      <c r="D60" s="31"/>
      <c r="E60" s="31"/>
      <c r="F60" s="31"/>
      <c r="G60" s="37"/>
    </row>
    <row r="61" spans="1:7" customFormat="1" ht="18" customHeight="1">
      <c r="B61" s="31"/>
      <c r="C61" s="31"/>
      <c r="D61" s="31"/>
      <c r="E61" s="31"/>
      <c r="F61" s="31"/>
      <c r="G61" s="37"/>
    </row>
    <row r="62" spans="1:7" customFormat="1" ht="18" customHeight="1">
      <c r="B62" s="31"/>
      <c r="C62" s="31"/>
      <c r="D62" s="31"/>
      <c r="E62" s="31"/>
      <c r="F62" s="31"/>
      <c r="G62" s="37"/>
    </row>
    <row r="63" spans="1:7" customFormat="1" ht="18" customHeight="1">
      <c r="B63" s="31"/>
      <c r="C63" s="31"/>
      <c r="D63" s="31"/>
      <c r="E63" s="31"/>
      <c r="F63" s="31"/>
      <c r="G63" s="37"/>
    </row>
    <row r="64" spans="1:7" customFormat="1" ht="18" customHeight="1">
      <c r="B64" s="31"/>
      <c r="C64" s="31"/>
      <c r="D64" s="31"/>
      <c r="E64" s="31"/>
      <c r="F64" s="31"/>
      <c r="G64" s="37"/>
    </row>
    <row r="65" spans="7:7" customFormat="1" ht="18" customHeight="1">
      <c r="G65" s="37"/>
    </row>
    <row r="66" spans="7:7" customFormat="1" ht="18" customHeight="1">
      <c r="G66" s="37"/>
    </row>
    <row r="67" spans="7:7" customFormat="1" ht="18" customHeight="1">
      <c r="G67" s="37"/>
    </row>
    <row r="68" spans="7:7" customFormat="1" ht="18" customHeight="1">
      <c r="G68" s="37"/>
    </row>
    <row r="69" spans="7:7" customFormat="1" ht="18" customHeight="1">
      <c r="G69" s="37"/>
    </row>
  </sheetData>
  <pageMargins left="0.7" right="0.7" top="0.75" bottom="0.75" header="0.3" footer="0.3"/>
  <pageSetup scale="76" fitToHeight="0" orientation="portrait" r:id="rId1"/>
  <headerFooter>
    <oddFooter>&amp;R&amp;"Arial,Regular"&amp;9&amp;A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28"/>
  <sheetViews>
    <sheetView topLeftCell="A270" zoomScaleNormal="100" workbookViewId="0">
      <selection activeCell="F307" sqref="F307"/>
    </sheetView>
  </sheetViews>
  <sheetFormatPr defaultColWidth="8.88671875" defaultRowHeight="10.199999999999999" outlineLevelCol="1"/>
  <cols>
    <col min="1" max="1" width="44.5546875" style="68" customWidth="1"/>
    <col min="2" max="4" width="10.6640625" style="49" customWidth="1"/>
    <col min="5" max="8" width="10.6640625" style="49" customWidth="1" outlineLevel="1"/>
    <col min="9" max="9" width="10.6640625" style="49" customWidth="1"/>
    <col min="10" max="16384" width="8.88671875" style="49"/>
  </cols>
  <sheetData>
    <row r="1" spans="1:9" ht="13.95" customHeight="1">
      <c r="A1" s="131" t="s">
        <v>0</v>
      </c>
      <c r="B1" s="131"/>
      <c r="C1" s="131"/>
      <c r="D1" s="131"/>
      <c r="E1" s="131"/>
      <c r="F1" s="131"/>
      <c r="G1" s="131"/>
      <c r="H1" s="131"/>
      <c r="I1" s="131"/>
    </row>
    <row r="2" spans="1:9" ht="13.95" customHeight="1">
      <c r="A2" s="131" t="s">
        <v>50</v>
      </c>
      <c r="B2" s="131"/>
      <c r="C2" s="131"/>
      <c r="D2" s="131"/>
      <c r="E2" s="131"/>
      <c r="F2" s="131"/>
      <c r="G2" s="131"/>
      <c r="H2" s="131"/>
      <c r="I2" s="131"/>
    </row>
    <row r="3" spans="1:9" s="50" customFormat="1" ht="13.95" customHeight="1">
      <c r="A3" s="131" t="s">
        <v>2</v>
      </c>
      <c r="B3" s="131"/>
      <c r="C3" s="131"/>
      <c r="D3" s="131"/>
      <c r="E3" s="131"/>
      <c r="F3" s="131"/>
      <c r="G3" s="131"/>
      <c r="H3" s="131"/>
      <c r="I3" s="131"/>
    </row>
    <row r="4" spans="1:9" s="50" customFormat="1" ht="23.4">
      <c r="A4" s="51" t="s">
        <v>51</v>
      </c>
      <c r="B4" s="52" t="s">
        <v>4</v>
      </c>
      <c r="C4" s="52" t="s">
        <v>52</v>
      </c>
      <c r="D4" s="52" t="s">
        <v>41</v>
      </c>
      <c r="E4" s="53" t="s">
        <v>53</v>
      </c>
      <c r="F4" s="54" t="s">
        <v>54</v>
      </c>
      <c r="G4" s="54" t="s">
        <v>55</v>
      </c>
      <c r="H4" s="54" t="s">
        <v>56</v>
      </c>
      <c r="I4" s="52" t="s">
        <v>57</v>
      </c>
    </row>
    <row r="5" spans="1:9" s="50" customFormat="1">
      <c r="A5" s="55"/>
    </row>
    <row r="6" spans="1:9">
      <c r="A6" s="56" t="s">
        <v>58</v>
      </c>
      <c r="B6" s="49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</row>
    <row r="7" spans="1:9">
      <c r="A7" s="57"/>
    </row>
    <row r="8" spans="1:9">
      <c r="A8" s="58" t="s">
        <v>59</v>
      </c>
    </row>
    <row r="9" spans="1:9">
      <c r="A9" s="59" t="s">
        <v>60</v>
      </c>
      <c r="B9" s="60"/>
      <c r="C9" s="60"/>
      <c r="D9" s="60"/>
      <c r="E9" s="60"/>
      <c r="F9" s="60"/>
      <c r="G9" s="60"/>
      <c r="H9" s="60"/>
      <c r="I9" s="60"/>
    </row>
    <row r="10" spans="1:9">
      <c r="A10" s="57" t="s">
        <v>61</v>
      </c>
      <c r="B10" s="60">
        <v>70904681</v>
      </c>
      <c r="C10" s="60">
        <v>0</v>
      </c>
      <c r="D10" s="60">
        <v>0</v>
      </c>
      <c r="E10" s="60">
        <v>0</v>
      </c>
      <c r="F10" s="60">
        <v>0</v>
      </c>
      <c r="G10" s="60">
        <f t="shared" ref="G10:H15" si="0">B10+E10</f>
        <v>70904681</v>
      </c>
      <c r="H10" s="60">
        <f t="shared" si="0"/>
        <v>0</v>
      </c>
      <c r="I10" s="60">
        <f t="shared" ref="I10:I15" si="1">SUM(G10:H10)</f>
        <v>70904681</v>
      </c>
    </row>
    <row r="11" spans="1:9">
      <c r="A11" s="57" t="s">
        <v>62</v>
      </c>
      <c r="B11" s="60">
        <v>78083195.499999896</v>
      </c>
      <c r="C11" s="60">
        <v>0</v>
      </c>
      <c r="D11" s="60">
        <v>0</v>
      </c>
      <c r="E11" s="60">
        <v>0</v>
      </c>
      <c r="F11" s="60">
        <v>0</v>
      </c>
      <c r="G11" s="60">
        <f t="shared" si="0"/>
        <v>78083195.499999896</v>
      </c>
      <c r="H11" s="60">
        <f t="shared" si="0"/>
        <v>0</v>
      </c>
      <c r="I11" s="60">
        <f t="shared" si="1"/>
        <v>78083195.499999896</v>
      </c>
    </row>
    <row r="12" spans="1:9">
      <c r="A12" s="57" t="s">
        <v>63</v>
      </c>
      <c r="B12" s="60">
        <v>1528950.91</v>
      </c>
      <c r="C12" s="60">
        <v>0</v>
      </c>
      <c r="D12" s="60">
        <v>0</v>
      </c>
      <c r="E12" s="60">
        <v>0</v>
      </c>
      <c r="F12" s="60">
        <v>0</v>
      </c>
      <c r="G12" s="60">
        <f t="shared" si="0"/>
        <v>1528950.91</v>
      </c>
      <c r="H12" s="60">
        <f t="shared" si="0"/>
        <v>0</v>
      </c>
      <c r="I12" s="60">
        <f t="shared" si="1"/>
        <v>1528950.91</v>
      </c>
    </row>
    <row r="13" spans="1:9">
      <c r="A13" s="57" t="s">
        <v>64</v>
      </c>
      <c r="B13" s="60">
        <v>0</v>
      </c>
      <c r="C13" s="60">
        <v>28779889.190000001</v>
      </c>
      <c r="D13" s="60">
        <v>0</v>
      </c>
      <c r="E13" s="60">
        <v>0</v>
      </c>
      <c r="F13" s="60">
        <v>0</v>
      </c>
      <c r="G13" s="60">
        <f t="shared" si="0"/>
        <v>0</v>
      </c>
      <c r="H13" s="60">
        <f t="shared" si="0"/>
        <v>28779889.190000001</v>
      </c>
      <c r="I13" s="60">
        <f t="shared" si="1"/>
        <v>28779889.190000001</v>
      </c>
    </row>
    <row r="14" spans="1:9">
      <c r="A14" s="57" t="s">
        <v>65</v>
      </c>
      <c r="B14" s="60">
        <v>0</v>
      </c>
      <c r="C14" s="60">
        <v>15270050.02</v>
      </c>
      <c r="D14" s="60">
        <v>0</v>
      </c>
      <c r="E14" s="60">
        <v>0</v>
      </c>
      <c r="F14" s="60">
        <v>0</v>
      </c>
      <c r="G14" s="60">
        <f t="shared" si="0"/>
        <v>0</v>
      </c>
      <c r="H14" s="60">
        <f t="shared" si="0"/>
        <v>15270050.02</v>
      </c>
      <c r="I14" s="60">
        <f t="shared" si="1"/>
        <v>15270050.02</v>
      </c>
    </row>
    <row r="15" spans="1:9">
      <c r="A15" s="57" t="s">
        <v>66</v>
      </c>
      <c r="B15" s="60">
        <v>0</v>
      </c>
      <c r="C15" s="60">
        <v>1628541.32</v>
      </c>
      <c r="D15" s="60">
        <v>0</v>
      </c>
      <c r="E15" s="60">
        <v>0</v>
      </c>
      <c r="F15" s="60">
        <v>0</v>
      </c>
      <c r="G15" s="60">
        <f t="shared" si="0"/>
        <v>0</v>
      </c>
      <c r="H15" s="60">
        <f t="shared" si="0"/>
        <v>1628541.32</v>
      </c>
      <c r="I15" s="60">
        <f t="shared" si="1"/>
        <v>1628541.32</v>
      </c>
    </row>
    <row r="16" spans="1:9">
      <c r="A16" s="57" t="s">
        <v>67</v>
      </c>
      <c r="B16" s="61">
        <f t="shared" ref="B16:I16" si="2">SUM(B10:B15)</f>
        <v>150516827.40999988</v>
      </c>
      <c r="C16" s="61">
        <f t="shared" si="2"/>
        <v>45678480.530000001</v>
      </c>
      <c r="D16" s="61">
        <f t="shared" si="2"/>
        <v>0</v>
      </c>
      <c r="E16" s="61">
        <f t="shared" si="2"/>
        <v>0</v>
      </c>
      <c r="F16" s="61">
        <f t="shared" si="2"/>
        <v>0</v>
      </c>
      <c r="G16" s="61">
        <f t="shared" si="2"/>
        <v>150516827.40999988</v>
      </c>
      <c r="H16" s="61">
        <f t="shared" si="2"/>
        <v>45678480.530000001</v>
      </c>
      <c r="I16" s="61">
        <f t="shared" si="2"/>
        <v>196195307.93999988</v>
      </c>
    </row>
    <row r="17" spans="1:9">
      <c r="A17" s="59" t="s">
        <v>68</v>
      </c>
      <c r="B17" s="60"/>
      <c r="C17" s="60"/>
      <c r="D17" s="60"/>
      <c r="E17" s="60"/>
      <c r="F17" s="60"/>
      <c r="G17" s="60"/>
      <c r="H17" s="60"/>
      <c r="I17" s="60"/>
    </row>
    <row r="18" spans="1:9">
      <c r="A18" s="57" t="s">
        <v>69</v>
      </c>
      <c r="B18" s="60">
        <v>20385.37</v>
      </c>
      <c r="C18" s="60">
        <v>0</v>
      </c>
      <c r="D18" s="60">
        <v>0</v>
      </c>
      <c r="E18" s="60">
        <v>0</v>
      </c>
      <c r="F18" s="60">
        <v>0</v>
      </c>
      <c r="G18" s="60">
        <f>B18+E18</f>
        <v>20385.37</v>
      </c>
      <c r="H18" s="60">
        <f>C18+F18</f>
        <v>0</v>
      </c>
      <c r="I18" s="60">
        <f>SUM(G18:H18)</f>
        <v>20385.37</v>
      </c>
    </row>
    <row r="19" spans="1:9">
      <c r="A19" s="57" t="s">
        <v>70</v>
      </c>
      <c r="B19" s="61">
        <f t="shared" ref="B19:I19" si="3">SUM(B18)</f>
        <v>20385.37</v>
      </c>
      <c r="C19" s="61">
        <f t="shared" si="3"/>
        <v>0</v>
      </c>
      <c r="D19" s="61">
        <f t="shared" si="3"/>
        <v>0</v>
      </c>
      <c r="E19" s="61">
        <f t="shared" si="3"/>
        <v>0</v>
      </c>
      <c r="F19" s="61">
        <f t="shared" si="3"/>
        <v>0</v>
      </c>
      <c r="G19" s="61">
        <f t="shared" si="3"/>
        <v>20385.37</v>
      </c>
      <c r="H19" s="61">
        <f t="shared" si="3"/>
        <v>0</v>
      </c>
      <c r="I19" s="61">
        <f t="shared" si="3"/>
        <v>20385.37</v>
      </c>
    </row>
    <row r="20" spans="1:9">
      <c r="A20" s="59" t="s">
        <v>71</v>
      </c>
      <c r="B20" s="60"/>
      <c r="C20" s="60"/>
      <c r="D20" s="60"/>
      <c r="E20" s="60"/>
      <c r="F20" s="60"/>
      <c r="G20" s="60"/>
      <c r="H20" s="60"/>
      <c r="I20" s="60"/>
    </row>
    <row r="21" spans="1:9">
      <c r="A21" s="57" t="s">
        <v>72</v>
      </c>
      <c r="B21" s="60">
        <v>1650704.3999999899</v>
      </c>
      <c r="C21" s="60">
        <v>0</v>
      </c>
      <c r="D21" s="60">
        <v>0</v>
      </c>
      <c r="E21" s="60">
        <v>0</v>
      </c>
      <c r="F21" s="60">
        <v>0</v>
      </c>
      <c r="G21" s="60">
        <f>B21+E21</f>
        <v>1650704.3999999899</v>
      </c>
      <c r="H21" s="60">
        <f>C21+F21</f>
        <v>0</v>
      </c>
      <c r="I21" s="60">
        <f>SUM(G21:H21)</f>
        <v>1650704.3999999899</v>
      </c>
    </row>
    <row r="22" spans="1:9">
      <c r="A22" s="57" t="s">
        <v>73</v>
      </c>
      <c r="B22" s="60">
        <v>1829537.5</v>
      </c>
      <c r="C22" s="60">
        <v>0</v>
      </c>
      <c r="D22" s="60">
        <v>0</v>
      </c>
      <c r="E22" s="60">
        <v>0</v>
      </c>
      <c r="F22" s="60">
        <v>0</v>
      </c>
      <c r="G22" s="60">
        <f>B22+E22</f>
        <v>1829537.5</v>
      </c>
      <c r="H22" s="60">
        <f>C22+F22</f>
        <v>0</v>
      </c>
      <c r="I22" s="60">
        <f>SUM(G22:H22)</f>
        <v>1829537.5</v>
      </c>
    </row>
    <row r="23" spans="1:9">
      <c r="A23" s="57" t="s">
        <v>74</v>
      </c>
      <c r="B23" s="61">
        <f t="shared" ref="B23:I23" si="4">SUM(B21:B22)</f>
        <v>3480241.8999999901</v>
      </c>
      <c r="C23" s="61">
        <f t="shared" si="4"/>
        <v>0</v>
      </c>
      <c r="D23" s="61">
        <f t="shared" si="4"/>
        <v>0</v>
      </c>
      <c r="E23" s="61">
        <f t="shared" si="4"/>
        <v>0</v>
      </c>
      <c r="F23" s="61">
        <f t="shared" si="4"/>
        <v>0</v>
      </c>
      <c r="G23" s="61">
        <f t="shared" si="4"/>
        <v>3480241.8999999901</v>
      </c>
      <c r="H23" s="61">
        <f t="shared" si="4"/>
        <v>0</v>
      </c>
      <c r="I23" s="61">
        <f t="shared" si="4"/>
        <v>3480241.8999999901</v>
      </c>
    </row>
    <row r="24" spans="1:9">
      <c r="A24" s="59" t="s">
        <v>75</v>
      </c>
      <c r="B24" s="60"/>
      <c r="C24" s="60"/>
      <c r="D24" s="60"/>
      <c r="E24" s="60"/>
      <c r="F24" s="60"/>
      <c r="G24" s="60"/>
      <c r="H24" s="60"/>
      <c r="I24" s="60"/>
    </row>
    <row r="25" spans="1:9">
      <c r="A25" s="57" t="s">
        <v>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f t="shared" ref="G25:H37" si="5">B25+E25</f>
        <v>0</v>
      </c>
      <c r="H25" s="60">
        <f t="shared" si="5"/>
        <v>0</v>
      </c>
      <c r="I25" s="60">
        <f t="shared" ref="I25:I37" si="6">SUM(G25:H25)</f>
        <v>0</v>
      </c>
    </row>
    <row r="26" spans="1:9">
      <c r="A26" s="57" t="s">
        <v>77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f t="shared" si="5"/>
        <v>0</v>
      </c>
      <c r="H26" s="60">
        <f t="shared" si="5"/>
        <v>0</v>
      </c>
      <c r="I26" s="60">
        <f t="shared" si="6"/>
        <v>0</v>
      </c>
    </row>
    <row r="27" spans="1:9">
      <c r="A27" s="57" t="s">
        <v>78</v>
      </c>
      <c r="B27" s="60">
        <v>240881.62</v>
      </c>
      <c r="C27" s="60">
        <v>0</v>
      </c>
      <c r="D27" s="60">
        <v>0</v>
      </c>
      <c r="E27" s="60">
        <v>0</v>
      </c>
      <c r="F27" s="60">
        <v>0</v>
      </c>
      <c r="G27" s="60">
        <f t="shared" si="5"/>
        <v>240881.62</v>
      </c>
      <c r="H27" s="60">
        <f t="shared" si="5"/>
        <v>0</v>
      </c>
      <c r="I27" s="60">
        <f t="shared" si="6"/>
        <v>240881.62</v>
      </c>
    </row>
    <row r="28" spans="1:9">
      <c r="A28" s="57" t="s">
        <v>79</v>
      </c>
      <c r="B28" s="60">
        <v>1243600.3799999999</v>
      </c>
      <c r="C28" s="60">
        <v>0</v>
      </c>
      <c r="D28" s="60">
        <v>0</v>
      </c>
      <c r="E28" s="60">
        <v>0</v>
      </c>
      <c r="F28" s="60">
        <v>0</v>
      </c>
      <c r="G28" s="60">
        <f t="shared" si="5"/>
        <v>1243600.3799999999</v>
      </c>
      <c r="H28" s="60">
        <f t="shared" si="5"/>
        <v>0</v>
      </c>
      <c r="I28" s="60">
        <f t="shared" si="6"/>
        <v>1243600.3799999999</v>
      </c>
    </row>
    <row r="29" spans="1:9">
      <c r="A29" s="57" t="s">
        <v>80</v>
      </c>
      <c r="B29" s="60">
        <v>1674109.0999999901</v>
      </c>
      <c r="C29" s="60">
        <v>0</v>
      </c>
      <c r="D29" s="60">
        <v>0</v>
      </c>
      <c r="E29" s="60">
        <v>0</v>
      </c>
      <c r="F29" s="60">
        <v>0</v>
      </c>
      <c r="G29" s="60">
        <f t="shared" si="5"/>
        <v>1674109.0999999901</v>
      </c>
      <c r="H29" s="60">
        <f t="shared" si="5"/>
        <v>0</v>
      </c>
      <c r="I29" s="60">
        <f t="shared" si="6"/>
        <v>1674109.0999999901</v>
      </c>
    </row>
    <row r="30" spans="1:9" ht="11.4">
      <c r="A30" s="127" t="s">
        <v>417</v>
      </c>
      <c r="B30" s="128">
        <v>5358472.5</v>
      </c>
      <c r="C30" s="60">
        <v>0</v>
      </c>
      <c r="D30" s="60">
        <v>0</v>
      </c>
      <c r="E30" s="60">
        <v>0</v>
      </c>
      <c r="F30" s="60">
        <v>0</v>
      </c>
      <c r="G30" s="60">
        <f t="shared" si="5"/>
        <v>5358472.5</v>
      </c>
      <c r="H30" s="60">
        <f t="shared" si="5"/>
        <v>0</v>
      </c>
      <c r="I30" s="60">
        <f t="shared" si="6"/>
        <v>5358472.5</v>
      </c>
    </row>
    <row r="31" spans="1:9" ht="11.4">
      <c r="A31" s="127" t="s">
        <v>418</v>
      </c>
      <c r="B31" s="128">
        <v>2366710.42</v>
      </c>
      <c r="C31" s="60">
        <v>0</v>
      </c>
      <c r="D31" s="60">
        <v>0</v>
      </c>
      <c r="E31" s="60">
        <v>0</v>
      </c>
      <c r="F31" s="60">
        <v>0</v>
      </c>
      <c r="G31" s="60">
        <f t="shared" si="5"/>
        <v>2366710.42</v>
      </c>
      <c r="H31" s="60">
        <f t="shared" si="5"/>
        <v>0</v>
      </c>
      <c r="I31" s="60">
        <f t="shared" si="6"/>
        <v>2366710.42</v>
      </c>
    </row>
    <row r="32" spans="1:9">
      <c r="A32" s="57" t="s">
        <v>81</v>
      </c>
      <c r="B32" s="60">
        <v>0</v>
      </c>
      <c r="C32" s="60">
        <v>90042.52</v>
      </c>
      <c r="D32" s="60">
        <v>0</v>
      </c>
      <c r="E32" s="60">
        <v>0</v>
      </c>
      <c r="F32" s="60">
        <v>0</v>
      </c>
      <c r="G32" s="60">
        <f t="shared" si="5"/>
        <v>0</v>
      </c>
      <c r="H32" s="60">
        <f t="shared" si="5"/>
        <v>90042.52</v>
      </c>
      <c r="I32" s="60">
        <f t="shared" si="6"/>
        <v>90042.52</v>
      </c>
    </row>
    <row r="33" spans="1:9">
      <c r="A33" s="57" t="s">
        <v>82</v>
      </c>
      <c r="B33" s="60">
        <v>0</v>
      </c>
      <c r="C33" s="60">
        <v>250018.75</v>
      </c>
      <c r="D33" s="60">
        <v>0</v>
      </c>
      <c r="E33" s="60">
        <v>0</v>
      </c>
      <c r="F33" s="60">
        <v>0</v>
      </c>
      <c r="G33" s="60">
        <f t="shared" si="5"/>
        <v>0</v>
      </c>
      <c r="H33" s="60">
        <f t="shared" si="5"/>
        <v>250018.75</v>
      </c>
      <c r="I33" s="60">
        <f t="shared" si="6"/>
        <v>250018.75</v>
      </c>
    </row>
    <row r="34" spans="1:9">
      <c r="A34" s="57" t="s">
        <v>83</v>
      </c>
      <c r="B34" s="60">
        <v>0</v>
      </c>
      <c r="C34" s="60">
        <v>81668.75</v>
      </c>
      <c r="D34" s="60">
        <v>0</v>
      </c>
      <c r="E34" s="60">
        <v>0</v>
      </c>
      <c r="F34" s="60">
        <v>0</v>
      </c>
      <c r="G34" s="60">
        <f t="shared" si="5"/>
        <v>0</v>
      </c>
      <c r="H34" s="60">
        <f t="shared" si="5"/>
        <v>81668.75</v>
      </c>
      <c r="I34" s="60">
        <f t="shared" si="6"/>
        <v>81668.75</v>
      </c>
    </row>
    <row r="35" spans="1:9">
      <c r="A35" s="57" t="s">
        <v>84</v>
      </c>
      <c r="B35" s="60">
        <v>0</v>
      </c>
      <c r="C35" s="60">
        <v>489011.29</v>
      </c>
      <c r="D35" s="60">
        <v>0</v>
      </c>
      <c r="E35" s="60">
        <v>0</v>
      </c>
      <c r="F35" s="60">
        <v>0</v>
      </c>
      <c r="G35" s="60">
        <f t="shared" si="5"/>
        <v>0</v>
      </c>
      <c r="H35" s="60">
        <f t="shared" si="5"/>
        <v>489011.29</v>
      </c>
      <c r="I35" s="60">
        <f t="shared" si="6"/>
        <v>489011.29</v>
      </c>
    </row>
    <row r="36" spans="1:9">
      <c r="A36" s="57" t="s">
        <v>85</v>
      </c>
      <c r="B36" s="60">
        <v>0</v>
      </c>
      <c r="C36" s="60">
        <v>839345.78</v>
      </c>
      <c r="D36" s="60">
        <v>0</v>
      </c>
      <c r="E36" s="60">
        <v>0</v>
      </c>
      <c r="F36" s="60">
        <v>0</v>
      </c>
      <c r="G36" s="60">
        <f t="shared" si="5"/>
        <v>0</v>
      </c>
      <c r="H36" s="60">
        <f t="shared" si="5"/>
        <v>839345.78</v>
      </c>
      <c r="I36" s="60">
        <f t="shared" si="6"/>
        <v>839345.78</v>
      </c>
    </row>
    <row r="37" spans="1:9">
      <c r="A37" s="57" t="s">
        <v>86</v>
      </c>
      <c r="B37" s="60">
        <v>0</v>
      </c>
      <c r="C37" s="60">
        <v>0</v>
      </c>
      <c r="D37" s="60">
        <v>0</v>
      </c>
      <c r="E37" s="60">
        <v>0</v>
      </c>
      <c r="F37" s="60">
        <v>0</v>
      </c>
      <c r="G37" s="60">
        <f t="shared" si="5"/>
        <v>0</v>
      </c>
      <c r="H37" s="60">
        <f t="shared" si="5"/>
        <v>0</v>
      </c>
      <c r="I37" s="60">
        <f t="shared" si="6"/>
        <v>0</v>
      </c>
    </row>
    <row r="38" spans="1:9">
      <c r="A38" s="57" t="s">
        <v>87</v>
      </c>
      <c r="B38" s="61">
        <f t="shared" ref="B38:I38" si="7">SUM(B25:B37)</f>
        <v>10883774.01999999</v>
      </c>
      <c r="C38" s="61">
        <f t="shared" si="7"/>
        <v>1750087.09</v>
      </c>
      <c r="D38" s="61">
        <f t="shared" si="7"/>
        <v>0</v>
      </c>
      <c r="E38" s="61">
        <f t="shared" si="7"/>
        <v>0</v>
      </c>
      <c r="F38" s="61">
        <f t="shared" si="7"/>
        <v>0</v>
      </c>
      <c r="G38" s="61">
        <f t="shared" si="7"/>
        <v>10883774.01999999</v>
      </c>
      <c r="H38" s="61">
        <f t="shared" si="7"/>
        <v>1750087.09</v>
      </c>
      <c r="I38" s="61">
        <f t="shared" si="7"/>
        <v>12633861.109999988</v>
      </c>
    </row>
    <row r="39" spans="1:9">
      <c r="A39" s="58" t="s">
        <v>88</v>
      </c>
      <c r="B39" s="62">
        <f t="shared" ref="B39:I39" si="8">B16+B19+B23+B38</f>
        <v>164901228.69999984</v>
      </c>
      <c r="C39" s="62">
        <f t="shared" si="8"/>
        <v>47428567.620000005</v>
      </c>
      <c r="D39" s="62">
        <f t="shared" si="8"/>
        <v>0</v>
      </c>
      <c r="E39" s="62">
        <f t="shared" si="8"/>
        <v>0</v>
      </c>
      <c r="F39" s="62">
        <f t="shared" si="8"/>
        <v>0</v>
      </c>
      <c r="G39" s="62">
        <f t="shared" si="8"/>
        <v>164901228.69999984</v>
      </c>
      <c r="H39" s="62">
        <f t="shared" si="8"/>
        <v>47428567.620000005</v>
      </c>
      <c r="I39" s="62">
        <f t="shared" si="8"/>
        <v>212329796.31999984</v>
      </c>
    </row>
    <row r="40" spans="1:9">
      <c r="A40" s="57"/>
      <c r="B40" s="60"/>
      <c r="C40" s="60"/>
      <c r="D40" s="60"/>
      <c r="E40" s="60"/>
      <c r="F40" s="60"/>
      <c r="G40" s="60"/>
      <c r="H40" s="60"/>
      <c r="I40" s="60"/>
    </row>
    <row r="41" spans="1:9">
      <c r="A41" s="58" t="s">
        <v>89</v>
      </c>
      <c r="B41" s="60"/>
      <c r="C41" s="60"/>
      <c r="D41" s="60"/>
      <c r="E41" s="60"/>
      <c r="F41" s="60"/>
      <c r="G41" s="60"/>
      <c r="H41" s="60"/>
      <c r="I41" s="60"/>
    </row>
    <row r="42" spans="1:9">
      <c r="A42" s="59" t="s">
        <v>90</v>
      </c>
      <c r="B42" s="60"/>
      <c r="C42" s="60"/>
      <c r="D42" s="60"/>
      <c r="E42" s="60"/>
      <c r="F42" s="60"/>
      <c r="G42" s="60"/>
      <c r="H42" s="60"/>
      <c r="I42" s="60"/>
    </row>
    <row r="43" spans="1:9">
      <c r="A43" s="57" t="s">
        <v>91</v>
      </c>
      <c r="B43" s="60">
        <v>3095993.51</v>
      </c>
      <c r="C43" s="60">
        <v>0</v>
      </c>
      <c r="D43" s="60">
        <v>0</v>
      </c>
      <c r="E43" s="60">
        <v>0</v>
      </c>
      <c r="F43" s="60">
        <v>0</v>
      </c>
      <c r="G43" s="60">
        <f>B43+E43</f>
        <v>3095993.51</v>
      </c>
      <c r="H43" s="60">
        <f>C43+F43</f>
        <v>0</v>
      </c>
      <c r="I43" s="60">
        <f>SUM(G43:H43)</f>
        <v>3095993.51</v>
      </c>
    </row>
    <row r="44" spans="1:9">
      <c r="A44" s="57" t="s">
        <v>92</v>
      </c>
      <c r="B44" s="60">
        <v>5554507.6599999899</v>
      </c>
      <c r="C44" s="60">
        <v>0</v>
      </c>
      <c r="D44" s="60">
        <v>0</v>
      </c>
      <c r="E44" s="60">
        <v>0</v>
      </c>
      <c r="F44" s="60">
        <v>0</v>
      </c>
      <c r="G44" s="60">
        <f>B44+E44</f>
        <v>5554507.6599999899</v>
      </c>
      <c r="H44" s="60">
        <f>C44+F44</f>
        <v>0</v>
      </c>
      <c r="I44" s="60">
        <f>SUM(G44:H44)</f>
        <v>5554507.6599999899</v>
      </c>
    </row>
    <row r="45" spans="1:9">
      <c r="A45" s="57" t="s">
        <v>93</v>
      </c>
      <c r="B45" s="61">
        <f t="shared" ref="B45:I45" si="9">SUM(B43:B44)</f>
        <v>8650501.1699999906</v>
      </c>
      <c r="C45" s="61">
        <f t="shared" si="9"/>
        <v>0</v>
      </c>
      <c r="D45" s="61">
        <f t="shared" si="9"/>
        <v>0</v>
      </c>
      <c r="E45" s="61">
        <f t="shared" si="9"/>
        <v>0</v>
      </c>
      <c r="F45" s="61">
        <f t="shared" si="9"/>
        <v>0</v>
      </c>
      <c r="G45" s="61">
        <f t="shared" si="9"/>
        <v>8650501.1699999906</v>
      </c>
      <c r="H45" s="61">
        <f t="shared" si="9"/>
        <v>0</v>
      </c>
      <c r="I45" s="61">
        <f t="shared" si="9"/>
        <v>8650501.1699999906</v>
      </c>
    </row>
    <row r="46" spans="1:9">
      <c r="A46" s="59" t="s">
        <v>94</v>
      </c>
      <c r="B46" s="60"/>
      <c r="C46" s="60"/>
      <c r="D46" s="60"/>
      <c r="E46" s="60"/>
      <c r="F46" s="60"/>
      <c r="G46" s="60"/>
      <c r="H46" s="60"/>
      <c r="I46" s="60"/>
    </row>
    <row r="47" spans="1:9">
      <c r="A47" s="57" t="s">
        <v>95</v>
      </c>
      <c r="B47" s="60">
        <v>34005399.770000003</v>
      </c>
      <c r="C47" s="60">
        <v>0</v>
      </c>
      <c r="D47" s="60">
        <v>0</v>
      </c>
      <c r="E47" s="60">
        <v>0</v>
      </c>
      <c r="F47" s="60">
        <v>0</v>
      </c>
      <c r="G47" s="60">
        <f t="shared" ref="G47:H53" si="10">B47+E47</f>
        <v>34005399.770000003</v>
      </c>
      <c r="H47" s="60">
        <f t="shared" si="10"/>
        <v>0</v>
      </c>
      <c r="I47" s="60">
        <f t="shared" ref="I47:I53" si="11">SUM(G47:H47)</f>
        <v>34005399.770000003</v>
      </c>
    </row>
    <row r="48" spans="1:9">
      <c r="A48" s="57" t="s">
        <v>96</v>
      </c>
      <c r="B48" s="60">
        <v>1301084.3399999901</v>
      </c>
      <c r="C48" s="60">
        <v>0</v>
      </c>
      <c r="D48" s="60">
        <v>0</v>
      </c>
      <c r="E48" s="60">
        <v>0</v>
      </c>
      <c r="F48" s="60">
        <v>0</v>
      </c>
      <c r="G48" s="60">
        <f t="shared" si="10"/>
        <v>1301084.3399999901</v>
      </c>
      <c r="H48" s="60">
        <f t="shared" si="10"/>
        <v>0</v>
      </c>
      <c r="I48" s="60">
        <f t="shared" si="11"/>
        <v>1301084.3399999901</v>
      </c>
    </row>
    <row r="49" spans="1:9">
      <c r="A49" s="57" t="s">
        <v>97</v>
      </c>
      <c r="B49" s="60">
        <v>0</v>
      </c>
      <c r="C49" s="60">
        <v>20007375.7099999</v>
      </c>
      <c r="D49" s="60">
        <v>0</v>
      </c>
      <c r="E49" s="60">
        <v>0</v>
      </c>
      <c r="F49" s="60">
        <v>0</v>
      </c>
      <c r="G49" s="60">
        <f t="shared" si="10"/>
        <v>0</v>
      </c>
      <c r="H49" s="60">
        <f t="shared" si="10"/>
        <v>20007375.7099999</v>
      </c>
      <c r="I49" s="60">
        <f t="shared" si="11"/>
        <v>20007375.7099999</v>
      </c>
    </row>
    <row r="50" spans="1:9">
      <c r="A50" s="57" t="s">
        <v>98</v>
      </c>
      <c r="B50" s="60">
        <v>0</v>
      </c>
      <c r="C50" s="60">
        <v>0</v>
      </c>
      <c r="D50" s="60">
        <v>0</v>
      </c>
      <c r="E50" s="60">
        <v>0</v>
      </c>
      <c r="F50" s="60">
        <v>0</v>
      </c>
      <c r="G50" s="60">
        <f t="shared" si="10"/>
        <v>0</v>
      </c>
      <c r="H50" s="60">
        <f t="shared" si="10"/>
        <v>0</v>
      </c>
      <c r="I50" s="60">
        <f t="shared" si="11"/>
        <v>0</v>
      </c>
    </row>
    <row r="51" spans="1:9">
      <c r="A51" s="57" t="s">
        <v>99</v>
      </c>
      <c r="B51" s="60">
        <v>0</v>
      </c>
      <c r="C51" s="60">
        <v>-608729.59</v>
      </c>
      <c r="D51" s="60">
        <v>0</v>
      </c>
      <c r="E51" s="60">
        <v>0</v>
      </c>
      <c r="F51" s="60">
        <v>0</v>
      </c>
      <c r="G51" s="60">
        <f t="shared" si="10"/>
        <v>0</v>
      </c>
      <c r="H51" s="60">
        <f t="shared" si="10"/>
        <v>-608729.59</v>
      </c>
      <c r="I51" s="60">
        <f t="shared" si="11"/>
        <v>-608729.59</v>
      </c>
    </row>
    <row r="52" spans="1:9">
      <c r="A52" s="57" t="s">
        <v>100</v>
      </c>
      <c r="B52" s="60">
        <v>0</v>
      </c>
      <c r="C52" s="60">
        <v>112614.959999999</v>
      </c>
      <c r="D52" s="60">
        <v>0</v>
      </c>
      <c r="E52" s="60">
        <v>0</v>
      </c>
      <c r="F52" s="60">
        <v>0</v>
      </c>
      <c r="G52" s="60">
        <f t="shared" si="10"/>
        <v>0</v>
      </c>
      <c r="H52" s="60">
        <f t="shared" si="10"/>
        <v>112614.959999999</v>
      </c>
      <c r="I52" s="60">
        <f t="shared" si="11"/>
        <v>112614.959999999</v>
      </c>
    </row>
    <row r="53" spans="1:9">
      <c r="A53" s="57" t="s">
        <v>101</v>
      </c>
      <c r="B53" s="60">
        <v>0</v>
      </c>
      <c r="C53" s="60">
        <v>-5436613.3200000003</v>
      </c>
      <c r="D53" s="60">
        <v>0</v>
      </c>
      <c r="E53" s="60">
        <v>0</v>
      </c>
      <c r="F53" s="60">
        <v>0</v>
      </c>
      <c r="G53" s="60">
        <f t="shared" si="10"/>
        <v>0</v>
      </c>
      <c r="H53" s="60">
        <f t="shared" si="10"/>
        <v>-5436613.3200000003</v>
      </c>
      <c r="I53" s="60">
        <f t="shared" si="11"/>
        <v>-5436613.3200000003</v>
      </c>
    </row>
    <row r="54" spans="1:9">
      <c r="A54" s="57" t="s">
        <v>102</v>
      </c>
      <c r="B54" s="61">
        <f t="shared" ref="B54:I54" si="12">SUM(B47:B53)</f>
        <v>35306484.109999992</v>
      </c>
      <c r="C54" s="61">
        <f t="shared" si="12"/>
        <v>14074647.759999897</v>
      </c>
      <c r="D54" s="61">
        <f t="shared" si="12"/>
        <v>0</v>
      </c>
      <c r="E54" s="61">
        <f t="shared" si="12"/>
        <v>0</v>
      </c>
      <c r="F54" s="61">
        <f t="shared" si="12"/>
        <v>0</v>
      </c>
      <c r="G54" s="61">
        <f t="shared" si="12"/>
        <v>35306484.109999992</v>
      </c>
      <c r="H54" s="61">
        <f t="shared" si="12"/>
        <v>14074647.759999897</v>
      </c>
      <c r="I54" s="61">
        <f t="shared" si="12"/>
        <v>49381131.869999886</v>
      </c>
    </row>
    <row r="55" spans="1:9">
      <c r="A55" s="59" t="s">
        <v>103</v>
      </c>
      <c r="B55" s="60"/>
      <c r="C55" s="60"/>
      <c r="D55" s="60"/>
      <c r="E55" s="60"/>
      <c r="F55" s="60"/>
      <c r="G55" s="60"/>
      <c r="H55" s="60"/>
      <c r="I55" s="60"/>
    </row>
    <row r="56" spans="1:9">
      <c r="A56" s="57" t="s">
        <v>104</v>
      </c>
      <c r="B56" s="60">
        <v>9156560.0800000001</v>
      </c>
      <c r="C56" s="60">
        <v>0</v>
      </c>
      <c r="D56" s="60">
        <v>0</v>
      </c>
      <c r="E56" s="60">
        <v>0</v>
      </c>
      <c r="F56" s="60">
        <v>0</v>
      </c>
      <c r="G56" s="60">
        <f>B56+E56</f>
        <v>9156560.0800000001</v>
      </c>
      <c r="H56" s="60">
        <f>C56+F56</f>
        <v>0</v>
      </c>
      <c r="I56" s="60">
        <f>SUM(G56:H56)</f>
        <v>9156560.0800000001</v>
      </c>
    </row>
    <row r="57" spans="1:9">
      <c r="A57" s="57" t="s">
        <v>105</v>
      </c>
      <c r="B57" s="61">
        <f t="shared" ref="B57:I57" si="13">SUM(B56)</f>
        <v>9156560.0800000001</v>
      </c>
      <c r="C57" s="61">
        <f t="shared" si="13"/>
        <v>0</v>
      </c>
      <c r="D57" s="61">
        <f t="shared" si="13"/>
        <v>0</v>
      </c>
      <c r="E57" s="61">
        <f t="shared" si="13"/>
        <v>0</v>
      </c>
      <c r="F57" s="61">
        <f t="shared" si="13"/>
        <v>0</v>
      </c>
      <c r="G57" s="61">
        <f t="shared" si="13"/>
        <v>9156560.0800000001</v>
      </c>
      <c r="H57" s="61">
        <f t="shared" si="13"/>
        <v>0</v>
      </c>
      <c r="I57" s="61">
        <f t="shared" si="13"/>
        <v>9156560.0800000001</v>
      </c>
    </row>
    <row r="58" spans="1:9">
      <c r="A58" s="59" t="s">
        <v>106</v>
      </c>
      <c r="B58" s="60"/>
      <c r="C58" s="60"/>
      <c r="D58" s="60"/>
      <c r="E58" s="60"/>
      <c r="F58" s="60"/>
      <c r="G58" s="60"/>
      <c r="H58" s="60"/>
      <c r="I58" s="60"/>
    </row>
    <row r="59" spans="1:9">
      <c r="A59" s="57" t="s">
        <v>107</v>
      </c>
      <c r="B59" s="63">
        <v>-4961224.07</v>
      </c>
      <c r="C59" s="63">
        <v>0</v>
      </c>
      <c r="D59" s="63">
        <v>0</v>
      </c>
      <c r="E59" s="63">
        <v>0</v>
      </c>
      <c r="F59" s="63">
        <v>0</v>
      </c>
      <c r="G59" s="63">
        <f>B59+E59</f>
        <v>-4961224.07</v>
      </c>
      <c r="H59" s="63">
        <f>C59+F59</f>
        <v>0</v>
      </c>
      <c r="I59" s="63">
        <f>SUM(G59:H59)</f>
        <v>-4961224.07</v>
      </c>
    </row>
    <row r="60" spans="1:9">
      <c r="A60" s="57" t="s">
        <v>108</v>
      </c>
      <c r="B60" s="60">
        <f t="shared" ref="B60:I60" si="14">SUM(B59)</f>
        <v>-4961224.07</v>
      </c>
      <c r="C60" s="60">
        <f t="shared" si="14"/>
        <v>0</v>
      </c>
      <c r="D60" s="60">
        <f t="shared" si="14"/>
        <v>0</v>
      </c>
      <c r="E60" s="60">
        <f t="shared" si="14"/>
        <v>0</v>
      </c>
      <c r="F60" s="60">
        <f t="shared" si="14"/>
        <v>0</v>
      </c>
      <c r="G60" s="60">
        <f t="shared" si="14"/>
        <v>-4961224.07</v>
      </c>
      <c r="H60" s="60">
        <f t="shared" si="14"/>
        <v>0</v>
      </c>
      <c r="I60" s="60">
        <f t="shared" si="14"/>
        <v>-4961224.07</v>
      </c>
    </row>
    <row r="61" spans="1:9">
      <c r="A61" s="58" t="s">
        <v>109</v>
      </c>
      <c r="B61" s="62">
        <f t="shared" ref="B61:I61" si="15">B45+B54+B57+B60</f>
        <v>48152321.289999984</v>
      </c>
      <c r="C61" s="62">
        <f t="shared" si="15"/>
        <v>14074647.759999897</v>
      </c>
      <c r="D61" s="62">
        <f t="shared" si="15"/>
        <v>0</v>
      </c>
      <c r="E61" s="62">
        <f t="shared" si="15"/>
        <v>0</v>
      </c>
      <c r="F61" s="62">
        <f t="shared" si="15"/>
        <v>0</v>
      </c>
      <c r="G61" s="62">
        <f t="shared" si="15"/>
        <v>48152321.289999984</v>
      </c>
      <c r="H61" s="62">
        <f t="shared" si="15"/>
        <v>14074647.759999897</v>
      </c>
      <c r="I61" s="62">
        <f t="shared" si="15"/>
        <v>62226969.04999987</v>
      </c>
    </row>
    <row r="62" spans="1:9">
      <c r="A62" s="57"/>
      <c r="B62" s="63"/>
      <c r="C62" s="63"/>
      <c r="D62" s="63"/>
      <c r="E62" s="63"/>
      <c r="F62" s="63"/>
      <c r="G62" s="63"/>
      <c r="H62" s="63"/>
      <c r="I62" s="63"/>
    </row>
    <row r="63" spans="1:9" ht="10.8" thickBot="1">
      <c r="A63" s="58" t="s">
        <v>110</v>
      </c>
      <c r="B63" s="64">
        <f t="shared" ref="B63:I63" si="16">B39-B61</f>
        <v>116748907.40999985</v>
      </c>
      <c r="C63" s="64">
        <f t="shared" si="16"/>
        <v>33353919.860000107</v>
      </c>
      <c r="D63" s="64">
        <f t="shared" si="16"/>
        <v>0</v>
      </c>
      <c r="E63" s="64">
        <f t="shared" si="16"/>
        <v>0</v>
      </c>
      <c r="F63" s="64">
        <f t="shared" si="16"/>
        <v>0</v>
      </c>
      <c r="G63" s="64">
        <f t="shared" si="16"/>
        <v>116748907.40999985</v>
      </c>
      <c r="H63" s="64">
        <f t="shared" si="16"/>
        <v>33353919.860000107</v>
      </c>
      <c r="I63" s="64">
        <f t="shared" si="16"/>
        <v>150102827.26999998</v>
      </c>
    </row>
    <row r="64" spans="1:9" ht="10.8" thickTop="1">
      <c r="A64" s="57"/>
      <c r="B64" s="60"/>
      <c r="C64" s="60"/>
      <c r="D64" s="60"/>
      <c r="E64" s="60"/>
      <c r="F64" s="60"/>
      <c r="G64" s="60"/>
      <c r="H64" s="60"/>
      <c r="I64" s="60"/>
    </row>
    <row r="65" spans="1:9">
      <c r="A65" s="58" t="s">
        <v>111</v>
      </c>
      <c r="B65" s="60"/>
      <c r="C65" s="60"/>
      <c r="D65" s="60"/>
      <c r="E65" s="60"/>
      <c r="F65" s="60"/>
      <c r="G65" s="60"/>
      <c r="H65" s="60"/>
      <c r="I65" s="60"/>
    </row>
    <row r="66" spans="1:9">
      <c r="A66" s="57" t="s">
        <v>112</v>
      </c>
      <c r="B66" s="60"/>
      <c r="C66" s="60"/>
      <c r="D66" s="60"/>
      <c r="E66" s="60"/>
      <c r="F66" s="60"/>
      <c r="G66" s="60"/>
      <c r="H66" s="60"/>
      <c r="I66" s="60"/>
    </row>
    <row r="67" spans="1:9">
      <c r="A67" s="59" t="s">
        <v>113</v>
      </c>
      <c r="B67" s="60"/>
      <c r="C67" s="60"/>
      <c r="D67" s="60"/>
      <c r="E67" s="60"/>
      <c r="F67" s="60"/>
      <c r="G67" s="60"/>
      <c r="H67" s="60"/>
      <c r="I67" s="60"/>
    </row>
    <row r="68" spans="1:9">
      <c r="A68" s="57" t="s">
        <v>114</v>
      </c>
      <c r="B68" s="60">
        <v>184193.06</v>
      </c>
      <c r="C68" s="60">
        <v>0</v>
      </c>
      <c r="D68" s="60">
        <v>0</v>
      </c>
      <c r="E68" s="60">
        <v>0</v>
      </c>
      <c r="F68" s="60">
        <v>0</v>
      </c>
      <c r="G68" s="60">
        <f t="shared" ref="G68:H99" si="17">B68+E68</f>
        <v>184193.06</v>
      </c>
      <c r="H68" s="60">
        <f t="shared" si="17"/>
        <v>0</v>
      </c>
      <c r="I68" s="60">
        <f t="shared" ref="I68:I131" si="18">SUM(G68:H68)</f>
        <v>184193.06</v>
      </c>
    </row>
    <row r="69" spans="1:9">
      <c r="A69" s="57" t="s">
        <v>115</v>
      </c>
      <c r="B69" s="60">
        <v>580090.91999999899</v>
      </c>
      <c r="C69" s="60">
        <v>0</v>
      </c>
      <c r="D69" s="60">
        <v>0</v>
      </c>
      <c r="E69" s="60">
        <v>0</v>
      </c>
      <c r="F69" s="60">
        <v>0</v>
      </c>
      <c r="G69" s="60">
        <f t="shared" si="17"/>
        <v>580090.91999999899</v>
      </c>
      <c r="H69" s="60">
        <f t="shared" si="17"/>
        <v>0</v>
      </c>
      <c r="I69" s="60">
        <f t="shared" si="18"/>
        <v>580090.91999999899</v>
      </c>
    </row>
    <row r="70" spans="1:9">
      <c r="A70" s="57" t="s">
        <v>116</v>
      </c>
      <c r="B70" s="60">
        <v>97175.169999999896</v>
      </c>
      <c r="C70" s="60">
        <v>0</v>
      </c>
      <c r="D70" s="60">
        <v>0</v>
      </c>
      <c r="E70" s="60">
        <v>0</v>
      </c>
      <c r="F70" s="60">
        <v>0</v>
      </c>
      <c r="G70" s="60">
        <f t="shared" si="17"/>
        <v>97175.169999999896</v>
      </c>
      <c r="H70" s="60">
        <f t="shared" si="17"/>
        <v>0</v>
      </c>
      <c r="I70" s="60">
        <f t="shared" si="18"/>
        <v>97175.169999999896</v>
      </c>
    </row>
    <row r="71" spans="1:9">
      <c r="A71" s="57" t="s">
        <v>117</v>
      </c>
      <c r="B71" s="60">
        <v>933941.38</v>
      </c>
      <c r="C71" s="60">
        <v>0</v>
      </c>
      <c r="D71" s="60">
        <v>0</v>
      </c>
      <c r="E71" s="60">
        <v>0</v>
      </c>
      <c r="F71" s="60">
        <v>0</v>
      </c>
      <c r="G71" s="60">
        <f t="shared" si="17"/>
        <v>933941.38</v>
      </c>
      <c r="H71" s="60">
        <f t="shared" si="17"/>
        <v>0</v>
      </c>
      <c r="I71" s="60">
        <f t="shared" si="18"/>
        <v>933941.38</v>
      </c>
    </row>
    <row r="72" spans="1:9">
      <c r="A72" s="57" t="s">
        <v>118</v>
      </c>
      <c r="B72" s="60">
        <v>3495.52</v>
      </c>
      <c r="C72" s="60">
        <v>0</v>
      </c>
      <c r="D72" s="60">
        <v>0</v>
      </c>
      <c r="E72" s="60">
        <v>0</v>
      </c>
      <c r="F72" s="60">
        <v>0</v>
      </c>
      <c r="G72" s="60">
        <f t="shared" si="17"/>
        <v>3495.52</v>
      </c>
      <c r="H72" s="60">
        <f t="shared" si="17"/>
        <v>0</v>
      </c>
      <c r="I72" s="60">
        <f t="shared" si="18"/>
        <v>3495.52</v>
      </c>
    </row>
    <row r="73" spans="1:9">
      <c r="A73" s="57" t="s">
        <v>119</v>
      </c>
      <c r="B73" s="60">
        <v>138775.96</v>
      </c>
      <c r="C73" s="60">
        <v>0</v>
      </c>
      <c r="D73" s="60">
        <v>0</v>
      </c>
      <c r="E73" s="60">
        <v>0</v>
      </c>
      <c r="F73" s="60">
        <v>0</v>
      </c>
      <c r="G73" s="60">
        <f t="shared" si="17"/>
        <v>138775.96</v>
      </c>
      <c r="H73" s="60">
        <f t="shared" si="17"/>
        <v>0</v>
      </c>
      <c r="I73" s="60">
        <f t="shared" si="18"/>
        <v>138775.96</v>
      </c>
    </row>
    <row r="74" spans="1:9">
      <c r="A74" s="57" t="s">
        <v>120</v>
      </c>
      <c r="B74" s="60">
        <v>294505.55</v>
      </c>
      <c r="C74" s="60">
        <v>0</v>
      </c>
      <c r="D74" s="60">
        <v>0</v>
      </c>
      <c r="E74" s="60">
        <v>0</v>
      </c>
      <c r="F74" s="60">
        <v>0</v>
      </c>
      <c r="G74" s="60">
        <f t="shared" si="17"/>
        <v>294505.55</v>
      </c>
      <c r="H74" s="60">
        <f t="shared" si="17"/>
        <v>0</v>
      </c>
      <c r="I74" s="60">
        <f t="shared" si="18"/>
        <v>294505.55</v>
      </c>
    </row>
    <row r="75" spans="1:9">
      <c r="A75" s="57" t="s">
        <v>121</v>
      </c>
      <c r="B75" s="60">
        <v>1313592.3400000001</v>
      </c>
      <c r="C75" s="60">
        <v>0</v>
      </c>
      <c r="D75" s="60">
        <v>0</v>
      </c>
      <c r="E75" s="60">
        <v>0</v>
      </c>
      <c r="F75" s="60">
        <v>0</v>
      </c>
      <c r="G75" s="60">
        <f t="shared" si="17"/>
        <v>1313592.3400000001</v>
      </c>
      <c r="H75" s="60">
        <f t="shared" si="17"/>
        <v>0</v>
      </c>
      <c r="I75" s="60">
        <f t="shared" si="18"/>
        <v>1313592.3400000001</v>
      </c>
    </row>
    <row r="76" spans="1:9">
      <c r="A76" s="57" t="s">
        <v>122</v>
      </c>
      <c r="B76" s="60">
        <v>898878.78</v>
      </c>
      <c r="C76" s="60">
        <v>0</v>
      </c>
      <c r="D76" s="60">
        <v>0</v>
      </c>
      <c r="E76" s="60">
        <v>0</v>
      </c>
      <c r="F76" s="60">
        <v>0</v>
      </c>
      <c r="G76" s="60">
        <f t="shared" si="17"/>
        <v>898878.78</v>
      </c>
      <c r="H76" s="60">
        <f t="shared" si="17"/>
        <v>0</v>
      </c>
      <c r="I76" s="60">
        <f t="shared" si="18"/>
        <v>898878.78</v>
      </c>
    </row>
    <row r="77" spans="1:9">
      <c r="A77" s="57" t="s">
        <v>123</v>
      </c>
      <c r="B77" s="60">
        <v>219830.28</v>
      </c>
      <c r="C77" s="60">
        <v>0</v>
      </c>
      <c r="D77" s="60">
        <v>0</v>
      </c>
      <c r="E77" s="60">
        <v>0</v>
      </c>
      <c r="F77" s="60">
        <v>0</v>
      </c>
      <c r="G77" s="60">
        <f t="shared" si="17"/>
        <v>219830.28</v>
      </c>
      <c r="H77" s="60">
        <f t="shared" si="17"/>
        <v>0</v>
      </c>
      <c r="I77" s="60">
        <f t="shared" si="18"/>
        <v>219830.28</v>
      </c>
    </row>
    <row r="78" spans="1:9">
      <c r="A78" s="57" t="s">
        <v>124</v>
      </c>
      <c r="B78" s="60">
        <v>183655.38</v>
      </c>
      <c r="C78" s="60">
        <v>0</v>
      </c>
      <c r="D78" s="60">
        <v>0</v>
      </c>
      <c r="E78" s="60">
        <v>0</v>
      </c>
      <c r="F78" s="60">
        <v>0</v>
      </c>
      <c r="G78" s="60">
        <f t="shared" si="17"/>
        <v>183655.38</v>
      </c>
      <c r="H78" s="60">
        <f t="shared" si="17"/>
        <v>0</v>
      </c>
      <c r="I78" s="60">
        <f t="shared" si="18"/>
        <v>183655.38</v>
      </c>
    </row>
    <row r="79" spans="1:9">
      <c r="A79" s="57" t="s">
        <v>125</v>
      </c>
      <c r="B79" s="60">
        <v>0</v>
      </c>
      <c r="C79" s="60">
        <v>0</v>
      </c>
      <c r="D79" s="60">
        <v>0</v>
      </c>
      <c r="E79" s="60">
        <v>0</v>
      </c>
      <c r="F79" s="60">
        <v>0</v>
      </c>
      <c r="G79" s="60">
        <f t="shared" si="17"/>
        <v>0</v>
      </c>
      <c r="H79" s="60">
        <f t="shared" si="17"/>
        <v>0</v>
      </c>
      <c r="I79" s="60">
        <f t="shared" si="18"/>
        <v>0</v>
      </c>
    </row>
    <row r="80" spans="1:9">
      <c r="A80" s="57" t="s">
        <v>126</v>
      </c>
      <c r="B80" s="60">
        <v>331596.57999999903</v>
      </c>
      <c r="C80" s="60">
        <v>0</v>
      </c>
      <c r="D80" s="60">
        <v>0</v>
      </c>
      <c r="E80" s="60">
        <v>0</v>
      </c>
      <c r="F80" s="60">
        <v>0</v>
      </c>
      <c r="G80" s="60">
        <f t="shared" si="17"/>
        <v>331596.57999999903</v>
      </c>
      <c r="H80" s="60">
        <f t="shared" si="17"/>
        <v>0</v>
      </c>
      <c r="I80" s="60">
        <f t="shared" si="18"/>
        <v>331596.57999999903</v>
      </c>
    </row>
    <row r="81" spans="1:9">
      <c r="A81" s="57" t="s">
        <v>127</v>
      </c>
      <c r="B81" s="60">
        <v>19655.309999999899</v>
      </c>
      <c r="C81" s="60">
        <v>0</v>
      </c>
      <c r="D81" s="60">
        <v>0</v>
      </c>
      <c r="E81" s="60">
        <v>0</v>
      </c>
      <c r="F81" s="60">
        <v>0</v>
      </c>
      <c r="G81" s="60">
        <f t="shared" si="17"/>
        <v>19655.309999999899</v>
      </c>
      <c r="H81" s="60">
        <f t="shared" si="17"/>
        <v>0</v>
      </c>
      <c r="I81" s="60">
        <f t="shared" si="18"/>
        <v>19655.309999999899</v>
      </c>
    </row>
    <row r="82" spans="1:9">
      <c r="A82" s="57" t="s">
        <v>128</v>
      </c>
      <c r="B82" s="60">
        <v>-292168.84999999998</v>
      </c>
      <c r="C82" s="60">
        <v>0</v>
      </c>
      <c r="D82" s="60">
        <v>0</v>
      </c>
      <c r="E82" s="60">
        <v>0</v>
      </c>
      <c r="F82" s="60">
        <v>0</v>
      </c>
      <c r="G82" s="60">
        <f t="shared" si="17"/>
        <v>-292168.84999999998</v>
      </c>
      <c r="H82" s="60">
        <f t="shared" si="17"/>
        <v>0</v>
      </c>
      <c r="I82" s="60">
        <f t="shared" si="18"/>
        <v>-292168.84999999998</v>
      </c>
    </row>
    <row r="83" spans="1:9">
      <c r="A83" s="57" t="s">
        <v>129</v>
      </c>
      <c r="B83" s="60">
        <v>0</v>
      </c>
      <c r="C83" s="60">
        <v>0</v>
      </c>
      <c r="D83" s="60">
        <v>0</v>
      </c>
      <c r="E83" s="60">
        <v>0</v>
      </c>
      <c r="F83" s="60">
        <v>0</v>
      </c>
      <c r="G83" s="60">
        <f t="shared" si="17"/>
        <v>0</v>
      </c>
      <c r="H83" s="60">
        <f t="shared" si="17"/>
        <v>0</v>
      </c>
      <c r="I83" s="60">
        <f t="shared" si="18"/>
        <v>0</v>
      </c>
    </row>
    <row r="84" spans="1:9">
      <c r="A84" s="57" t="s">
        <v>130</v>
      </c>
      <c r="B84" s="60">
        <v>35124.86</v>
      </c>
      <c r="C84" s="60">
        <v>0</v>
      </c>
      <c r="D84" s="60">
        <v>0</v>
      </c>
      <c r="E84" s="60">
        <v>0</v>
      </c>
      <c r="F84" s="60">
        <v>0</v>
      </c>
      <c r="G84" s="60">
        <f t="shared" si="17"/>
        <v>35124.86</v>
      </c>
      <c r="H84" s="60">
        <f t="shared" si="17"/>
        <v>0</v>
      </c>
      <c r="I84" s="60">
        <f t="shared" si="18"/>
        <v>35124.86</v>
      </c>
    </row>
    <row r="85" spans="1:9">
      <c r="A85" s="57" t="s">
        <v>131</v>
      </c>
      <c r="B85" s="60">
        <v>48926.569999999898</v>
      </c>
      <c r="C85" s="60">
        <v>0</v>
      </c>
      <c r="D85" s="60">
        <v>0</v>
      </c>
      <c r="E85" s="60">
        <v>0</v>
      </c>
      <c r="F85" s="60">
        <v>0</v>
      </c>
      <c r="G85" s="60">
        <f t="shared" si="17"/>
        <v>48926.569999999898</v>
      </c>
      <c r="H85" s="60">
        <f t="shared" si="17"/>
        <v>0</v>
      </c>
      <c r="I85" s="60">
        <f t="shared" si="18"/>
        <v>48926.569999999898</v>
      </c>
    </row>
    <row r="86" spans="1:9">
      <c r="A86" s="57" t="s">
        <v>132</v>
      </c>
      <c r="B86" s="60">
        <v>50231.24</v>
      </c>
      <c r="C86" s="60">
        <v>0</v>
      </c>
      <c r="D86" s="60">
        <v>0</v>
      </c>
      <c r="E86" s="60">
        <v>0</v>
      </c>
      <c r="F86" s="60">
        <v>0</v>
      </c>
      <c r="G86" s="60">
        <f t="shared" si="17"/>
        <v>50231.24</v>
      </c>
      <c r="H86" s="60">
        <f t="shared" si="17"/>
        <v>0</v>
      </c>
      <c r="I86" s="60">
        <f t="shared" si="18"/>
        <v>50231.24</v>
      </c>
    </row>
    <row r="87" spans="1:9">
      <c r="A87" s="57" t="s">
        <v>133</v>
      </c>
      <c r="B87" s="60">
        <v>58515.520000000099</v>
      </c>
      <c r="C87" s="60">
        <v>0</v>
      </c>
      <c r="D87" s="60">
        <v>0</v>
      </c>
      <c r="E87" s="60">
        <v>0</v>
      </c>
      <c r="F87" s="60">
        <v>0</v>
      </c>
      <c r="G87" s="60">
        <f t="shared" si="17"/>
        <v>58515.520000000099</v>
      </c>
      <c r="H87" s="60">
        <f t="shared" si="17"/>
        <v>0</v>
      </c>
      <c r="I87" s="60">
        <f t="shared" si="18"/>
        <v>58515.520000000099</v>
      </c>
    </row>
    <row r="88" spans="1:9">
      <c r="A88" s="57" t="s">
        <v>134</v>
      </c>
      <c r="B88" s="60">
        <v>294669.56999999902</v>
      </c>
      <c r="C88" s="60">
        <v>0</v>
      </c>
      <c r="D88" s="60">
        <v>0</v>
      </c>
      <c r="E88" s="60">
        <v>0</v>
      </c>
      <c r="F88" s="60">
        <v>0</v>
      </c>
      <c r="G88" s="60">
        <f t="shared" si="17"/>
        <v>294669.56999999902</v>
      </c>
      <c r="H88" s="60">
        <f t="shared" si="17"/>
        <v>0</v>
      </c>
      <c r="I88" s="60">
        <f t="shared" si="18"/>
        <v>294669.56999999902</v>
      </c>
    </row>
    <row r="89" spans="1:9">
      <c r="A89" s="57" t="s">
        <v>135</v>
      </c>
      <c r="B89" s="60">
        <v>339307.50999999902</v>
      </c>
      <c r="C89" s="60">
        <v>0</v>
      </c>
      <c r="D89" s="60">
        <v>0</v>
      </c>
      <c r="E89" s="60">
        <v>0</v>
      </c>
      <c r="F89" s="60">
        <v>0</v>
      </c>
      <c r="G89" s="60">
        <f t="shared" si="17"/>
        <v>339307.50999999902</v>
      </c>
      <c r="H89" s="60">
        <f t="shared" si="17"/>
        <v>0</v>
      </c>
      <c r="I89" s="60">
        <f t="shared" si="18"/>
        <v>339307.50999999902</v>
      </c>
    </row>
    <row r="90" spans="1:9">
      <c r="A90" s="57" t="s">
        <v>136</v>
      </c>
      <c r="B90" s="60">
        <v>885539.25999999896</v>
      </c>
      <c r="C90" s="60">
        <v>0</v>
      </c>
      <c r="D90" s="60">
        <v>0</v>
      </c>
      <c r="E90" s="60">
        <v>0</v>
      </c>
      <c r="F90" s="60">
        <v>0</v>
      </c>
      <c r="G90" s="60">
        <f t="shared" si="17"/>
        <v>885539.25999999896</v>
      </c>
      <c r="H90" s="60">
        <f t="shared" si="17"/>
        <v>0</v>
      </c>
      <c r="I90" s="60">
        <f t="shared" si="18"/>
        <v>885539.25999999896</v>
      </c>
    </row>
    <row r="91" spans="1:9">
      <c r="A91" s="57" t="s">
        <v>137</v>
      </c>
      <c r="B91" s="60">
        <v>535835.679999999</v>
      </c>
      <c r="C91" s="60">
        <v>0</v>
      </c>
      <c r="D91" s="60">
        <v>0</v>
      </c>
      <c r="E91" s="60">
        <v>0</v>
      </c>
      <c r="F91" s="60">
        <v>0</v>
      </c>
      <c r="G91" s="60">
        <f t="shared" si="17"/>
        <v>535835.679999999</v>
      </c>
      <c r="H91" s="60">
        <f t="shared" si="17"/>
        <v>0</v>
      </c>
      <c r="I91" s="60">
        <f t="shared" si="18"/>
        <v>535835.679999999</v>
      </c>
    </row>
    <row r="92" spans="1:9">
      <c r="A92" s="57" t="s">
        <v>138</v>
      </c>
      <c r="B92" s="60">
        <v>283533.2</v>
      </c>
      <c r="C92" s="60">
        <v>0</v>
      </c>
      <c r="D92" s="60">
        <v>0</v>
      </c>
      <c r="E92" s="60">
        <v>0</v>
      </c>
      <c r="F92" s="60">
        <v>0</v>
      </c>
      <c r="G92" s="60">
        <f t="shared" si="17"/>
        <v>283533.2</v>
      </c>
      <c r="H92" s="60">
        <f t="shared" si="17"/>
        <v>0</v>
      </c>
      <c r="I92" s="60">
        <f t="shared" si="18"/>
        <v>283533.2</v>
      </c>
    </row>
    <row r="93" spans="1:9">
      <c r="A93" s="57" t="s">
        <v>139</v>
      </c>
      <c r="B93" s="60">
        <v>49931.72</v>
      </c>
      <c r="C93" s="60">
        <v>0</v>
      </c>
      <c r="D93" s="60">
        <v>0</v>
      </c>
      <c r="E93" s="60">
        <v>0</v>
      </c>
      <c r="F93" s="60">
        <v>0</v>
      </c>
      <c r="G93" s="60">
        <f t="shared" si="17"/>
        <v>49931.72</v>
      </c>
      <c r="H93" s="60">
        <f t="shared" si="17"/>
        <v>0</v>
      </c>
      <c r="I93" s="60">
        <f t="shared" si="18"/>
        <v>49931.72</v>
      </c>
    </row>
    <row r="94" spans="1:9">
      <c r="A94" s="57" t="s">
        <v>140</v>
      </c>
      <c r="B94" s="60">
        <v>165205.30999999901</v>
      </c>
      <c r="C94" s="60">
        <v>0</v>
      </c>
      <c r="D94" s="60">
        <v>0</v>
      </c>
      <c r="E94" s="60">
        <v>0</v>
      </c>
      <c r="F94" s="60">
        <v>0</v>
      </c>
      <c r="G94" s="60">
        <f t="shared" si="17"/>
        <v>165205.30999999901</v>
      </c>
      <c r="H94" s="60">
        <f t="shared" si="17"/>
        <v>0</v>
      </c>
      <c r="I94" s="60">
        <f t="shared" si="18"/>
        <v>165205.30999999901</v>
      </c>
    </row>
    <row r="95" spans="1:9">
      <c r="A95" s="57" t="s">
        <v>141</v>
      </c>
      <c r="B95" s="60">
        <v>2224762.6899999902</v>
      </c>
      <c r="C95" s="60">
        <v>0</v>
      </c>
      <c r="D95" s="60">
        <v>0</v>
      </c>
      <c r="E95" s="60">
        <v>0</v>
      </c>
      <c r="F95" s="60">
        <v>0</v>
      </c>
      <c r="G95" s="60">
        <f t="shared" si="17"/>
        <v>2224762.6899999902</v>
      </c>
      <c r="H95" s="60">
        <f t="shared" si="17"/>
        <v>0</v>
      </c>
      <c r="I95" s="60">
        <f t="shared" si="18"/>
        <v>2224762.6899999902</v>
      </c>
    </row>
    <row r="96" spans="1:9">
      <c r="A96" s="57" t="s">
        <v>142</v>
      </c>
      <c r="B96" s="60">
        <v>56464.77</v>
      </c>
      <c r="C96" s="60">
        <v>0</v>
      </c>
      <c r="D96" s="60">
        <v>0</v>
      </c>
      <c r="E96" s="60">
        <v>0</v>
      </c>
      <c r="F96" s="60">
        <v>0</v>
      </c>
      <c r="G96" s="60">
        <f t="shared" si="17"/>
        <v>56464.77</v>
      </c>
      <c r="H96" s="60">
        <f t="shared" si="17"/>
        <v>0</v>
      </c>
      <c r="I96" s="60">
        <f t="shared" si="18"/>
        <v>56464.77</v>
      </c>
    </row>
    <row r="97" spans="1:9">
      <c r="A97" s="57" t="s">
        <v>143</v>
      </c>
      <c r="B97" s="60">
        <v>0</v>
      </c>
      <c r="C97" s="60">
        <v>0</v>
      </c>
      <c r="D97" s="60">
        <v>0</v>
      </c>
      <c r="E97" s="60">
        <v>0</v>
      </c>
      <c r="F97" s="60">
        <v>0</v>
      </c>
      <c r="G97" s="60">
        <f t="shared" si="17"/>
        <v>0</v>
      </c>
      <c r="H97" s="60">
        <f t="shared" si="17"/>
        <v>0</v>
      </c>
      <c r="I97" s="60">
        <f t="shared" si="18"/>
        <v>0</v>
      </c>
    </row>
    <row r="98" spans="1:9">
      <c r="A98" s="57" t="s">
        <v>144</v>
      </c>
      <c r="B98" s="60">
        <v>0</v>
      </c>
      <c r="C98" s="60">
        <v>0</v>
      </c>
      <c r="D98" s="60">
        <v>0</v>
      </c>
      <c r="E98" s="60">
        <v>0</v>
      </c>
      <c r="F98" s="60">
        <v>0</v>
      </c>
      <c r="G98" s="60">
        <f t="shared" si="17"/>
        <v>0</v>
      </c>
      <c r="H98" s="60">
        <f t="shared" si="17"/>
        <v>0</v>
      </c>
      <c r="I98" s="60">
        <f t="shared" si="18"/>
        <v>0</v>
      </c>
    </row>
    <row r="99" spans="1:9">
      <c r="A99" s="57" t="s">
        <v>145</v>
      </c>
      <c r="B99" s="60">
        <v>0</v>
      </c>
      <c r="C99" s="60">
        <v>21118.71</v>
      </c>
      <c r="D99" s="60">
        <v>0</v>
      </c>
      <c r="E99" s="60">
        <v>0</v>
      </c>
      <c r="F99" s="60">
        <v>0</v>
      </c>
      <c r="G99" s="60">
        <f t="shared" si="17"/>
        <v>0</v>
      </c>
      <c r="H99" s="60">
        <f t="shared" si="17"/>
        <v>21118.71</v>
      </c>
      <c r="I99" s="60">
        <f t="shared" si="18"/>
        <v>21118.71</v>
      </c>
    </row>
    <row r="100" spans="1:9">
      <c r="A100" s="57" t="s">
        <v>146</v>
      </c>
      <c r="B100" s="60">
        <v>0</v>
      </c>
      <c r="C100" s="60">
        <v>0</v>
      </c>
      <c r="D100" s="60">
        <v>0</v>
      </c>
      <c r="E100" s="60">
        <v>0</v>
      </c>
      <c r="F100" s="60">
        <v>0</v>
      </c>
      <c r="G100" s="60">
        <f t="shared" ref="G100:H134" si="19">B100+E100</f>
        <v>0</v>
      </c>
      <c r="H100" s="60">
        <f t="shared" si="19"/>
        <v>0</v>
      </c>
      <c r="I100" s="60">
        <f t="shared" si="18"/>
        <v>0</v>
      </c>
    </row>
    <row r="101" spans="1:9">
      <c r="A101" s="57" t="s">
        <v>147</v>
      </c>
      <c r="B101" s="60">
        <v>0</v>
      </c>
      <c r="C101" s="60">
        <v>0</v>
      </c>
      <c r="D101" s="60">
        <v>0</v>
      </c>
      <c r="E101" s="60">
        <v>0</v>
      </c>
      <c r="F101" s="60">
        <v>0</v>
      </c>
      <c r="G101" s="60">
        <f t="shared" si="19"/>
        <v>0</v>
      </c>
      <c r="H101" s="60">
        <f t="shared" si="19"/>
        <v>0</v>
      </c>
      <c r="I101" s="60">
        <f t="shared" si="18"/>
        <v>0</v>
      </c>
    </row>
    <row r="102" spans="1:9">
      <c r="A102" s="57" t="s">
        <v>148</v>
      </c>
      <c r="B102" s="60">
        <v>0</v>
      </c>
      <c r="C102" s="60">
        <v>0</v>
      </c>
      <c r="D102" s="60">
        <v>0</v>
      </c>
      <c r="E102" s="60">
        <v>0</v>
      </c>
      <c r="F102" s="60">
        <v>0</v>
      </c>
      <c r="G102" s="60">
        <f t="shared" si="19"/>
        <v>0</v>
      </c>
      <c r="H102" s="60">
        <f t="shared" si="19"/>
        <v>0</v>
      </c>
      <c r="I102" s="60">
        <f t="shared" si="18"/>
        <v>0</v>
      </c>
    </row>
    <row r="103" spans="1:9">
      <c r="A103" s="57" t="s">
        <v>149</v>
      </c>
      <c r="B103" s="60">
        <v>0</v>
      </c>
      <c r="C103" s="60">
        <v>0</v>
      </c>
      <c r="D103" s="60">
        <v>0</v>
      </c>
      <c r="E103" s="60">
        <v>0</v>
      </c>
      <c r="F103" s="60">
        <v>0</v>
      </c>
      <c r="G103" s="60">
        <f t="shared" si="19"/>
        <v>0</v>
      </c>
      <c r="H103" s="60">
        <f t="shared" si="19"/>
        <v>0</v>
      </c>
      <c r="I103" s="60">
        <f t="shared" si="18"/>
        <v>0</v>
      </c>
    </row>
    <row r="104" spans="1:9">
      <c r="A104" s="57" t="s">
        <v>150</v>
      </c>
      <c r="B104" s="60">
        <v>0</v>
      </c>
      <c r="C104" s="60">
        <v>0</v>
      </c>
      <c r="D104" s="60">
        <v>0</v>
      </c>
      <c r="E104" s="60">
        <v>0</v>
      </c>
      <c r="F104" s="60">
        <v>0</v>
      </c>
      <c r="G104" s="60">
        <f t="shared" si="19"/>
        <v>0</v>
      </c>
      <c r="H104" s="60">
        <f t="shared" si="19"/>
        <v>0</v>
      </c>
      <c r="I104" s="60">
        <f t="shared" si="18"/>
        <v>0</v>
      </c>
    </row>
    <row r="105" spans="1:9">
      <c r="A105" s="57" t="s">
        <v>151</v>
      </c>
      <c r="B105" s="60">
        <v>0</v>
      </c>
      <c r="C105" s="60">
        <v>175499.63</v>
      </c>
      <c r="D105" s="60">
        <v>0</v>
      </c>
      <c r="E105" s="60">
        <v>0</v>
      </c>
      <c r="F105" s="60">
        <v>0</v>
      </c>
      <c r="G105" s="60">
        <f t="shared" si="19"/>
        <v>0</v>
      </c>
      <c r="H105" s="60">
        <f t="shared" si="19"/>
        <v>175499.63</v>
      </c>
      <c r="I105" s="60">
        <f t="shared" si="18"/>
        <v>175499.63</v>
      </c>
    </row>
    <row r="106" spans="1:9">
      <c r="A106" s="57" t="s">
        <v>152</v>
      </c>
      <c r="B106" s="60">
        <v>0</v>
      </c>
      <c r="C106" s="60">
        <v>-3572.24</v>
      </c>
      <c r="D106" s="60">
        <v>0</v>
      </c>
      <c r="E106" s="60">
        <v>0</v>
      </c>
      <c r="F106" s="60">
        <v>0</v>
      </c>
      <c r="G106" s="60">
        <f t="shared" si="19"/>
        <v>0</v>
      </c>
      <c r="H106" s="60">
        <f t="shared" si="19"/>
        <v>-3572.24</v>
      </c>
      <c r="I106" s="60">
        <f t="shared" si="18"/>
        <v>-3572.24</v>
      </c>
    </row>
    <row r="107" spans="1:9">
      <c r="A107" s="57" t="s">
        <v>153</v>
      </c>
      <c r="B107" s="60">
        <v>0</v>
      </c>
      <c r="C107" s="60">
        <v>49347.0799999999</v>
      </c>
      <c r="D107" s="60">
        <v>0</v>
      </c>
      <c r="E107" s="60">
        <v>0</v>
      </c>
      <c r="F107" s="60">
        <v>0</v>
      </c>
      <c r="G107" s="60">
        <f t="shared" si="19"/>
        <v>0</v>
      </c>
      <c r="H107" s="60">
        <f t="shared" si="19"/>
        <v>49347.0799999999</v>
      </c>
      <c r="I107" s="60">
        <f t="shared" si="18"/>
        <v>49347.0799999999</v>
      </c>
    </row>
    <row r="108" spans="1:9">
      <c r="A108" s="57" t="s">
        <v>154</v>
      </c>
      <c r="B108" s="60">
        <v>0</v>
      </c>
      <c r="C108" s="60">
        <v>14381.94</v>
      </c>
      <c r="D108" s="60">
        <v>0</v>
      </c>
      <c r="E108" s="60">
        <v>0</v>
      </c>
      <c r="F108" s="60">
        <v>0</v>
      </c>
      <c r="G108" s="60">
        <f t="shared" si="19"/>
        <v>0</v>
      </c>
      <c r="H108" s="60">
        <f t="shared" si="19"/>
        <v>14381.94</v>
      </c>
      <c r="I108" s="60">
        <f t="shared" si="18"/>
        <v>14381.94</v>
      </c>
    </row>
    <row r="109" spans="1:9">
      <c r="A109" s="57" t="s">
        <v>155</v>
      </c>
      <c r="B109" s="60">
        <v>0</v>
      </c>
      <c r="C109" s="60">
        <v>0</v>
      </c>
      <c r="D109" s="60">
        <v>0</v>
      </c>
      <c r="E109" s="60">
        <v>0</v>
      </c>
      <c r="F109" s="60">
        <v>0</v>
      </c>
      <c r="G109" s="60">
        <f t="shared" si="19"/>
        <v>0</v>
      </c>
      <c r="H109" s="60">
        <f t="shared" si="19"/>
        <v>0</v>
      </c>
      <c r="I109" s="60">
        <f t="shared" si="18"/>
        <v>0</v>
      </c>
    </row>
    <row r="110" spans="1:9">
      <c r="A110" s="57" t="s">
        <v>156</v>
      </c>
      <c r="B110" s="60">
        <v>0</v>
      </c>
      <c r="C110" s="60">
        <v>1012.92</v>
      </c>
      <c r="D110" s="60">
        <v>0</v>
      </c>
      <c r="E110" s="60">
        <v>0</v>
      </c>
      <c r="F110" s="60">
        <v>0</v>
      </c>
      <c r="G110" s="60">
        <f t="shared" si="19"/>
        <v>0</v>
      </c>
      <c r="H110" s="60">
        <f t="shared" si="19"/>
        <v>1012.92</v>
      </c>
      <c r="I110" s="60">
        <f t="shared" si="18"/>
        <v>1012.92</v>
      </c>
    </row>
    <row r="111" spans="1:9">
      <c r="A111" s="57" t="s">
        <v>157</v>
      </c>
      <c r="B111" s="60">
        <v>0</v>
      </c>
      <c r="C111" s="60">
        <v>353.52</v>
      </c>
      <c r="D111" s="60">
        <v>0</v>
      </c>
      <c r="E111" s="60">
        <v>0</v>
      </c>
      <c r="F111" s="60">
        <v>0</v>
      </c>
      <c r="G111" s="60">
        <f t="shared" si="19"/>
        <v>0</v>
      </c>
      <c r="H111" s="60">
        <f t="shared" si="19"/>
        <v>353.52</v>
      </c>
      <c r="I111" s="60">
        <f t="shared" si="18"/>
        <v>353.52</v>
      </c>
    </row>
    <row r="112" spans="1:9">
      <c r="A112" s="57" t="s">
        <v>158</v>
      </c>
      <c r="B112" s="60">
        <v>0</v>
      </c>
      <c r="C112" s="60">
        <v>16323.56</v>
      </c>
      <c r="D112" s="60">
        <v>0</v>
      </c>
      <c r="E112" s="60">
        <v>0</v>
      </c>
      <c r="F112" s="60">
        <v>0</v>
      </c>
      <c r="G112" s="60">
        <f t="shared" si="19"/>
        <v>0</v>
      </c>
      <c r="H112" s="60">
        <f t="shared" si="19"/>
        <v>16323.56</v>
      </c>
      <c r="I112" s="60">
        <f t="shared" si="18"/>
        <v>16323.56</v>
      </c>
    </row>
    <row r="113" spans="1:9">
      <c r="A113" s="57" t="s">
        <v>159</v>
      </c>
      <c r="B113" s="60">
        <v>0</v>
      </c>
      <c r="C113" s="60">
        <v>1890.45</v>
      </c>
      <c r="D113" s="60">
        <v>0</v>
      </c>
      <c r="E113" s="60">
        <v>0</v>
      </c>
      <c r="F113" s="60">
        <v>0</v>
      </c>
      <c r="G113" s="60">
        <f t="shared" si="19"/>
        <v>0</v>
      </c>
      <c r="H113" s="60">
        <f t="shared" si="19"/>
        <v>1890.45</v>
      </c>
      <c r="I113" s="60">
        <f t="shared" si="18"/>
        <v>1890.45</v>
      </c>
    </row>
    <row r="114" spans="1:9">
      <c r="A114" s="57" t="s">
        <v>160</v>
      </c>
      <c r="B114" s="60">
        <v>0</v>
      </c>
      <c r="C114" s="60">
        <v>0</v>
      </c>
      <c r="D114" s="60">
        <v>0</v>
      </c>
      <c r="E114" s="60">
        <v>0</v>
      </c>
      <c r="F114" s="60">
        <v>0</v>
      </c>
      <c r="G114" s="60">
        <f t="shared" si="19"/>
        <v>0</v>
      </c>
      <c r="H114" s="60">
        <f t="shared" si="19"/>
        <v>0</v>
      </c>
      <c r="I114" s="60">
        <f t="shared" si="18"/>
        <v>0</v>
      </c>
    </row>
    <row r="115" spans="1:9">
      <c r="A115" s="57" t="s">
        <v>161</v>
      </c>
      <c r="B115" s="60">
        <v>0</v>
      </c>
      <c r="C115" s="60">
        <v>0</v>
      </c>
      <c r="D115" s="60">
        <v>0</v>
      </c>
      <c r="E115" s="60">
        <v>0</v>
      </c>
      <c r="F115" s="60">
        <v>0</v>
      </c>
      <c r="G115" s="60">
        <f t="shared" si="19"/>
        <v>0</v>
      </c>
      <c r="H115" s="60">
        <f t="shared" si="19"/>
        <v>0</v>
      </c>
      <c r="I115" s="60">
        <f t="shared" si="18"/>
        <v>0</v>
      </c>
    </row>
    <row r="116" spans="1:9">
      <c r="A116" s="57" t="s">
        <v>162</v>
      </c>
      <c r="B116" s="60">
        <v>0</v>
      </c>
      <c r="C116" s="60">
        <v>0</v>
      </c>
      <c r="D116" s="60">
        <v>0</v>
      </c>
      <c r="E116" s="60">
        <v>0</v>
      </c>
      <c r="F116" s="60">
        <v>0</v>
      </c>
      <c r="G116" s="60">
        <f t="shared" si="19"/>
        <v>0</v>
      </c>
      <c r="H116" s="60">
        <f t="shared" si="19"/>
        <v>0</v>
      </c>
      <c r="I116" s="60">
        <f t="shared" si="18"/>
        <v>0</v>
      </c>
    </row>
    <row r="117" spans="1:9">
      <c r="A117" s="57" t="s">
        <v>163</v>
      </c>
      <c r="B117" s="60">
        <v>0</v>
      </c>
      <c r="C117" s="60">
        <v>3572.1399999999899</v>
      </c>
      <c r="D117" s="60">
        <v>0</v>
      </c>
      <c r="E117" s="60">
        <v>0</v>
      </c>
      <c r="F117" s="60">
        <v>0</v>
      </c>
      <c r="G117" s="60">
        <f t="shared" si="19"/>
        <v>0</v>
      </c>
      <c r="H117" s="60">
        <f t="shared" si="19"/>
        <v>3572.1399999999899</v>
      </c>
      <c r="I117" s="60">
        <f t="shared" si="18"/>
        <v>3572.1399999999899</v>
      </c>
    </row>
    <row r="118" spans="1:9">
      <c r="A118" s="57" t="s">
        <v>164</v>
      </c>
      <c r="B118" s="60">
        <v>0</v>
      </c>
      <c r="C118" s="60">
        <v>0</v>
      </c>
      <c r="D118" s="60">
        <v>0</v>
      </c>
      <c r="E118" s="60">
        <v>0</v>
      </c>
      <c r="F118" s="60">
        <v>0</v>
      </c>
      <c r="G118" s="60">
        <f t="shared" si="19"/>
        <v>0</v>
      </c>
      <c r="H118" s="60">
        <f t="shared" si="19"/>
        <v>0</v>
      </c>
      <c r="I118" s="60">
        <f t="shared" si="18"/>
        <v>0</v>
      </c>
    </row>
    <row r="119" spans="1:9">
      <c r="A119" s="57" t="s">
        <v>165</v>
      </c>
      <c r="B119" s="60">
        <v>0</v>
      </c>
      <c r="C119" s="60">
        <v>0</v>
      </c>
      <c r="D119" s="60">
        <v>0</v>
      </c>
      <c r="E119" s="60">
        <v>0</v>
      </c>
      <c r="F119" s="60">
        <v>0</v>
      </c>
      <c r="G119" s="60">
        <f t="shared" si="19"/>
        <v>0</v>
      </c>
      <c r="H119" s="60">
        <f t="shared" si="19"/>
        <v>0</v>
      </c>
      <c r="I119" s="60">
        <f t="shared" si="18"/>
        <v>0</v>
      </c>
    </row>
    <row r="120" spans="1:9">
      <c r="A120" s="57" t="s">
        <v>166</v>
      </c>
      <c r="B120" s="60">
        <v>0</v>
      </c>
      <c r="C120" s="60">
        <v>12781.8</v>
      </c>
      <c r="D120" s="60">
        <v>0</v>
      </c>
      <c r="E120" s="60">
        <v>0</v>
      </c>
      <c r="F120" s="60">
        <v>0</v>
      </c>
      <c r="G120" s="60">
        <f t="shared" si="19"/>
        <v>0</v>
      </c>
      <c r="H120" s="60">
        <f t="shared" si="19"/>
        <v>12781.8</v>
      </c>
      <c r="I120" s="60">
        <f t="shared" si="18"/>
        <v>12781.8</v>
      </c>
    </row>
    <row r="121" spans="1:9">
      <c r="A121" s="57" t="s">
        <v>167</v>
      </c>
      <c r="B121" s="60">
        <v>0</v>
      </c>
      <c r="C121" s="60">
        <v>5628.03</v>
      </c>
      <c r="D121" s="60">
        <v>0</v>
      </c>
      <c r="E121" s="60">
        <v>0</v>
      </c>
      <c r="F121" s="60">
        <v>0</v>
      </c>
      <c r="G121" s="60">
        <f t="shared" si="19"/>
        <v>0</v>
      </c>
      <c r="H121" s="60">
        <f t="shared" si="19"/>
        <v>5628.03</v>
      </c>
      <c r="I121" s="60">
        <f t="shared" si="18"/>
        <v>5628.03</v>
      </c>
    </row>
    <row r="122" spans="1:9">
      <c r="A122" s="57" t="s">
        <v>168</v>
      </c>
      <c r="B122" s="60">
        <v>0</v>
      </c>
      <c r="C122" s="60">
        <v>374815.6</v>
      </c>
      <c r="D122" s="60">
        <v>0</v>
      </c>
      <c r="E122" s="60">
        <v>0</v>
      </c>
      <c r="F122" s="60">
        <v>0</v>
      </c>
      <c r="G122" s="60">
        <f t="shared" si="19"/>
        <v>0</v>
      </c>
      <c r="H122" s="60">
        <f t="shared" si="19"/>
        <v>374815.6</v>
      </c>
      <c r="I122" s="60">
        <f t="shared" si="18"/>
        <v>374815.6</v>
      </c>
    </row>
    <row r="123" spans="1:9">
      <c r="A123" s="57" t="s">
        <v>169</v>
      </c>
      <c r="B123" s="60">
        <v>0</v>
      </c>
      <c r="C123" s="60">
        <v>229.07</v>
      </c>
      <c r="D123" s="60">
        <v>0</v>
      </c>
      <c r="E123" s="60">
        <v>0</v>
      </c>
      <c r="F123" s="60">
        <v>0</v>
      </c>
      <c r="G123" s="60">
        <f t="shared" si="19"/>
        <v>0</v>
      </c>
      <c r="H123" s="60">
        <f t="shared" si="19"/>
        <v>229.07</v>
      </c>
      <c r="I123" s="60">
        <f t="shared" si="18"/>
        <v>229.07</v>
      </c>
    </row>
    <row r="124" spans="1:9">
      <c r="A124" s="57" t="s">
        <v>170</v>
      </c>
      <c r="B124" s="60">
        <v>0</v>
      </c>
      <c r="C124" s="60">
        <v>22920.059999999899</v>
      </c>
      <c r="D124" s="60">
        <v>0</v>
      </c>
      <c r="E124" s="60">
        <v>0</v>
      </c>
      <c r="F124" s="60">
        <v>0</v>
      </c>
      <c r="G124" s="60">
        <f t="shared" si="19"/>
        <v>0</v>
      </c>
      <c r="H124" s="60">
        <f t="shared" si="19"/>
        <v>22920.059999999899</v>
      </c>
      <c r="I124" s="60">
        <f t="shared" si="18"/>
        <v>22920.059999999899</v>
      </c>
    </row>
    <row r="125" spans="1:9">
      <c r="A125" s="57" t="s">
        <v>171</v>
      </c>
      <c r="B125" s="60">
        <v>0</v>
      </c>
      <c r="C125" s="60">
        <v>0</v>
      </c>
      <c r="D125" s="60">
        <v>0</v>
      </c>
      <c r="E125" s="60">
        <v>0</v>
      </c>
      <c r="F125" s="60">
        <v>0</v>
      </c>
      <c r="G125" s="60">
        <f t="shared" si="19"/>
        <v>0</v>
      </c>
      <c r="H125" s="60">
        <f t="shared" si="19"/>
        <v>0</v>
      </c>
      <c r="I125" s="60">
        <f t="shared" si="18"/>
        <v>0</v>
      </c>
    </row>
    <row r="126" spans="1:9">
      <c r="A126" s="57" t="s">
        <v>172</v>
      </c>
      <c r="B126" s="60">
        <v>0</v>
      </c>
      <c r="C126" s="60">
        <v>125.95</v>
      </c>
      <c r="D126" s="60">
        <v>0</v>
      </c>
      <c r="E126" s="60">
        <v>0</v>
      </c>
      <c r="F126" s="60">
        <v>0</v>
      </c>
      <c r="G126" s="60">
        <f t="shared" si="19"/>
        <v>0</v>
      </c>
      <c r="H126" s="60">
        <f t="shared" si="19"/>
        <v>125.95</v>
      </c>
      <c r="I126" s="60">
        <f t="shared" si="18"/>
        <v>125.95</v>
      </c>
    </row>
    <row r="127" spans="1:9">
      <c r="A127" s="57" t="s">
        <v>173</v>
      </c>
      <c r="B127" s="60">
        <v>0</v>
      </c>
      <c r="C127" s="60">
        <v>4428.68</v>
      </c>
      <c r="D127" s="60">
        <v>0</v>
      </c>
      <c r="E127" s="60">
        <v>0</v>
      </c>
      <c r="F127" s="60">
        <v>0</v>
      </c>
      <c r="G127" s="60">
        <f t="shared" si="19"/>
        <v>0</v>
      </c>
      <c r="H127" s="60">
        <f t="shared" si="19"/>
        <v>4428.68</v>
      </c>
      <c r="I127" s="60">
        <f t="shared" si="18"/>
        <v>4428.68</v>
      </c>
    </row>
    <row r="128" spans="1:9">
      <c r="A128" s="57" t="s">
        <v>174</v>
      </c>
      <c r="B128" s="60">
        <v>0</v>
      </c>
      <c r="C128" s="60">
        <v>69625.94</v>
      </c>
      <c r="D128" s="60">
        <v>0</v>
      </c>
      <c r="E128" s="60">
        <v>0</v>
      </c>
      <c r="F128" s="60">
        <v>0</v>
      </c>
      <c r="G128" s="60">
        <f t="shared" si="19"/>
        <v>0</v>
      </c>
      <c r="H128" s="60">
        <f t="shared" si="19"/>
        <v>69625.94</v>
      </c>
      <c r="I128" s="60">
        <f t="shared" si="18"/>
        <v>69625.94</v>
      </c>
    </row>
    <row r="129" spans="1:9">
      <c r="A129" s="57" t="s">
        <v>175</v>
      </c>
      <c r="B129" s="60">
        <v>0</v>
      </c>
      <c r="C129" s="60">
        <v>0</v>
      </c>
      <c r="D129" s="60">
        <v>0</v>
      </c>
      <c r="E129" s="60">
        <v>0</v>
      </c>
      <c r="F129" s="60">
        <v>0</v>
      </c>
      <c r="G129" s="60">
        <f t="shared" si="19"/>
        <v>0</v>
      </c>
      <c r="H129" s="60">
        <f t="shared" si="19"/>
        <v>0</v>
      </c>
      <c r="I129" s="60">
        <f t="shared" si="18"/>
        <v>0</v>
      </c>
    </row>
    <row r="130" spans="1:9">
      <c r="A130" s="57" t="s">
        <v>176</v>
      </c>
      <c r="B130" s="60">
        <v>0</v>
      </c>
      <c r="C130" s="60">
        <v>0</v>
      </c>
      <c r="D130" s="60">
        <v>0</v>
      </c>
      <c r="E130" s="60">
        <v>0</v>
      </c>
      <c r="F130" s="60">
        <v>0</v>
      </c>
      <c r="G130" s="60">
        <f t="shared" si="19"/>
        <v>0</v>
      </c>
      <c r="H130" s="60">
        <f t="shared" si="19"/>
        <v>0</v>
      </c>
      <c r="I130" s="60">
        <f t="shared" si="18"/>
        <v>0</v>
      </c>
    </row>
    <row r="131" spans="1:9">
      <c r="A131" s="57" t="s">
        <v>177</v>
      </c>
      <c r="B131" s="60">
        <v>0</v>
      </c>
      <c r="C131" s="60">
        <v>0</v>
      </c>
      <c r="D131" s="60">
        <v>0</v>
      </c>
      <c r="E131" s="60">
        <v>0</v>
      </c>
      <c r="F131" s="60">
        <v>0</v>
      </c>
      <c r="G131" s="60">
        <f t="shared" si="19"/>
        <v>0</v>
      </c>
      <c r="H131" s="60">
        <f t="shared" si="19"/>
        <v>0</v>
      </c>
      <c r="I131" s="60">
        <f t="shared" si="18"/>
        <v>0</v>
      </c>
    </row>
    <row r="132" spans="1:9">
      <c r="A132" s="57" t="s">
        <v>178</v>
      </c>
      <c r="B132" s="60">
        <v>0</v>
      </c>
      <c r="C132" s="60">
        <v>0</v>
      </c>
      <c r="D132" s="60">
        <v>0</v>
      </c>
      <c r="E132" s="60">
        <v>0</v>
      </c>
      <c r="F132" s="60">
        <v>0</v>
      </c>
      <c r="G132" s="60">
        <f t="shared" si="19"/>
        <v>0</v>
      </c>
      <c r="H132" s="60">
        <f t="shared" si="19"/>
        <v>0</v>
      </c>
      <c r="I132" s="60">
        <f t="shared" ref="I132:I134" si="20">SUM(G132:H132)</f>
        <v>0</v>
      </c>
    </row>
    <row r="133" spans="1:9">
      <c r="A133" s="57" t="s">
        <v>179</v>
      </c>
      <c r="B133" s="60">
        <v>0</v>
      </c>
      <c r="C133" s="60">
        <v>0</v>
      </c>
      <c r="D133" s="60">
        <v>0</v>
      </c>
      <c r="E133" s="60">
        <v>0</v>
      </c>
      <c r="F133" s="60">
        <v>0</v>
      </c>
      <c r="G133" s="60">
        <f t="shared" si="19"/>
        <v>0</v>
      </c>
      <c r="H133" s="60">
        <f t="shared" si="19"/>
        <v>0</v>
      </c>
      <c r="I133" s="60">
        <f t="shared" si="20"/>
        <v>0</v>
      </c>
    </row>
    <row r="134" spans="1:9">
      <c r="A134" s="57" t="s">
        <v>180</v>
      </c>
      <c r="B134" s="60">
        <v>0</v>
      </c>
      <c r="C134" s="60">
        <v>20.16</v>
      </c>
      <c r="D134" s="60">
        <v>0</v>
      </c>
      <c r="E134" s="60">
        <v>0</v>
      </c>
      <c r="F134" s="60">
        <v>0</v>
      </c>
      <c r="G134" s="60">
        <f t="shared" si="19"/>
        <v>0</v>
      </c>
      <c r="H134" s="60">
        <f t="shared" si="19"/>
        <v>20.16</v>
      </c>
      <c r="I134" s="60">
        <f t="shared" si="20"/>
        <v>20.16</v>
      </c>
    </row>
    <row r="135" spans="1:9">
      <c r="A135" s="57" t="s">
        <v>181</v>
      </c>
      <c r="B135" s="61">
        <f t="shared" ref="B135:I135" si="21">SUM(B68:B134)</f>
        <v>9935265.2799999826</v>
      </c>
      <c r="C135" s="61">
        <f t="shared" si="21"/>
        <v>770502.99999999988</v>
      </c>
      <c r="D135" s="61">
        <f t="shared" si="21"/>
        <v>0</v>
      </c>
      <c r="E135" s="61">
        <f t="shared" si="21"/>
        <v>0</v>
      </c>
      <c r="F135" s="61">
        <f t="shared" si="21"/>
        <v>0</v>
      </c>
      <c r="G135" s="61">
        <f t="shared" si="21"/>
        <v>9935265.2799999826</v>
      </c>
      <c r="H135" s="61">
        <f t="shared" si="21"/>
        <v>770502.99999999988</v>
      </c>
      <c r="I135" s="61">
        <f t="shared" si="21"/>
        <v>10705768.279999983</v>
      </c>
    </row>
    <row r="136" spans="1:9">
      <c r="A136" s="59" t="s">
        <v>182</v>
      </c>
      <c r="B136" s="60"/>
      <c r="C136" s="60"/>
      <c r="D136" s="60"/>
      <c r="E136" s="60"/>
      <c r="F136" s="60"/>
      <c r="G136" s="60"/>
      <c r="H136" s="60"/>
      <c r="I136" s="60"/>
    </row>
    <row r="137" spans="1:9">
      <c r="A137" s="57" t="s">
        <v>183</v>
      </c>
      <c r="B137" s="60">
        <v>305304.71000000002</v>
      </c>
      <c r="C137" s="60">
        <v>0</v>
      </c>
      <c r="D137" s="60">
        <v>0</v>
      </c>
      <c r="E137" s="60">
        <v>0</v>
      </c>
      <c r="F137" s="60">
        <v>0</v>
      </c>
      <c r="G137" s="60">
        <f t="shared" ref="G137:H164" si="22">B137+E137</f>
        <v>305304.71000000002</v>
      </c>
      <c r="H137" s="60">
        <f t="shared" si="22"/>
        <v>0</v>
      </c>
      <c r="I137" s="60">
        <f t="shared" ref="I137:I164" si="23">SUM(G137:H137)</f>
        <v>305304.71000000002</v>
      </c>
    </row>
    <row r="138" spans="1:9">
      <c r="A138" s="57" t="s">
        <v>184</v>
      </c>
      <c r="B138" s="60">
        <v>0</v>
      </c>
      <c r="C138" s="60">
        <v>0</v>
      </c>
      <c r="D138" s="60">
        <v>0</v>
      </c>
      <c r="E138" s="60">
        <v>0</v>
      </c>
      <c r="F138" s="60">
        <v>0</v>
      </c>
      <c r="G138" s="60">
        <f t="shared" si="22"/>
        <v>0</v>
      </c>
      <c r="H138" s="60">
        <f t="shared" si="22"/>
        <v>0</v>
      </c>
      <c r="I138" s="60">
        <f t="shared" si="23"/>
        <v>0</v>
      </c>
    </row>
    <row r="139" spans="1:9">
      <c r="A139" s="57" t="s">
        <v>185</v>
      </c>
      <c r="B139" s="60">
        <v>3306.64</v>
      </c>
      <c r="C139" s="60">
        <v>0</v>
      </c>
      <c r="D139" s="60">
        <v>0</v>
      </c>
      <c r="E139" s="60">
        <v>0</v>
      </c>
      <c r="F139" s="60">
        <v>0</v>
      </c>
      <c r="G139" s="60">
        <f t="shared" si="22"/>
        <v>3306.64</v>
      </c>
      <c r="H139" s="60">
        <f t="shared" si="22"/>
        <v>0</v>
      </c>
      <c r="I139" s="60">
        <f t="shared" si="23"/>
        <v>3306.64</v>
      </c>
    </row>
    <row r="140" spans="1:9">
      <c r="A140" s="57" t="s">
        <v>186</v>
      </c>
      <c r="B140" s="60">
        <v>125682.89</v>
      </c>
      <c r="C140" s="60">
        <v>0</v>
      </c>
      <c r="D140" s="60">
        <v>0</v>
      </c>
      <c r="E140" s="60">
        <v>0</v>
      </c>
      <c r="F140" s="60">
        <v>0</v>
      </c>
      <c r="G140" s="60">
        <f t="shared" si="22"/>
        <v>125682.89</v>
      </c>
      <c r="H140" s="60">
        <f t="shared" si="22"/>
        <v>0</v>
      </c>
      <c r="I140" s="60">
        <f t="shared" si="23"/>
        <v>125682.89</v>
      </c>
    </row>
    <row r="141" spans="1:9">
      <c r="A141" s="57" t="s">
        <v>187</v>
      </c>
      <c r="B141" s="60">
        <v>35453.57</v>
      </c>
      <c r="C141" s="60">
        <v>0</v>
      </c>
      <c r="D141" s="60">
        <v>0</v>
      </c>
      <c r="E141" s="60">
        <v>0</v>
      </c>
      <c r="F141" s="60">
        <v>0</v>
      </c>
      <c r="G141" s="60">
        <f t="shared" si="22"/>
        <v>35453.57</v>
      </c>
      <c r="H141" s="60">
        <f t="shared" si="22"/>
        <v>0</v>
      </c>
      <c r="I141" s="60">
        <f t="shared" si="23"/>
        <v>35453.57</v>
      </c>
    </row>
    <row r="142" spans="1:9">
      <c r="A142" s="57" t="s">
        <v>188</v>
      </c>
      <c r="B142" s="60">
        <v>201421.16</v>
      </c>
      <c r="C142" s="60">
        <v>0</v>
      </c>
      <c r="D142" s="60">
        <v>0</v>
      </c>
      <c r="E142" s="60">
        <v>0</v>
      </c>
      <c r="F142" s="60">
        <v>0</v>
      </c>
      <c r="G142" s="60">
        <f t="shared" si="22"/>
        <v>201421.16</v>
      </c>
      <c r="H142" s="60">
        <f t="shared" si="22"/>
        <v>0</v>
      </c>
      <c r="I142" s="60">
        <f t="shared" si="23"/>
        <v>201421.16</v>
      </c>
    </row>
    <row r="143" spans="1:9">
      <c r="A143" s="57" t="s">
        <v>189</v>
      </c>
      <c r="B143" s="60">
        <v>0</v>
      </c>
      <c r="C143" s="60">
        <v>0</v>
      </c>
      <c r="D143" s="60">
        <v>0</v>
      </c>
      <c r="E143" s="60">
        <v>0</v>
      </c>
      <c r="F143" s="60">
        <v>0</v>
      </c>
      <c r="G143" s="60">
        <f t="shared" si="22"/>
        <v>0</v>
      </c>
      <c r="H143" s="60">
        <f t="shared" si="22"/>
        <v>0</v>
      </c>
      <c r="I143" s="60">
        <f t="shared" si="23"/>
        <v>0</v>
      </c>
    </row>
    <row r="144" spans="1:9">
      <c r="A144" s="57" t="s">
        <v>190</v>
      </c>
      <c r="B144" s="60">
        <v>148155.65</v>
      </c>
      <c r="C144" s="60">
        <v>0</v>
      </c>
      <c r="D144" s="60">
        <v>0</v>
      </c>
      <c r="E144" s="60">
        <v>0</v>
      </c>
      <c r="F144" s="60">
        <v>0</v>
      </c>
      <c r="G144" s="60">
        <f t="shared" si="22"/>
        <v>148155.65</v>
      </c>
      <c r="H144" s="60">
        <f t="shared" si="22"/>
        <v>0</v>
      </c>
      <c r="I144" s="60">
        <f t="shared" si="23"/>
        <v>148155.65</v>
      </c>
    </row>
    <row r="145" spans="1:9">
      <c r="A145" s="57" t="s">
        <v>191</v>
      </c>
      <c r="B145" s="60">
        <v>7280.78999999999</v>
      </c>
      <c r="C145" s="60">
        <v>0</v>
      </c>
      <c r="D145" s="60">
        <v>0</v>
      </c>
      <c r="E145" s="60">
        <v>0</v>
      </c>
      <c r="F145" s="60">
        <v>0</v>
      </c>
      <c r="G145" s="60">
        <f t="shared" si="22"/>
        <v>7280.78999999999</v>
      </c>
      <c r="H145" s="60">
        <f t="shared" si="22"/>
        <v>0</v>
      </c>
      <c r="I145" s="60">
        <f t="shared" si="23"/>
        <v>7280.78999999999</v>
      </c>
    </row>
    <row r="146" spans="1:9">
      <c r="A146" s="57" t="s">
        <v>192</v>
      </c>
      <c r="B146" s="60">
        <v>129155.409999999</v>
      </c>
      <c r="C146" s="60">
        <v>0</v>
      </c>
      <c r="D146" s="60">
        <v>0</v>
      </c>
      <c r="E146" s="60">
        <v>0</v>
      </c>
      <c r="F146" s="60">
        <v>0</v>
      </c>
      <c r="G146" s="60">
        <f t="shared" si="22"/>
        <v>129155.409999999</v>
      </c>
      <c r="H146" s="60">
        <f t="shared" si="22"/>
        <v>0</v>
      </c>
      <c r="I146" s="60">
        <f t="shared" si="23"/>
        <v>129155.409999999</v>
      </c>
    </row>
    <row r="147" spans="1:9">
      <c r="A147" s="57" t="s">
        <v>193</v>
      </c>
      <c r="B147" s="60">
        <v>1220.5699999999899</v>
      </c>
      <c r="C147" s="60">
        <v>0</v>
      </c>
      <c r="D147" s="60">
        <v>0</v>
      </c>
      <c r="E147" s="60">
        <v>0</v>
      </c>
      <c r="F147" s="60">
        <v>0</v>
      </c>
      <c r="G147" s="60">
        <f t="shared" si="22"/>
        <v>1220.5699999999899</v>
      </c>
      <c r="H147" s="60">
        <f t="shared" si="22"/>
        <v>0</v>
      </c>
      <c r="I147" s="60">
        <f t="shared" si="23"/>
        <v>1220.5699999999899</v>
      </c>
    </row>
    <row r="148" spans="1:9">
      <c r="A148" s="57" t="s">
        <v>194</v>
      </c>
      <c r="B148" s="60">
        <v>240997.53</v>
      </c>
      <c r="C148" s="60">
        <v>0</v>
      </c>
      <c r="D148" s="60">
        <v>0</v>
      </c>
      <c r="E148" s="60">
        <v>0</v>
      </c>
      <c r="F148" s="60">
        <v>0</v>
      </c>
      <c r="G148" s="60">
        <f t="shared" si="22"/>
        <v>240997.53</v>
      </c>
      <c r="H148" s="60">
        <f t="shared" si="22"/>
        <v>0</v>
      </c>
      <c r="I148" s="60">
        <f t="shared" si="23"/>
        <v>240997.53</v>
      </c>
    </row>
    <row r="149" spans="1:9">
      <c r="A149" s="57" t="s">
        <v>195</v>
      </c>
      <c r="B149" s="60">
        <v>17231.04</v>
      </c>
      <c r="C149" s="60">
        <v>0</v>
      </c>
      <c r="D149" s="60">
        <v>0</v>
      </c>
      <c r="E149" s="60">
        <v>0</v>
      </c>
      <c r="F149" s="60">
        <v>0</v>
      </c>
      <c r="G149" s="60">
        <f t="shared" si="22"/>
        <v>17231.04</v>
      </c>
      <c r="H149" s="60">
        <f t="shared" si="22"/>
        <v>0</v>
      </c>
      <c r="I149" s="60">
        <f t="shared" si="23"/>
        <v>17231.04</v>
      </c>
    </row>
    <row r="150" spans="1:9">
      <c r="A150" s="57" t="s">
        <v>196</v>
      </c>
      <c r="B150" s="60">
        <v>5950.08</v>
      </c>
      <c r="C150" s="60">
        <v>0</v>
      </c>
      <c r="D150" s="60">
        <v>0</v>
      </c>
      <c r="E150" s="60">
        <v>0</v>
      </c>
      <c r="F150" s="60">
        <v>0</v>
      </c>
      <c r="G150" s="60">
        <f t="shared" si="22"/>
        <v>5950.08</v>
      </c>
      <c r="H150" s="60">
        <f t="shared" si="22"/>
        <v>0</v>
      </c>
      <c r="I150" s="60">
        <f t="shared" si="23"/>
        <v>5950.08</v>
      </c>
    </row>
    <row r="151" spans="1:9">
      <c r="A151" s="57" t="s">
        <v>197</v>
      </c>
      <c r="B151" s="60">
        <v>166.07</v>
      </c>
      <c r="C151" s="60">
        <v>0</v>
      </c>
      <c r="D151" s="60">
        <v>0</v>
      </c>
      <c r="E151" s="60">
        <v>0</v>
      </c>
      <c r="F151" s="60">
        <v>0</v>
      </c>
      <c r="G151" s="60">
        <f t="shared" si="22"/>
        <v>166.07</v>
      </c>
      <c r="H151" s="60">
        <f t="shared" si="22"/>
        <v>0</v>
      </c>
      <c r="I151" s="60">
        <f t="shared" si="23"/>
        <v>166.07</v>
      </c>
    </row>
    <row r="152" spans="1:9">
      <c r="A152" s="57" t="s">
        <v>198</v>
      </c>
      <c r="B152" s="60">
        <v>0</v>
      </c>
      <c r="C152" s="60">
        <v>0</v>
      </c>
      <c r="D152" s="60">
        <v>0</v>
      </c>
      <c r="E152" s="60">
        <v>0</v>
      </c>
      <c r="F152" s="60">
        <v>0</v>
      </c>
      <c r="G152" s="60">
        <f t="shared" si="22"/>
        <v>0</v>
      </c>
      <c r="H152" s="60">
        <f t="shared" si="22"/>
        <v>0</v>
      </c>
      <c r="I152" s="60">
        <f t="shared" si="23"/>
        <v>0</v>
      </c>
    </row>
    <row r="153" spans="1:9">
      <c r="A153" s="57" t="s">
        <v>199</v>
      </c>
      <c r="B153" s="60">
        <v>9369.1199999999899</v>
      </c>
      <c r="C153" s="60">
        <v>0</v>
      </c>
      <c r="D153" s="60">
        <v>0</v>
      </c>
      <c r="E153" s="60">
        <v>0</v>
      </c>
      <c r="F153" s="60">
        <v>0</v>
      </c>
      <c r="G153" s="60">
        <f t="shared" si="22"/>
        <v>9369.1199999999899</v>
      </c>
      <c r="H153" s="60">
        <f t="shared" si="22"/>
        <v>0</v>
      </c>
      <c r="I153" s="60">
        <f t="shared" si="23"/>
        <v>9369.1199999999899</v>
      </c>
    </row>
    <row r="154" spans="1:9">
      <c r="A154" s="57" t="s">
        <v>200</v>
      </c>
      <c r="B154" s="60">
        <v>201601.889999999</v>
      </c>
      <c r="C154" s="60">
        <v>0</v>
      </c>
      <c r="D154" s="60">
        <v>0</v>
      </c>
      <c r="E154" s="60">
        <v>0</v>
      </c>
      <c r="F154" s="60">
        <v>0</v>
      </c>
      <c r="G154" s="60">
        <f t="shared" si="22"/>
        <v>201601.889999999</v>
      </c>
      <c r="H154" s="60">
        <f t="shared" si="22"/>
        <v>0</v>
      </c>
      <c r="I154" s="60">
        <f t="shared" si="23"/>
        <v>201601.889999999</v>
      </c>
    </row>
    <row r="155" spans="1:9">
      <c r="A155" s="57" t="s">
        <v>201</v>
      </c>
      <c r="B155" s="60">
        <v>484596.32</v>
      </c>
      <c r="C155" s="60">
        <v>0</v>
      </c>
      <c r="D155" s="60">
        <v>0</v>
      </c>
      <c r="E155" s="60">
        <v>0</v>
      </c>
      <c r="F155" s="60">
        <v>0</v>
      </c>
      <c r="G155" s="60">
        <f t="shared" si="22"/>
        <v>484596.32</v>
      </c>
      <c r="H155" s="60">
        <f t="shared" si="22"/>
        <v>0</v>
      </c>
      <c r="I155" s="60">
        <f t="shared" si="23"/>
        <v>484596.32</v>
      </c>
    </row>
    <row r="156" spans="1:9">
      <c r="A156" s="57" t="s">
        <v>202</v>
      </c>
      <c r="B156" s="60">
        <v>0</v>
      </c>
      <c r="C156" s="60">
        <v>0</v>
      </c>
      <c r="D156" s="60">
        <v>0</v>
      </c>
      <c r="E156" s="60">
        <v>0</v>
      </c>
      <c r="F156" s="60">
        <v>0</v>
      </c>
      <c r="G156" s="60">
        <f t="shared" si="22"/>
        <v>0</v>
      </c>
      <c r="H156" s="60">
        <f t="shared" si="22"/>
        <v>0</v>
      </c>
      <c r="I156" s="60">
        <f t="shared" si="23"/>
        <v>0</v>
      </c>
    </row>
    <row r="157" spans="1:9">
      <c r="A157" s="57" t="s">
        <v>203</v>
      </c>
      <c r="B157" s="60">
        <v>13722.969999999899</v>
      </c>
      <c r="C157" s="60">
        <v>0</v>
      </c>
      <c r="D157" s="60">
        <v>0</v>
      </c>
      <c r="E157" s="60">
        <v>0</v>
      </c>
      <c r="F157" s="60">
        <v>0</v>
      </c>
      <c r="G157" s="60">
        <f t="shared" si="22"/>
        <v>13722.969999999899</v>
      </c>
      <c r="H157" s="60">
        <f t="shared" si="22"/>
        <v>0</v>
      </c>
      <c r="I157" s="60">
        <f t="shared" si="23"/>
        <v>13722.969999999899</v>
      </c>
    </row>
    <row r="158" spans="1:9">
      <c r="A158" s="57" t="s">
        <v>204</v>
      </c>
      <c r="B158" s="60">
        <v>0</v>
      </c>
      <c r="C158" s="60">
        <v>0</v>
      </c>
      <c r="D158" s="60">
        <v>0</v>
      </c>
      <c r="E158" s="60">
        <v>0</v>
      </c>
      <c r="F158" s="60">
        <v>0</v>
      </c>
      <c r="G158" s="60">
        <f t="shared" si="22"/>
        <v>0</v>
      </c>
      <c r="H158" s="60">
        <f t="shared" si="22"/>
        <v>0</v>
      </c>
      <c r="I158" s="60">
        <f t="shared" si="23"/>
        <v>0</v>
      </c>
    </row>
    <row r="159" spans="1:9">
      <c r="A159" s="57" t="s">
        <v>205</v>
      </c>
      <c r="B159" s="60">
        <v>0</v>
      </c>
      <c r="C159" s="60">
        <v>0</v>
      </c>
      <c r="D159" s="60">
        <v>0</v>
      </c>
      <c r="E159" s="60">
        <v>0</v>
      </c>
      <c r="F159" s="60">
        <v>0</v>
      </c>
      <c r="G159" s="60">
        <f t="shared" si="22"/>
        <v>0</v>
      </c>
      <c r="H159" s="60">
        <f t="shared" si="22"/>
        <v>0</v>
      </c>
      <c r="I159" s="60">
        <f t="shared" si="23"/>
        <v>0</v>
      </c>
    </row>
    <row r="160" spans="1:9">
      <c r="A160" s="57" t="s">
        <v>206</v>
      </c>
      <c r="B160" s="60">
        <v>0</v>
      </c>
      <c r="C160" s="60">
        <v>0</v>
      </c>
      <c r="D160" s="60">
        <v>0</v>
      </c>
      <c r="E160" s="60">
        <v>0</v>
      </c>
      <c r="F160" s="60">
        <v>0</v>
      </c>
      <c r="G160" s="60">
        <f t="shared" si="22"/>
        <v>0</v>
      </c>
      <c r="H160" s="60">
        <f t="shared" si="22"/>
        <v>0</v>
      </c>
      <c r="I160" s="60">
        <f t="shared" si="23"/>
        <v>0</v>
      </c>
    </row>
    <row r="161" spans="1:9">
      <c r="A161" s="57" t="s">
        <v>207</v>
      </c>
      <c r="B161" s="60">
        <v>0</v>
      </c>
      <c r="C161" s="60">
        <v>0</v>
      </c>
      <c r="D161" s="60">
        <v>0</v>
      </c>
      <c r="E161" s="60">
        <v>0</v>
      </c>
      <c r="F161" s="60">
        <v>0</v>
      </c>
      <c r="G161" s="60">
        <f t="shared" si="22"/>
        <v>0</v>
      </c>
      <c r="H161" s="60">
        <f t="shared" si="22"/>
        <v>0</v>
      </c>
      <c r="I161" s="60">
        <f t="shared" si="23"/>
        <v>0</v>
      </c>
    </row>
    <row r="162" spans="1:9">
      <c r="A162" s="57" t="s">
        <v>208</v>
      </c>
      <c r="B162" s="60">
        <v>0</v>
      </c>
      <c r="C162" s="60">
        <v>0</v>
      </c>
      <c r="D162" s="60">
        <v>0</v>
      </c>
      <c r="E162" s="60">
        <v>0</v>
      </c>
      <c r="F162" s="60">
        <v>0</v>
      </c>
      <c r="G162" s="60">
        <f t="shared" si="22"/>
        <v>0</v>
      </c>
      <c r="H162" s="60">
        <f t="shared" si="22"/>
        <v>0</v>
      </c>
      <c r="I162" s="60">
        <f t="shared" si="23"/>
        <v>0</v>
      </c>
    </row>
    <row r="163" spans="1:9">
      <c r="A163" s="57" t="s">
        <v>209</v>
      </c>
      <c r="B163" s="60">
        <v>0</v>
      </c>
      <c r="C163" s="60">
        <v>0</v>
      </c>
      <c r="D163" s="60">
        <v>0</v>
      </c>
      <c r="E163" s="60">
        <v>0</v>
      </c>
      <c r="F163" s="60">
        <v>0</v>
      </c>
      <c r="G163" s="60">
        <f t="shared" si="22"/>
        <v>0</v>
      </c>
      <c r="H163" s="60">
        <f t="shared" si="22"/>
        <v>0</v>
      </c>
      <c r="I163" s="60">
        <f t="shared" si="23"/>
        <v>0</v>
      </c>
    </row>
    <row r="164" spans="1:9">
      <c r="A164" s="57" t="s">
        <v>210</v>
      </c>
      <c r="B164" s="60">
        <v>0</v>
      </c>
      <c r="C164" s="60">
        <v>0</v>
      </c>
      <c r="D164" s="60">
        <v>0</v>
      </c>
      <c r="E164" s="60">
        <v>0</v>
      </c>
      <c r="F164" s="60">
        <v>0</v>
      </c>
      <c r="G164" s="60">
        <f t="shared" si="22"/>
        <v>0</v>
      </c>
      <c r="H164" s="60">
        <f t="shared" si="22"/>
        <v>0</v>
      </c>
      <c r="I164" s="60">
        <f t="shared" si="23"/>
        <v>0</v>
      </c>
    </row>
    <row r="165" spans="1:9">
      <c r="A165" s="57" t="s">
        <v>211</v>
      </c>
      <c r="B165" s="61">
        <f t="shared" ref="B165:I165" si="24">SUM(B137:B164)</f>
        <v>1930616.4099999981</v>
      </c>
      <c r="C165" s="61">
        <f t="shared" si="24"/>
        <v>0</v>
      </c>
      <c r="D165" s="61">
        <f t="shared" si="24"/>
        <v>0</v>
      </c>
      <c r="E165" s="61">
        <f t="shared" si="24"/>
        <v>0</v>
      </c>
      <c r="F165" s="61">
        <f t="shared" si="24"/>
        <v>0</v>
      </c>
      <c r="G165" s="61">
        <f t="shared" si="24"/>
        <v>1930616.4099999981</v>
      </c>
      <c r="H165" s="61">
        <f t="shared" si="24"/>
        <v>0</v>
      </c>
      <c r="I165" s="61">
        <f t="shared" si="24"/>
        <v>1930616.4099999981</v>
      </c>
    </row>
    <row r="166" spans="1:9">
      <c r="A166" s="59" t="s">
        <v>212</v>
      </c>
      <c r="B166" s="60"/>
      <c r="C166" s="60"/>
      <c r="D166" s="60"/>
      <c r="E166" s="60"/>
      <c r="F166" s="60"/>
      <c r="G166" s="60"/>
      <c r="H166" s="60"/>
      <c r="I166" s="60"/>
    </row>
    <row r="167" spans="1:9">
      <c r="A167" s="57" t="s">
        <v>213</v>
      </c>
      <c r="B167" s="60">
        <v>450967.549999999</v>
      </c>
      <c r="C167" s="60">
        <v>0</v>
      </c>
      <c r="D167" s="60">
        <v>0</v>
      </c>
      <c r="E167" s="60">
        <v>0</v>
      </c>
      <c r="F167" s="60">
        <v>0</v>
      </c>
      <c r="G167" s="60">
        <f t="shared" ref="G167:H202" si="25">B167+E167</f>
        <v>450967.549999999</v>
      </c>
      <c r="H167" s="60">
        <f t="shared" si="25"/>
        <v>0</v>
      </c>
      <c r="I167" s="60">
        <f t="shared" ref="I167:I202" si="26">SUM(G167:H167)</f>
        <v>450967.549999999</v>
      </c>
    </row>
    <row r="168" spans="1:9">
      <c r="A168" s="57" t="s">
        <v>214</v>
      </c>
      <c r="B168" s="60">
        <v>150956.86999999901</v>
      </c>
      <c r="C168" s="60">
        <v>0</v>
      </c>
      <c r="D168" s="60">
        <v>0</v>
      </c>
      <c r="E168" s="60">
        <v>0</v>
      </c>
      <c r="F168" s="60">
        <v>0</v>
      </c>
      <c r="G168" s="60">
        <f t="shared" si="25"/>
        <v>150956.86999999901</v>
      </c>
      <c r="H168" s="60">
        <f t="shared" si="25"/>
        <v>0</v>
      </c>
      <c r="I168" s="60">
        <f t="shared" si="26"/>
        <v>150956.86999999901</v>
      </c>
    </row>
    <row r="169" spans="1:9">
      <c r="A169" s="57" t="s">
        <v>215</v>
      </c>
      <c r="B169" s="60">
        <v>243515.94</v>
      </c>
      <c r="C169" s="60">
        <v>0</v>
      </c>
      <c r="D169" s="60">
        <v>0</v>
      </c>
      <c r="E169" s="60">
        <v>0</v>
      </c>
      <c r="F169" s="60">
        <v>0</v>
      </c>
      <c r="G169" s="60">
        <f t="shared" si="25"/>
        <v>243515.94</v>
      </c>
      <c r="H169" s="60">
        <f t="shared" si="25"/>
        <v>0</v>
      </c>
      <c r="I169" s="60">
        <f t="shared" si="26"/>
        <v>243515.94</v>
      </c>
    </row>
    <row r="170" spans="1:9">
      <c r="A170" s="57" t="s">
        <v>216</v>
      </c>
      <c r="B170" s="60">
        <v>190500.78999999899</v>
      </c>
      <c r="C170" s="60">
        <v>0</v>
      </c>
      <c r="D170" s="60">
        <v>0</v>
      </c>
      <c r="E170" s="60">
        <v>0</v>
      </c>
      <c r="F170" s="60">
        <v>0</v>
      </c>
      <c r="G170" s="60">
        <f t="shared" si="25"/>
        <v>190500.78999999899</v>
      </c>
      <c r="H170" s="60">
        <f t="shared" si="25"/>
        <v>0</v>
      </c>
      <c r="I170" s="60">
        <f t="shared" si="26"/>
        <v>190500.78999999899</v>
      </c>
    </row>
    <row r="171" spans="1:9">
      <c r="A171" s="57" t="s">
        <v>217</v>
      </c>
      <c r="B171" s="60">
        <v>554574.62000000104</v>
      </c>
      <c r="C171" s="60">
        <v>0</v>
      </c>
      <c r="D171" s="60">
        <v>0</v>
      </c>
      <c r="E171" s="60">
        <v>0</v>
      </c>
      <c r="F171" s="60">
        <v>0</v>
      </c>
      <c r="G171" s="60">
        <f t="shared" si="25"/>
        <v>554574.62000000104</v>
      </c>
      <c r="H171" s="60">
        <f t="shared" si="25"/>
        <v>0</v>
      </c>
      <c r="I171" s="60">
        <f t="shared" si="26"/>
        <v>554574.62000000104</v>
      </c>
    </row>
    <row r="172" spans="1:9">
      <c r="A172" s="57" t="s">
        <v>218</v>
      </c>
      <c r="B172" s="60">
        <v>70859.709999999905</v>
      </c>
      <c r="C172" s="60">
        <v>0</v>
      </c>
      <c r="D172" s="60">
        <v>0</v>
      </c>
      <c r="E172" s="60">
        <v>0</v>
      </c>
      <c r="F172" s="60">
        <v>0</v>
      </c>
      <c r="G172" s="60">
        <f t="shared" si="25"/>
        <v>70859.709999999905</v>
      </c>
      <c r="H172" s="60">
        <f t="shared" si="25"/>
        <v>0</v>
      </c>
      <c r="I172" s="60">
        <f t="shared" si="26"/>
        <v>70859.709999999905</v>
      </c>
    </row>
    <row r="173" spans="1:9">
      <c r="A173" s="57" t="s">
        <v>219</v>
      </c>
      <c r="B173" s="60">
        <v>182713.66</v>
      </c>
      <c r="C173" s="60">
        <v>0</v>
      </c>
      <c r="D173" s="60">
        <v>0</v>
      </c>
      <c r="E173" s="60">
        <v>0</v>
      </c>
      <c r="F173" s="60">
        <v>0</v>
      </c>
      <c r="G173" s="60">
        <f t="shared" si="25"/>
        <v>182713.66</v>
      </c>
      <c r="H173" s="60">
        <f t="shared" si="25"/>
        <v>0</v>
      </c>
      <c r="I173" s="60">
        <f t="shared" si="26"/>
        <v>182713.66</v>
      </c>
    </row>
    <row r="174" spans="1:9">
      <c r="A174" s="57" t="s">
        <v>220</v>
      </c>
      <c r="B174" s="60">
        <v>256388.9</v>
      </c>
      <c r="C174" s="60">
        <v>0</v>
      </c>
      <c r="D174" s="60">
        <v>0</v>
      </c>
      <c r="E174" s="60">
        <v>0</v>
      </c>
      <c r="F174" s="60">
        <v>0</v>
      </c>
      <c r="G174" s="60">
        <f t="shared" si="25"/>
        <v>256388.9</v>
      </c>
      <c r="H174" s="60">
        <f t="shared" si="25"/>
        <v>0</v>
      </c>
      <c r="I174" s="60">
        <f t="shared" si="26"/>
        <v>256388.9</v>
      </c>
    </row>
    <row r="175" spans="1:9">
      <c r="A175" s="57" t="s">
        <v>221</v>
      </c>
      <c r="B175" s="60">
        <v>1163925.81</v>
      </c>
      <c r="C175" s="60">
        <v>0</v>
      </c>
      <c r="D175" s="60">
        <v>0</v>
      </c>
      <c r="E175" s="60">
        <v>0</v>
      </c>
      <c r="F175" s="60">
        <v>0</v>
      </c>
      <c r="G175" s="60">
        <f t="shared" si="25"/>
        <v>1163925.81</v>
      </c>
      <c r="H175" s="60">
        <f t="shared" si="25"/>
        <v>0</v>
      </c>
      <c r="I175" s="60">
        <f t="shared" si="26"/>
        <v>1163925.81</v>
      </c>
    </row>
    <row r="176" spans="1:9">
      <c r="A176" s="57" t="s">
        <v>222</v>
      </c>
      <c r="B176" s="60">
        <v>311287.21999999997</v>
      </c>
      <c r="C176" s="60">
        <v>0</v>
      </c>
      <c r="D176" s="60">
        <v>0</v>
      </c>
      <c r="E176" s="60">
        <v>0</v>
      </c>
      <c r="F176" s="60">
        <v>0</v>
      </c>
      <c r="G176" s="60">
        <f t="shared" si="25"/>
        <v>311287.21999999997</v>
      </c>
      <c r="H176" s="60">
        <f t="shared" si="25"/>
        <v>0</v>
      </c>
      <c r="I176" s="60">
        <f t="shared" si="26"/>
        <v>311287.21999999997</v>
      </c>
    </row>
    <row r="177" spans="1:9">
      <c r="A177" s="57" t="s">
        <v>223</v>
      </c>
      <c r="B177" s="60">
        <v>18836.8</v>
      </c>
      <c r="C177" s="60">
        <v>0</v>
      </c>
      <c r="D177" s="60">
        <v>0</v>
      </c>
      <c r="E177" s="60">
        <v>0</v>
      </c>
      <c r="F177" s="60">
        <v>0</v>
      </c>
      <c r="G177" s="60">
        <f t="shared" si="25"/>
        <v>18836.8</v>
      </c>
      <c r="H177" s="60">
        <f t="shared" si="25"/>
        <v>0</v>
      </c>
      <c r="I177" s="60">
        <f t="shared" si="26"/>
        <v>18836.8</v>
      </c>
    </row>
    <row r="178" spans="1:9">
      <c r="A178" s="57" t="s">
        <v>224</v>
      </c>
      <c r="B178" s="60">
        <v>0</v>
      </c>
      <c r="C178" s="60">
        <v>0</v>
      </c>
      <c r="D178" s="60">
        <v>0</v>
      </c>
      <c r="E178" s="60">
        <v>0</v>
      </c>
      <c r="F178" s="60">
        <v>0</v>
      </c>
      <c r="G178" s="60">
        <f t="shared" si="25"/>
        <v>0</v>
      </c>
      <c r="H178" s="60">
        <f t="shared" si="25"/>
        <v>0</v>
      </c>
      <c r="I178" s="60">
        <f t="shared" si="26"/>
        <v>0</v>
      </c>
    </row>
    <row r="179" spans="1:9">
      <c r="A179" s="57" t="s">
        <v>225</v>
      </c>
      <c r="B179" s="60">
        <v>81899.3</v>
      </c>
      <c r="C179" s="60">
        <v>0</v>
      </c>
      <c r="D179" s="60">
        <v>0</v>
      </c>
      <c r="E179" s="60">
        <v>0</v>
      </c>
      <c r="F179" s="60">
        <v>0</v>
      </c>
      <c r="G179" s="60">
        <f t="shared" si="25"/>
        <v>81899.3</v>
      </c>
      <c r="H179" s="60">
        <f t="shared" si="25"/>
        <v>0</v>
      </c>
      <c r="I179" s="60">
        <f t="shared" si="26"/>
        <v>81899.3</v>
      </c>
    </row>
    <row r="180" spans="1:9">
      <c r="A180" s="57" t="s">
        <v>226</v>
      </c>
      <c r="B180" s="60">
        <v>2239292.7299999902</v>
      </c>
      <c r="C180" s="60">
        <v>0</v>
      </c>
      <c r="D180" s="60">
        <v>0</v>
      </c>
      <c r="E180" s="60">
        <v>0</v>
      </c>
      <c r="F180" s="60">
        <v>0</v>
      </c>
      <c r="G180" s="60">
        <f t="shared" si="25"/>
        <v>2239292.7299999902</v>
      </c>
      <c r="H180" s="60">
        <f t="shared" si="25"/>
        <v>0</v>
      </c>
      <c r="I180" s="60">
        <f t="shared" si="26"/>
        <v>2239292.7299999902</v>
      </c>
    </row>
    <row r="181" spans="1:9">
      <c r="A181" s="57" t="s">
        <v>227</v>
      </c>
      <c r="B181" s="60">
        <v>1122082.3599999901</v>
      </c>
      <c r="C181" s="60">
        <v>0</v>
      </c>
      <c r="D181" s="60">
        <v>0</v>
      </c>
      <c r="E181" s="60">
        <v>0</v>
      </c>
      <c r="F181" s="60">
        <v>0</v>
      </c>
      <c r="G181" s="60">
        <f t="shared" si="25"/>
        <v>1122082.3599999901</v>
      </c>
      <c r="H181" s="60">
        <f t="shared" si="25"/>
        <v>0</v>
      </c>
      <c r="I181" s="60">
        <f t="shared" si="26"/>
        <v>1122082.3599999901</v>
      </c>
    </row>
    <row r="182" spans="1:9">
      <c r="A182" s="57" t="s">
        <v>228</v>
      </c>
      <c r="B182" s="60">
        <v>18413.849999999999</v>
      </c>
      <c r="C182" s="60">
        <v>0</v>
      </c>
      <c r="D182" s="60">
        <v>0</v>
      </c>
      <c r="E182" s="60">
        <v>0</v>
      </c>
      <c r="F182" s="60">
        <v>0</v>
      </c>
      <c r="G182" s="60">
        <f t="shared" si="25"/>
        <v>18413.849999999999</v>
      </c>
      <c r="H182" s="60">
        <f t="shared" si="25"/>
        <v>0</v>
      </c>
      <c r="I182" s="60">
        <f t="shared" si="26"/>
        <v>18413.849999999999</v>
      </c>
    </row>
    <row r="183" spans="1:9">
      <c r="A183" s="57" t="s">
        <v>229</v>
      </c>
      <c r="B183" s="60">
        <v>113948.02</v>
      </c>
      <c r="C183" s="60">
        <v>0</v>
      </c>
      <c r="D183" s="60">
        <v>0</v>
      </c>
      <c r="E183" s="60">
        <v>0</v>
      </c>
      <c r="F183" s="60">
        <v>0</v>
      </c>
      <c r="G183" s="60">
        <f t="shared" si="25"/>
        <v>113948.02</v>
      </c>
      <c r="H183" s="60">
        <f t="shared" si="25"/>
        <v>0</v>
      </c>
      <c r="I183" s="60">
        <f t="shared" si="26"/>
        <v>113948.02</v>
      </c>
    </row>
    <row r="184" spans="1:9">
      <c r="A184" s="57" t="s">
        <v>230</v>
      </c>
      <c r="B184" s="60">
        <v>39030.469999999899</v>
      </c>
      <c r="C184" s="60">
        <v>0</v>
      </c>
      <c r="D184" s="60">
        <v>0</v>
      </c>
      <c r="E184" s="60">
        <v>0</v>
      </c>
      <c r="F184" s="60">
        <v>0</v>
      </c>
      <c r="G184" s="60">
        <f t="shared" si="25"/>
        <v>39030.469999999899</v>
      </c>
      <c r="H184" s="60">
        <f t="shared" si="25"/>
        <v>0</v>
      </c>
      <c r="I184" s="60">
        <f t="shared" si="26"/>
        <v>39030.469999999899</v>
      </c>
    </row>
    <row r="185" spans="1:9">
      <c r="A185" s="57" t="s">
        <v>231</v>
      </c>
      <c r="B185" s="60">
        <v>0</v>
      </c>
      <c r="C185" s="60">
        <v>0</v>
      </c>
      <c r="D185" s="60">
        <v>0</v>
      </c>
      <c r="E185" s="60">
        <v>0</v>
      </c>
      <c r="F185" s="60">
        <v>0</v>
      </c>
      <c r="G185" s="60">
        <f t="shared" si="25"/>
        <v>0</v>
      </c>
      <c r="H185" s="60">
        <f t="shared" si="25"/>
        <v>0</v>
      </c>
      <c r="I185" s="60">
        <f t="shared" si="26"/>
        <v>0</v>
      </c>
    </row>
    <row r="186" spans="1:9">
      <c r="A186" s="57" t="s">
        <v>232</v>
      </c>
      <c r="B186" s="60">
        <v>0</v>
      </c>
      <c r="C186" s="60">
        <v>183278.85</v>
      </c>
      <c r="D186" s="60">
        <v>0</v>
      </c>
      <c r="E186" s="60">
        <v>0</v>
      </c>
      <c r="F186" s="60">
        <v>0</v>
      </c>
      <c r="G186" s="60">
        <f t="shared" si="25"/>
        <v>0</v>
      </c>
      <c r="H186" s="60">
        <f t="shared" si="25"/>
        <v>183278.85</v>
      </c>
      <c r="I186" s="60">
        <f t="shared" si="26"/>
        <v>183278.85</v>
      </c>
    </row>
    <row r="187" spans="1:9">
      <c r="A187" s="57" t="s">
        <v>233</v>
      </c>
      <c r="B187" s="60">
        <v>0</v>
      </c>
      <c r="C187" s="60">
        <v>18566.77</v>
      </c>
      <c r="D187" s="60">
        <v>0</v>
      </c>
      <c r="E187" s="60">
        <v>0</v>
      </c>
      <c r="F187" s="60">
        <v>0</v>
      </c>
      <c r="G187" s="60">
        <f t="shared" si="25"/>
        <v>0</v>
      </c>
      <c r="H187" s="60">
        <f t="shared" si="25"/>
        <v>18566.77</v>
      </c>
      <c r="I187" s="60">
        <f t="shared" si="26"/>
        <v>18566.77</v>
      </c>
    </row>
    <row r="188" spans="1:9">
      <c r="A188" s="57" t="s">
        <v>234</v>
      </c>
      <c r="B188" s="60">
        <v>0</v>
      </c>
      <c r="C188" s="60">
        <v>1862231.05999999</v>
      </c>
      <c r="D188" s="60">
        <v>0</v>
      </c>
      <c r="E188" s="60">
        <v>0</v>
      </c>
      <c r="F188" s="60">
        <v>0</v>
      </c>
      <c r="G188" s="60">
        <f t="shared" si="25"/>
        <v>0</v>
      </c>
      <c r="H188" s="60">
        <f t="shared" si="25"/>
        <v>1862231.05999999</v>
      </c>
      <c r="I188" s="60">
        <f t="shared" si="26"/>
        <v>1862231.05999999</v>
      </c>
    </row>
    <row r="189" spans="1:9">
      <c r="A189" s="57" t="s">
        <v>235</v>
      </c>
      <c r="B189" s="60">
        <v>0</v>
      </c>
      <c r="C189" s="60">
        <v>104128.409999999</v>
      </c>
      <c r="D189" s="60">
        <v>0</v>
      </c>
      <c r="E189" s="60">
        <v>0</v>
      </c>
      <c r="F189" s="60">
        <v>0</v>
      </c>
      <c r="G189" s="60">
        <f t="shared" si="25"/>
        <v>0</v>
      </c>
      <c r="H189" s="60">
        <f t="shared" si="25"/>
        <v>104128.409999999</v>
      </c>
      <c r="I189" s="60">
        <f t="shared" si="26"/>
        <v>104128.409999999</v>
      </c>
    </row>
    <row r="190" spans="1:9">
      <c r="A190" s="57" t="s">
        <v>236</v>
      </c>
      <c r="B190" s="60">
        <v>0</v>
      </c>
      <c r="C190" s="60">
        <v>36503.379999999997</v>
      </c>
      <c r="D190" s="60">
        <v>0</v>
      </c>
      <c r="E190" s="60">
        <v>0</v>
      </c>
      <c r="F190" s="60">
        <v>0</v>
      </c>
      <c r="G190" s="60">
        <f t="shared" si="25"/>
        <v>0</v>
      </c>
      <c r="H190" s="60">
        <f t="shared" si="25"/>
        <v>36503.379999999997</v>
      </c>
      <c r="I190" s="60">
        <f t="shared" si="26"/>
        <v>36503.379999999997</v>
      </c>
    </row>
    <row r="191" spans="1:9">
      <c r="A191" s="57" t="s">
        <v>237</v>
      </c>
      <c r="B191" s="60">
        <v>0</v>
      </c>
      <c r="C191" s="60">
        <v>322924.19</v>
      </c>
      <c r="D191" s="60">
        <v>0</v>
      </c>
      <c r="E191" s="60">
        <v>0</v>
      </c>
      <c r="F191" s="60">
        <v>0</v>
      </c>
      <c r="G191" s="60">
        <f t="shared" si="25"/>
        <v>0</v>
      </c>
      <c r="H191" s="60">
        <f t="shared" si="25"/>
        <v>322924.19</v>
      </c>
      <c r="I191" s="60">
        <f t="shared" si="26"/>
        <v>322924.19</v>
      </c>
    </row>
    <row r="192" spans="1:9">
      <c r="A192" s="57" t="s">
        <v>238</v>
      </c>
      <c r="B192" s="60">
        <v>0</v>
      </c>
      <c r="C192" s="60">
        <v>201333.179999999</v>
      </c>
      <c r="D192" s="60">
        <v>0</v>
      </c>
      <c r="E192" s="60">
        <v>0</v>
      </c>
      <c r="F192" s="60">
        <v>0</v>
      </c>
      <c r="G192" s="60">
        <f t="shared" si="25"/>
        <v>0</v>
      </c>
      <c r="H192" s="60">
        <f t="shared" si="25"/>
        <v>201333.179999999</v>
      </c>
      <c r="I192" s="60">
        <f t="shared" si="26"/>
        <v>201333.179999999</v>
      </c>
    </row>
    <row r="193" spans="1:9">
      <c r="A193" s="57" t="s">
        <v>239</v>
      </c>
      <c r="B193" s="60">
        <v>0</v>
      </c>
      <c r="C193" s="60">
        <v>1613341.02</v>
      </c>
      <c r="D193" s="60">
        <v>0</v>
      </c>
      <c r="E193" s="60">
        <v>0</v>
      </c>
      <c r="F193" s="60">
        <v>0</v>
      </c>
      <c r="G193" s="60">
        <f t="shared" si="25"/>
        <v>0</v>
      </c>
      <c r="H193" s="60">
        <f t="shared" si="25"/>
        <v>1613341.02</v>
      </c>
      <c r="I193" s="60">
        <f t="shared" si="26"/>
        <v>1613341.02</v>
      </c>
    </row>
    <row r="194" spans="1:9">
      <c r="A194" s="57" t="s">
        <v>240</v>
      </c>
      <c r="B194" s="60">
        <v>0</v>
      </c>
      <c r="C194" s="60">
        <v>11989.12</v>
      </c>
      <c r="D194" s="60">
        <v>0</v>
      </c>
      <c r="E194" s="60">
        <v>0</v>
      </c>
      <c r="F194" s="60">
        <v>0</v>
      </c>
      <c r="G194" s="60">
        <f t="shared" si="25"/>
        <v>0</v>
      </c>
      <c r="H194" s="60">
        <f t="shared" si="25"/>
        <v>11989.12</v>
      </c>
      <c r="I194" s="60">
        <f t="shared" si="26"/>
        <v>11989.12</v>
      </c>
    </row>
    <row r="195" spans="1:9">
      <c r="A195" s="57" t="s">
        <v>241</v>
      </c>
      <c r="B195" s="60">
        <v>0</v>
      </c>
      <c r="C195" s="60">
        <v>-7167.4199999999901</v>
      </c>
      <c r="D195" s="60">
        <v>0</v>
      </c>
      <c r="E195" s="60">
        <v>0</v>
      </c>
      <c r="F195" s="60">
        <v>0</v>
      </c>
      <c r="G195" s="60">
        <f t="shared" si="25"/>
        <v>0</v>
      </c>
      <c r="H195" s="60">
        <f t="shared" si="25"/>
        <v>-7167.4199999999901</v>
      </c>
      <c r="I195" s="60">
        <f t="shared" si="26"/>
        <v>-7167.4199999999901</v>
      </c>
    </row>
    <row r="196" spans="1:9">
      <c r="A196" s="57" t="s">
        <v>242</v>
      </c>
      <c r="B196" s="60">
        <v>0</v>
      </c>
      <c r="C196" s="60">
        <v>23232.65</v>
      </c>
      <c r="D196" s="60">
        <v>0</v>
      </c>
      <c r="E196" s="60">
        <v>0</v>
      </c>
      <c r="F196" s="60">
        <v>0</v>
      </c>
      <c r="G196" s="60">
        <f t="shared" si="25"/>
        <v>0</v>
      </c>
      <c r="H196" s="60">
        <f t="shared" si="25"/>
        <v>23232.65</v>
      </c>
      <c r="I196" s="60">
        <f t="shared" si="26"/>
        <v>23232.65</v>
      </c>
    </row>
    <row r="197" spans="1:9">
      <c r="A197" s="57" t="s">
        <v>243</v>
      </c>
      <c r="B197" s="60">
        <v>0</v>
      </c>
      <c r="C197" s="60">
        <v>722236.39999999898</v>
      </c>
      <c r="D197" s="60">
        <v>0</v>
      </c>
      <c r="E197" s="60">
        <v>0</v>
      </c>
      <c r="F197" s="60">
        <v>0</v>
      </c>
      <c r="G197" s="60">
        <f t="shared" si="25"/>
        <v>0</v>
      </c>
      <c r="H197" s="60">
        <f t="shared" si="25"/>
        <v>722236.39999999898</v>
      </c>
      <c r="I197" s="60">
        <f t="shared" si="26"/>
        <v>722236.39999999898</v>
      </c>
    </row>
    <row r="198" spans="1:9">
      <c r="A198" s="57" t="s">
        <v>244</v>
      </c>
      <c r="B198" s="60">
        <v>0</v>
      </c>
      <c r="C198" s="60">
        <v>108589.84</v>
      </c>
      <c r="D198" s="60">
        <v>0</v>
      </c>
      <c r="E198" s="60">
        <v>0</v>
      </c>
      <c r="F198" s="60">
        <v>0</v>
      </c>
      <c r="G198" s="60">
        <f t="shared" si="25"/>
        <v>0</v>
      </c>
      <c r="H198" s="60">
        <f t="shared" si="25"/>
        <v>108589.84</v>
      </c>
      <c r="I198" s="60">
        <f t="shared" si="26"/>
        <v>108589.84</v>
      </c>
    </row>
    <row r="199" spans="1:9">
      <c r="A199" s="57" t="s">
        <v>245</v>
      </c>
      <c r="B199" s="60">
        <v>0</v>
      </c>
      <c r="C199" s="60">
        <v>26236.35</v>
      </c>
      <c r="D199" s="60">
        <v>0</v>
      </c>
      <c r="E199" s="60">
        <v>0</v>
      </c>
      <c r="F199" s="60">
        <v>0</v>
      </c>
      <c r="G199" s="60">
        <f t="shared" si="25"/>
        <v>0</v>
      </c>
      <c r="H199" s="60">
        <f t="shared" si="25"/>
        <v>26236.35</v>
      </c>
      <c r="I199" s="60">
        <f t="shared" si="26"/>
        <v>26236.35</v>
      </c>
    </row>
    <row r="200" spans="1:9">
      <c r="A200" s="57" t="s">
        <v>246</v>
      </c>
      <c r="B200" s="60">
        <v>0</v>
      </c>
      <c r="C200" s="60">
        <v>327785.70999999897</v>
      </c>
      <c r="D200" s="60">
        <v>0</v>
      </c>
      <c r="E200" s="60">
        <v>0</v>
      </c>
      <c r="F200" s="60">
        <v>0</v>
      </c>
      <c r="G200" s="60">
        <f t="shared" si="25"/>
        <v>0</v>
      </c>
      <c r="H200" s="60">
        <f t="shared" si="25"/>
        <v>327785.70999999897</v>
      </c>
      <c r="I200" s="60">
        <f t="shared" si="26"/>
        <v>327785.70999999897</v>
      </c>
    </row>
    <row r="201" spans="1:9">
      <c r="A201" s="57" t="s">
        <v>247</v>
      </c>
      <c r="B201" s="60">
        <v>0</v>
      </c>
      <c r="C201" s="60">
        <v>102309.37</v>
      </c>
      <c r="D201" s="60">
        <v>0</v>
      </c>
      <c r="E201" s="60">
        <v>0</v>
      </c>
      <c r="F201" s="60">
        <v>0</v>
      </c>
      <c r="G201" s="60">
        <f t="shared" si="25"/>
        <v>0</v>
      </c>
      <c r="H201" s="60">
        <f t="shared" si="25"/>
        <v>102309.37</v>
      </c>
      <c r="I201" s="60">
        <f t="shared" si="26"/>
        <v>102309.37</v>
      </c>
    </row>
    <row r="202" spans="1:9">
      <c r="A202" s="57" t="s">
        <v>248</v>
      </c>
      <c r="B202" s="60">
        <v>0</v>
      </c>
      <c r="C202" s="60">
        <v>40815.159999999902</v>
      </c>
      <c r="D202" s="60">
        <v>0</v>
      </c>
      <c r="E202" s="60">
        <v>0</v>
      </c>
      <c r="F202" s="60">
        <v>0</v>
      </c>
      <c r="G202" s="60">
        <f t="shared" si="25"/>
        <v>0</v>
      </c>
      <c r="H202" s="60">
        <f t="shared" si="25"/>
        <v>40815.159999999902</v>
      </c>
      <c r="I202" s="60">
        <f t="shared" si="26"/>
        <v>40815.159999999902</v>
      </c>
    </row>
    <row r="203" spans="1:9">
      <c r="A203" s="57" t="s">
        <v>249</v>
      </c>
      <c r="B203" s="61">
        <f t="shared" ref="B203:I203" si="27">SUM(B167:B202)</f>
        <v>7209194.5999999773</v>
      </c>
      <c r="C203" s="61">
        <f t="shared" si="27"/>
        <v>5698334.039999987</v>
      </c>
      <c r="D203" s="61">
        <f t="shared" si="27"/>
        <v>0</v>
      </c>
      <c r="E203" s="61">
        <f t="shared" si="27"/>
        <v>0</v>
      </c>
      <c r="F203" s="61">
        <f t="shared" si="27"/>
        <v>0</v>
      </c>
      <c r="G203" s="61">
        <f t="shared" si="27"/>
        <v>7209194.5999999773</v>
      </c>
      <c r="H203" s="61">
        <f t="shared" si="27"/>
        <v>5698334.039999987</v>
      </c>
      <c r="I203" s="61">
        <f t="shared" si="27"/>
        <v>12907528.63999996</v>
      </c>
    </row>
    <row r="204" spans="1:9">
      <c r="A204" s="59" t="s">
        <v>250</v>
      </c>
      <c r="B204" s="60"/>
      <c r="C204" s="60"/>
      <c r="D204" s="60"/>
      <c r="E204" s="60"/>
      <c r="F204" s="60"/>
      <c r="G204" s="60"/>
      <c r="H204" s="60"/>
      <c r="I204" s="60"/>
    </row>
    <row r="205" spans="1:9">
      <c r="A205" s="57" t="s">
        <v>251</v>
      </c>
      <c r="B205" s="60">
        <v>0</v>
      </c>
      <c r="C205" s="60">
        <v>0</v>
      </c>
      <c r="D205" s="60">
        <v>20411.37</v>
      </c>
      <c r="E205" s="60">
        <v>11854.923696</v>
      </c>
      <c r="F205" s="60">
        <v>8556.4463039999991</v>
      </c>
      <c r="G205" s="60">
        <f t="shared" ref="G205:H209" si="28">B205+E205</f>
        <v>11854.923696</v>
      </c>
      <c r="H205" s="60">
        <f t="shared" si="28"/>
        <v>8556.4463039999991</v>
      </c>
      <c r="I205" s="60">
        <f>SUM(G205:H205)</f>
        <v>20411.37</v>
      </c>
    </row>
    <row r="206" spans="1:9">
      <c r="A206" s="57" t="s">
        <v>252</v>
      </c>
      <c r="B206" s="60">
        <v>850961.08</v>
      </c>
      <c r="C206" s="60">
        <v>624177.73</v>
      </c>
      <c r="D206" s="60">
        <v>93858.76</v>
      </c>
      <c r="E206" s="60">
        <v>58746.197884000001</v>
      </c>
      <c r="F206" s="60">
        <v>35112.562115999899</v>
      </c>
      <c r="G206" s="60">
        <f t="shared" si="28"/>
        <v>909707.27788399998</v>
      </c>
      <c r="H206" s="60">
        <f t="shared" si="28"/>
        <v>659290.29211599985</v>
      </c>
      <c r="I206" s="60">
        <f>SUM(G206:H206)</f>
        <v>1568997.5699999998</v>
      </c>
    </row>
    <row r="207" spans="1:9">
      <c r="A207" s="57" t="s">
        <v>253</v>
      </c>
      <c r="B207" s="60">
        <v>100350.86</v>
      </c>
      <c r="C207" s="60">
        <v>104095.78</v>
      </c>
      <c r="D207" s="60">
        <v>3419033.7499999902</v>
      </c>
      <c r="E207" s="60">
        <v>1985774.8019999899</v>
      </c>
      <c r="F207" s="60">
        <v>1433258.9479999901</v>
      </c>
      <c r="G207" s="60">
        <f t="shared" si="28"/>
        <v>2086125.66199999</v>
      </c>
      <c r="H207" s="60">
        <f t="shared" si="28"/>
        <v>1537354.7279999901</v>
      </c>
      <c r="I207" s="60">
        <f>SUM(G207:H207)</f>
        <v>3623480.3899999801</v>
      </c>
    </row>
    <row r="208" spans="1:9">
      <c r="A208" s="57" t="s">
        <v>254</v>
      </c>
      <c r="B208" s="60">
        <v>1661071.31</v>
      </c>
      <c r="C208" s="60">
        <v>311003.87</v>
      </c>
      <c r="D208" s="60">
        <v>0</v>
      </c>
      <c r="E208" s="60">
        <v>0</v>
      </c>
      <c r="F208" s="60">
        <v>0</v>
      </c>
      <c r="G208" s="60">
        <f t="shared" si="28"/>
        <v>1661071.31</v>
      </c>
      <c r="H208" s="60">
        <f t="shared" si="28"/>
        <v>311003.87</v>
      </c>
      <c r="I208" s="60">
        <f>SUM(G208:H208)</f>
        <v>1972075.1800000002</v>
      </c>
    </row>
    <row r="209" spans="1:9">
      <c r="A209" s="57" t="s">
        <v>255</v>
      </c>
      <c r="B209" s="60">
        <v>0</v>
      </c>
      <c r="C209" s="60">
        <v>0</v>
      </c>
      <c r="D209" s="60">
        <v>0</v>
      </c>
      <c r="E209" s="60">
        <v>0</v>
      </c>
      <c r="F209" s="60">
        <v>0</v>
      </c>
      <c r="G209" s="60">
        <f t="shared" si="28"/>
        <v>0</v>
      </c>
      <c r="H209" s="60">
        <f t="shared" si="28"/>
        <v>0</v>
      </c>
      <c r="I209" s="60">
        <f>SUM(G209:H209)</f>
        <v>0</v>
      </c>
    </row>
    <row r="210" spans="1:9">
      <c r="A210" s="57" t="s">
        <v>256</v>
      </c>
      <c r="B210" s="61">
        <f t="shared" ref="B210:I210" si="29">SUM(B205:B209)</f>
        <v>2612383.25</v>
      </c>
      <c r="C210" s="61">
        <f t="shared" si="29"/>
        <v>1039277.38</v>
      </c>
      <c r="D210" s="61">
        <f t="shared" si="29"/>
        <v>3533303.8799999901</v>
      </c>
      <c r="E210" s="61">
        <f t="shared" si="29"/>
        <v>2056375.9235799899</v>
      </c>
      <c r="F210" s="61">
        <f t="shared" si="29"/>
        <v>1476927.9564199899</v>
      </c>
      <c r="G210" s="61">
        <f t="shared" si="29"/>
        <v>4668759.1735799899</v>
      </c>
      <c r="H210" s="61">
        <f t="shared" si="29"/>
        <v>2516205.3364199903</v>
      </c>
      <c r="I210" s="61">
        <f t="shared" si="29"/>
        <v>7184964.5099999793</v>
      </c>
    </row>
    <row r="211" spans="1:9">
      <c r="A211" s="59" t="s">
        <v>257</v>
      </c>
      <c r="B211" s="60"/>
      <c r="C211" s="60"/>
      <c r="D211" s="60"/>
      <c r="E211" s="60"/>
      <c r="F211" s="60"/>
      <c r="G211" s="60"/>
      <c r="H211" s="60"/>
      <c r="I211" s="60"/>
    </row>
    <row r="212" spans="1:9">
      <c r="A212" s="57" t="s">
        <v>258</v>
      </c>
      <c r="B212" s="60">
        <v>1270141.1100000001</v>
      </c>
      <c r="C212" s="60">
        <v>225360</v>
      </c>
      <c r="D212" s="60">
        <v>92493.519999999902</v>
      </c>
      <c r="E212" s="60">
        <v>53720.236415999898</v>
      </c>
      <c r="F212" s="60">
        <v>38773.283583999997</v>
      </c>
      <c r="G212" s="60">
        <f t="shared" ref="G212:H218" si="30">B212+E212</f>
        <v>1323861.346416</v>
      </c>
      <c r="H212" s="60">
        <f t="shared" si="30"/>
        <v>264133.28358400002</v>
      </c>
      <c r="I212" s="60">
        <f t="shared" ref="I212:I218" si="31">SUM(G212:H212)</f>
        <v>1587994.6300000001</v>
      </c>
    </row>
    <row r="213" spans="1:9">
      <c r="A213" s="57" t="s">
        <v>259</v>
      </c>
      <c r="B213" s="60">
        <v>1982.61</v>
      </c>
      <c r="C213" s="60">
        <v>617.70000000000005</v>
      </c>
      <c r="D213" s="60">
        <v>132119.35999999999</v>
      </c>
      <c r="E213" s="60">
        <v>76734.924287999995</v>
      </c>
      <c r="F213" s="60">
        <v>55384.435711999999</v>
      </c>
      <c r="G213" s="60">
        <f t="shared" si="30"/>
        <v>78717.534287999995</v>
      </c>
      <c r="H213" s="60">
        <f t="shared" si="30"/>
        <v>56002.135711999996</v>
      </c>
      <c r="I213" s="60">
        <f t="shared" si="31"/>
        <v>134719.66999999998</v>
      </c>
    </row>
    <row r="214" spans="1:9">
      <c r="A214" s="57" t="s">
        <v>260</v>
      </c>
      <c r="B214" s="60">
        <v>0</v>
      </c>
      <c r="C214" s="60">
        <v>0</v>
      </c>
      <c r="D214" s="60">
        <v>119.2</v>
      </c>
      <c r="E214" s="60">
        <v>69.231359999999995</v>
      </c>
      <c r="F214" s="60">
        <v>49.968640000000001</v>
      </c>
      <c r="G214" s="60">
        <f t="shared" si="30"/>
        <v>69.231359999999995</v>
      </c>
      <c r="H214" s="60">
        <f t="shared" si="30"/>
        <v>49.968640000000001</v>
      </c>
      <c r="I214" s="60">
        <f t="shared" si="31"/>
        <v>119.19999999999999</v>
      </c>
    </row>
    <row r="215" spans="1:9">
      <c r="A215" s="57" t="s">
        <v>261</v>
      </c>
      <c r="B215" s="60">
        <v>0</v>
      </c>
      <c r="C215" s="60">
        <v>0</v>
      </c>
      <c r="D215" s="60">
        <v>0</v>
      </c>
      <c r="E215" s="60">
        <v>0</v>
      </c>
      <c r="F215" s="60">
        <v>0</v>
      </c>
      <c r="G215" s="60">
        <f t="shared" si="30"/>
        <v>0</v>
      </c>
      <c r="H215" s="60">
        <f t="shared" si="30"/>
        <v>0</v>
      </c>
      <c r="I215" s="60">
        <f t="shared" si="31"/>
        <v>0</v>
      </c>
    </row>
    <row r="216" spans="1:9">
      <c r="A216" s="57" t="s">
        <v>262</v>
      </c>
      <c r="B216" s="60">
        <v>87714.43</v>
      </c>
      <c r="C216" s="60">
        <v>0</v>
      </c>
      <c r="D216" s="60">
        <v>-6076.11</v>
      </c>
      <c r="E216" s="60">
        <v>-3529.004688</v>
      </c>
      <c r="F216" s="60">
        <v>-2547.1053120000001</v>
      </c>
      <c r="G216" s="60">
        <f t="shared" si="30"/>
        <v>84185.425311999992</v>
      </c>
      <c r="H216" s="60">
        <f t="shared" si="30"/>
        <v>-2547.1053120000001</v>
      </c>
      <c r="I216" s="60">
        <f t="shared" si="31"/>
        <v>81638.319999999992</v>
      </c>
    </row>
    <row r="217" spans="1:9">
      <c r="A217" s="57" t="s">
        <v>263</v>
      </c>
      <c r="B217" s="60">
        <v>0</v>
      </c>
      <c r="C217" s="60">
        <v>0</v>
      </c>
      <c r="D217" s="60">
        <v>0</v>
      </c>
      <c r="E217" s="60">
        <v>0</v>
      </c>
      <c r="F217" s="60">
        <v>0</v>
      </c>
      <c r="G217" s="60">
        <f t="shared" si="30"/>
        <v>0</v>
      </c>
      <c r="H217" s="60">
        <f t="shared" si="30"/>
        <v>0</v>
      </c>
      <c r="I217" s="60">
        <f t="shared" si="31"/>
        <v>0</v>
      </c>
    </row>
    <row r="218" spans="1:9">
      <c r="A218" s="57" t="s">
        <v>264</v>
      </c>
      <c r="B218" s="60">
        <v>0</v>
      </c>
      <c r="C218" s="60">
        <v>0</v>
      </c>
      <c r="D218" s="60">
        <v>0</v>
      </c>
      <c r="E218" s="60">
        <v>0</v>
      </c>
      <c r="F218" s="60">
        <v>0</v>
      </c>
      <c r="G218" s="60">
        <f t="shared" si="30"/>
        <v>0</v>
      </c>
      <c r="H218" s="60">
        <f t="shared" si="30"/>
        <v>0</v>
      </c>
      <c r="I218" s="60">
        <f t="shared" si="31"/>
        <v>0</v>
      </c>
    </row>
    <row r="219" spans="1:9">
      <c r="A219" s="57" t="s">
        <v>265</v>
      </c>
      <c r="B219" s="61">
        <f t="shared" ref="B219:I219" si="32">SUM(B212:B218)</f>
        <v>1359838.1500000001</v>
      </c>
      <c r="C219" s="61">
        <f t="shared" si="32"/>
        <v>225977.7</v>
      </c>
      <c r="D219" s="61">
        <f t="shared" si="32"/>
        <v>218655.96999999991</v>
      </c>
      <c r="E219" s="61">
        <f t="shared" si="32"/>
        <v>126995.3873759999</v>
      </c>
      <c r="F219" s="61">
        <f t="shared" si="32"/>
        <v>91660.582624000002</v>
      </c>
      <c r="G219" s="61">
        <f t="shared" si="32"/>
        <v>1486833.5373760003</v>
      </c>
      <c r="H219" s="61">
        <f t="shared" si="32"/>
        <v>317638.28262399998</v>
      </c>
      <c r="I219" s="61">
        <f t="shared" si="32"/>
        <v>1804471.82</v>
      </c>
    </row>
    <row r="220" spans="1:9">
      <c r="A220" s="59" t="s">
        <v>266</v>
      </c>
      <c r="B220" s="60"/>
      <c r="C220" s="60"/>
      <c r="D220" s="60"/>
      <c r="E220" s="60"/>
      <c r="F220" s="60"/>
      <c r="G220" s="60"/>
      <c r="H220" s="60"/>
      <c r="I220" s="60"/>
    </row>
    <row r="221" spans="1:9">
      <c r="A221" s="57" t="s">
        <v>267</v>
      </c>
      <c r="B221" s="60">
        <v>6477636.9000000004</v>
      </c>
      <c r="C221" s="60">
        <v>652260.5</v>
      </c>
      <c r="D221" s="60">
        <v>0</v>
      </c>
      <c r="E221" s="60">
        <v>0</v>
      </c>
      <c r="F221" s="60">
        <v>0</v>
      </c>
      <c r="G221" s="60">
        <f>B221+E221</f>
        <v>6477636.9000000004</v>
      </c>
      <c r="H221" s="60">
        <f>C221+F221</f>
        <v>652260.5</v>
      </c>
      <c r="I221" s="60">
        <f>SUM(G221:H221)</f>
        <v>7129897.4000000004</v>
      </c>
    </row>
    <row r="222" spans="1:9">
      <c r="A222" s="57" t="s">
        <v>268</v>
      </c>
      <c r="B222" s="61">
        <f t="shared" ref="B222:I222" si="33">SUM(B221)</f>
        <v>6477636.9000000004</v>
      </c>
      <c r="C222" s="61">
        <f t="shared" si="33"/>
        <v>652260.5</v>
      </c>
      <c r="D222" s="61">
        <f t="shared" si="33"/>
        <v>0</v>
      </c>
      <c r="E222" s="61">
        <f t="shared" si="33"/>
        <v>0</v>
      </c>
      <c r="F222" s="61">
        <f t="shared" si="33"/>
        <v>0</v>
      </c>
      <c r="G222" s="61">
        <f t="shared" si="33"/>
        <v>6477636.9000000004</v>
      </c>
      <c r="H222" s="61">
        <f t="shared" si="33"/>
        <v>652260.5</v>
      </c>
      <c r="I222" s="61">
        <f t="shared" si="33"/>
        <v>7129897.4000000004</v>
      </c>
    </row>
    <row r="223" spans="1:9">
      <c r="A223" s="59" t="s">
        <v>269</v>
      </c>
      <c r="B223" s="60"/>
      <c r="C223" s="60"/>
      <c r="D223" s="60"/>
      <c r="E223" s="60"/>
      <c r="F223" s="60"/>
      <c r="G223" s="60"/>
      <c r="H223" s="60"/>
      <c r="I223" s="60"/>
    </row>
    <row r="224" spans="1:9">
      <c r="A224" s="57" t="s">
        <v>270</v>
      </c>
      <c r="B224" s="60">
        <v>374873.5</v>
      </c>
      <c r="C224" s="60">
        <v>108447.99</v>
      </c>
      <c r="D224" s="60">
        <v>5179996.32</v>
      </c>
      <c r="E224" s="60">
        <v>3397548.7288379213</v>
      </c>
      <c r="F224" s="60">
        <v>1782447.5911620788</v>
      </c>
      <c r="G224" s="60">
        <f t="shared" ref="G224:H236" si="34">B224+E224</f>
        <v>3772422.2288379213</v>
      </c>
      <c r="H224" s="60">
        <f t="shared" si="34"/>
        <v>1890895.5811620788</v>
      </c>
      <c r="I224" s="60">
        <f t="shared" ref="I224:I236" si="35">SUM(G224:H224)</f>
        <v>5663317.8100000005</v>
      </c>
    </row>
    <row r="225" spans="1:9">
      <c r="A225" s="57" t="s">
        <v>271</v>
      </c>
      <c r="B225" s="60">
        <v>34715.839999999997</v>
      </c>
      <c r="C225" s="60">
        <v>36715.29</v>
      </c>
      <c r="D225" s="60">
        <v>852438.799999999</v>
      </c>
      <c r="E225" s="60">
        <v>559125.46637007862</v>
      </c>
      <c r="F225" s="60">
        <v>293313.33362992026</v>
      </c>
      <c r="G225" s="60">
        <f t="shared" si="34"/>
        <v>593841.30637007859</v>
      </c>
      <c r="H225" s="60">
        <f t="shared" si="34"/>
        <v>330028.62362992024</v>
      </c>
      <c r="I225" s="60">
        <f t="shared" si="35"/>
        <v>923869.92999999877</v>
      </c>
    </row>
    <row r="226" spans="1:9">
      <c r="A226" s="57" t="s">
        <v>272</v>
      </c>
      <c r="B226" s="60">
        <v>0</v>
      </c>
      <c r="C226" s="60">
        <v>0</v>
      </c>
      <c r="D226" s="60">
        <v>-2397601.09</v>
      </c>
      <c r="E226" s="60">
        <v>-1572586.5549310001</v>
      </c>
      <c r="F226" s="60">
        <v>-825014.53506899998</v>
      </c>
      <c r="G226" s="60">
        <f t="shared" si="34"/>
        <v>-1572586.5549310001</v>
      </c>
      <c r="H226" s="60">
        <f t="shared" si="34"/>
        <v>-825014.53506899998</v>
      </c>
      <c r="I226" s="60">
        <f t="shared" si="35"/>
        <v>-2397601.09</v>
      </c>
    </row>
    <row r="227" spans="1:9">
      <c r="A227" s="57" t="s">
        <v>273</v>
      </c>
      <c r="B227" s="60">
        <v>93412.41</v>
      </c>
      <c r="C227" s="60">
        <v>101535.079999999</v>
      </c>
      <c r="D227" s="60">
        <v>668424.71</v>
      </c>
      <c r="E227" s="60">
        <v>438419.76728899998</v>
      </c>
      <c r="F227" s="60">
        <v>230004.94271100001</v>
      </c>
      <c r="G227" s="60">
        <f t="shared" si="34"/>
        <v>531832.17728900001</v>
      </c>
      <c r="H227" s="60">
        <f t="shared" si="34"/>
        <v>331540.02271099901</v>
      </c>
      <c r="I227" s="60">
        <f t="shared" si="35"/>
        <v>863372.19999999902</v>
      </c>
    </row>
    <row r="228" spans="1:9">
      <c r="A228" s="57" t="s">
        <v>274</v>
      </c>
      <c r="B228" s="60">
        <v>373320.8</v>
      </c>
      <c r="C228" s="60">
        <v>10746.68</v>
      </c>
      <c r="D228" s="60">
        <v>-32581.37</v>
      </c>
      <c r="E228" s="60">
        <v>-19744.310219999999</v>
      </c>
      <c r="F228" s="60">
        <v>-12837.05978</v>
      </c>
      <c r="G228" s="60">
        <f t="shared" si="34"/>
        <v>353576.48978</v>
      </c>
      <c r="H228" s="60">
        <f t="shared" si="34"/>
        <v>-2090.3797799999993</v>
      </c>
      <c r="I228" s="60">
        <f t="shared" si="35"/>
        <v>351486.11</v>
      </c>
    </row>
    <row r="229" spans="1:9">
      <c r="A229" s="57" t="s">
        <v>275</v>
      </c>
      <c r="B229" s="60">
        <v>86807.78</v>
      </c>
      <c r="C229" s="60">
        <v>-26662.87</v>
      </c>
      <c r="D229" s="60">
        <v>470508.22</v>
      </c>
      <c r="E229" s="60">
        <v>273271.174176</v>
      </c>
      <c r="F229" s="60">
        <v>197237.045824</v>
      </c>
      <c r="G229" s="60">
        <f t="shared" si="34"/>
        <v>360078.95417599997</v>
      </c>
      <c r="H229" s="60">
        <f t="shared" si="34"/>
        <v>170574.17582400001</v>
      </c>
      <c r="I229" s="60">
        <f t="shared" si="35"/>
        <v>530653.13</v>
      </c>
    </row>
    <row r="230" spans="1:9">
      <c r="A230" s="57" t="s">
        <v>276</v>
      </c>
      <c r="B230" s="60">
        <v>1898579.04</v>
      </c>
      <c r="C230" s="60">
        <v>814992.99999999895</v>
      </c>
      <c r="D230" s="60">
        <v>1095464.3399999901</v>
      </c>
      <c r="E230" s="60">
        <v>705040.84922399896</v>
      </c>
      <c r="F230" s="60">
        <v>390423.49077599897</v>
      </c>
      <c r="G230" s="60">
        <f t="shared" si="34"/>
        <v>2603619.8892239989</v>
      </c>
      <c r="H230" s="60">
        <f t="shared" si="34"/>
        <v>1205416.490775998</v>
      </c>
      <c r="I230" s="60">
        <f t="shared" si="35"/>
        <v>3809036.3799999971</v>
      </c>
    </row>
    <row r="231" spans="1:9">
      <c r="A231" s="57" t="s">
        <v>277</v>
      </c>
      <c r="B231" s="60">
        <v>557303.51</v>
      </c>
      <c r="C231" s="60">
        <v>69056</v>
      </c>
      <c r="D231" s="60">
        <v>41423.349999999897</v>
      </c>
      <c r="E231" s="60">
        <v>27169.575264999901</v>
      </c>
      <c r="F231" s="60">
        <v>14253.774734999901</v>
      </c>
      <c r="G231" s="60">
        <f t="shared" si="34"/>
        <v>584473.08526499989</v>
      </c>
      <c r="H231" s="60">
        <f t="shared" si="34"/>
        <v>83309.774734999897</v>
      </c>
      <c r="I231" s="60">
        <f t="shared" si="35"/>
        <v>667782.85999999975</v>
      </c>
    </row>
    <row r="232" spans="1:9">
      <c r="A232" s="57" t="s">
        <v>278</v>
      </c>
      <c r="B232" s="60">
        <v>0</v>
      </c>
      <c r="C232" s="60">
        <v>0</v>
      </c>
      <c r="D232" s="60">
        <v>0</v>
      </c>
      <c r="E232" s="60">
        <v>0</v>
      </c>
      <c r="F232" s="60">
        <v>0</v>
      </c>
      <c r="G232" s="60">
        <f t="shared" si="34"/>
        <v>0</v>
      </c>
      <c r="H232" s="60">
        <f t="shared" si="34"/>
        <v>0</v>
      </c>
      <c r="I232" s="60">
        <f t="shared" si="35"/>
        <v>0</v>
      </c>
    </row>
    <row r="233" spans="1:9">
      <c r="A233" s="57" t="s">
        <v>279</v>
      </c>
      <c r="B233" s="60">
        <v>55019.199999999997</v>
      </c>
      <c r="C233" s="60">
        <v>45055.67</v>
      </c>
      <c r="D233" s="60">
        <v>413938.609999999</v>
      </c>
      <c r="E233" s="60">
        <v>271502.33429899998</v>
      </c>
      <c r="F233" s="60">
        <v>142436.27570099899</v>
      </c>
      <c r="G233" s="60">
        <f t="shared" si="34"/>
        <v>326521.53429899999</v>
      </c>
      <c r="H233" s="60">
        <f t="shared" si="34"/>
        <v>187491.945700999</v>
      </c>
      <c r="I233" s="60">
        <f t="shared" si="35"/>
        <v>514013.47999999899</v>
      </c>
    </row>
    <row r="234" spans="1:9">
      <c r="A234" s="57" t="s">
        <v>280</v>
      </c>
      <c r="B234" s="60">
        <v>19306.919999999998</v>
      </c>
      <c r="C234" s="60">
        <v>0</v>
      </c>
      <c r="D234" s="60">
        <v>1387830.83</v>
      </c>
      <c r="E234" s="60">
        <v>910278.24139700003</v>
      </c>
      <c r="F234" s="60">
        <v>477552.58860299998</v>
      </c>
      <c r="G234" s="60">
        <f t="shared" si="34"/>
        <v>929585.16139700008</v>
      </c>
      <c r="H234" s="60">
        <f t="shared" si="34"/>
        <v>477552.58860299998</v>
      </c>
      <c r="I234" s="60">
        <f t="shared" si="35"/>
        <v>1407137.75</v>
      </c>
    </row>
    <row r="235" spans="1:9">
      <c r="A235" s="57" t="s">
        <v>281</v>
      </c>
      <c r="B235" s="60">
        <v>0</v>
      </c>
      <c r="C235" s="60">
        <v>71118.58</v>
      </c>
      <c r="D235" s="60">
        <v>0</v>
      </c>
      <c r="E235" s="60">
        <v>0</v>
      </c>
      <c r="F235" s="60">
        <v>0</v>
      </c>
      <c r="G235" s="60">
        <f t="shared" si="34"/>
        <v>0</v>
      </c>
      <c r="H235" s="60">
        <f t="shared" si="34"/>
        <v>71118.58</v>
      </c>
      <c r="I235" s="60">
        <f t="shared" si="35"/>
        <v>71118.58</v>
      </c>
    </row>
    <row r="236" spans="1:9">
      <c r="A236" s="57" t="s">
        <v>282</v>
      </c>
      <c r="B236" s="60">
        <v>81209.47</v>
      </c>
      <c r="C236" s="60">
        <v>0</v>
      </c>
      <c r="D236" s="60">
        <v>1165352.26</v>
      </c>
      <c r="E236" s="60">
        <v>764354.547334</v>
      </c>
      <c r="F236" s="60">
        <v>400997.71266600001</v>
      </c>
      <c r="G236" s="60">
        <f t="shared" si="34"/>
        <v>845564.01733399997</v>
      </c>
      <c r="H236" s="60">
        <f t="shared" si="34"/>
        <v>400997.71266600001</v>
      </c>
      <c r="I236" s="60">
        <f t="shared" si="35"/>
        <v>1246561.73</v>
      </c>
    </row>
    <row r="237" spans="1:9">
      <c r="A237" s="57" t="s">
        <v>283</v>
      </c>
      <c r="B237" s="61">
        <f t="shared" ref="B237:I237" si="36">SUM(B224:B236)</f>
        <v>3574548.47</v>
      </c>
      <c r="C237" s="61">
        <f t="shared" si="36"/>
        <v>1231005.4199999981</v>
      </c>
      <c r="D237" s="61">
        <f t="shared" si="36"/>
        <v>8845194.9799999874</v>
      </c>
      <c r="E237" s="61">
        <f t="shared" si="36"/>
        <v>5754379.8190409988</v>
      </c>
      <c r="F237" s="61">
        <f t="shared" si="36"/>
        <v>3090815.160958997</v>
      </c>
      <c r="G237" s="61">
        <f t="shared" si="36"/>
        <v>9328928.2890409976</v>
      </c>
      <c r="H237" s="61">
        <f t="shared" si="36"/>
        <v>4321820.580958995</v>
      </c>
      <c r="I237" s="61">
        <f t="shared" si="36"/>
        <v>13650748.869999994</v>
      </c>
    </row>
    <row r="238" spans="1:9" ht="10.8" thickBot="1">
      <c r="A238" s="57" t="s">
        <v>284</v>
      </c>
      <c r="B238" s="61">
        <f t="shared" ref="B238:I238" si="37">B135+B165+B203+B210+B219+B222+B237</f>
        <v>33099483.059999958</v>
      </c>
      <c r="C238" s="61">
        <f t="shared" si="37"/>
        <v>9617358.0399999842</v>
      </c>
      <c r="D238" s="61">
        <f t="shared" si="37"/>
        <v>12597154.829999978</v>
      </c>
      <c r="E238" s="61">
        <f t="shared" si="37"/>
        <v>7937751.1299969889</v>
      </c>
      <c r="F238" s="61">
        <f t="shared" si="37"/>
        <v>4659403.7000029869</v>
      </c>
      <c r="G238" s="61">
        <f t="shared" si="37"/>
        <v>41037234.18999695</v>
      </c>
      <c r="H238" s="61">
        <f t="shared" si="37"/>
        <v>14276761.740002971</v>
      </c>
      <c r="I238" s="61">
        <f t="shared" si="37"/>
        <v>55313995.929999903</v>
      </c>
    </row>
    <row r="239" spans="1:9" ht="10.8" thickTop="1">
      <c r="A239" s="57"/>
      <c r="B239" s="65"/>
      <c r="C239" s="65"/>
      <c r="D239" s="65"/>
      <c r="E239" s="65"/>
      <c r="F239" s="65"/>
      <c r="G239" s="65"/>
      <c r="H239" s="65"/>
      <c r="I239" s="65"/>
    </row>
    <row r="240" spans="1:9">
      <c r="A240" s="57" t="s">
        <v>285</v>
      </c>
      <c r="B240" s="60"/>
      <c r="C240" s="60"/>
      <c r="D240" s="60"/>
      <c r="E240" s="60"/>
      <c r="F240" s="60"/>
      <c r="G240" s="60"/>
      <c r="H240" s="60"/>
      <c r="I240" s="60"/>
    </row>
    <row r="241" spans="1:9">
      <c r="A241" s="59" t="s">
        <v>286</v>
      </c>
      <c r="B241" s="60"/>
      <c r="C241" s="60"/>
      <c r="D241" s="60"/>
      <c r="E241" s="60"/>
      <c r="F241" s="60"/>
      <c r="G241" s="60"/>
      <c r="H241" s="60"/>
      <c r="I241" s="60"/>
    </row>
    <row r="242" spans="1:9">
      <c r="A242" s="57" t="s">
        <v>287</v>
      </c>
      <c r="B242" s="60">
        <v>26533253.120000001</v>
      </c>
      <c r="C242" s="60">
        <v>8893812.1899999995</v>
      </c>
      <c r="D242" s="60">
        <v>2437372.81</v>
      </c>
      <c r="E242" s="60">
        <v>1598672.826079</v>
      </c>
      <c r="F242" s="60">
        <v>838699.98392099899</v>
      </c>
      <c r="G242" s="60">
        <f>B242+E242</f>
        <v>28131925.946079001</v>
      </c>
      <c r="H242" s="60">
        <f>C242+F242</f>
        <v>9732512.1739209983</v>
      </c>
      <c r="I242" s="60">
        <f>SUM(G242:H242)</f>
        <v>37864438.119999997</v>
      </c>
    </row>
    <row r="243" spans="1:9">
      <c r="A243" s="57" t="s">
        <v>288</v>
      </c>
      <c r="B243" s="60">
        <v>607144</v>
      </c>
      <c r="C243" s="60">
        <v>11969.66</v>
      </c>
      <c r="D243" s="60">
        <v>0</v>
      </c>
      <c r="E243" s="60">
        <v>0</v>
      </c>
      <c r="F243" s="60">
        <v>0</v>
      </c>
      <c r="G243" s="60">
        <f>B243+E243</f>
        <v>607144</v>
      </c>
      <c r="H243" s="60">
        <f>C243+F243</f>
        <v>11969.66</v>
      </c>
      <c r="I243" s="60">
        <f>SUM(G243:H243)</f>
        <v>619113.66</v>
      </c>
    </row>
    <row r="244" spans="1:9">
      <c r="A244" s="57" t="s">
        <v>289</v>
      </c>
      <c r="B244" s="61">
        <f t="shared" ref="B244:I244" si="38">SUM(B242:B243)</f>
        <v>27140397.120000001</v>
      </c>
      <c r="C244" s="61">
        <f t="shared" si="38"/>
        <v>8905781.8499999996</v>
      </c>
      <c r="D244" s="61">
        <f t="shared" si="38"/>
        <v>2437372.81</v>
      </c>
      <c r="E244" s="61">
        <f t="shared" si="38"/>
        <v>1598672.826079</v>
      </c>
      <c r="F244" s="61">
        <f t="shared" si="38"/>
        <v>838699.98392099899</v>
      </c>
      <c r="G244" s="61">
        <f t="shared" si="38"/>
        <v>28739069.946079001</v>
      </c>
      <c r="H244" s="61">
        <f t="shared" si="38"/>
        <v>9744481.8339209985</v>
      </c>
      <c r="I244" s="61">
        <f t="shared" si="38"/>
        <v>38483551.779999994</v>
      </c>
    </row>
    <row r="245" spans="1:9">
      <c r="A245" s="59" t="s">
        <v>290</v>
      </c>
      <c r="B245" s="60"/>
      <c r="C245" s="60"/>
      <c r="D245" s="60"/>
      <c r="E245" s="60"/>
      <c r="F245" s="60"/>
      <c r="G245" s="60"/>
      <c r="H245" s="60"/>
      <c r="I245" s="60"/>
    </row>
    <row r="246" spans="1:9">
      <c r="A246" s="57" t="s">
        <v>291</v>
      </c>
      <c r="B246" s="60">
        <v>1308573.28</v>
      </c>
      <c r="C246" s="60">
        <v>273252.90999999997</v>
      </c>
      <c r="D246" s="60">
        <v>4466179.51</v>
      </c>
      <c r="E246" s="60">
        <v>2929367.1406089999</v>
      </c>
      <c r="F246" s="60">
        <v>1536812.3693909899</v>
      </c>
      <c r="G246" s="60">
        <f t="shared" ref="G246:H248" si="39">B246+E246</f>
        <v>4237940.4206090001</v>
      </c>
      <c r="H246" s="60">
        <f t="shared" si="39"/>
        <v>1810065.2793909898</v>
      </c>
      <c r="I246" s="60">
        <f>SUM(G246:H246)</f>
        <v>6048005.6999999899</v>
      </c>
    </row>
    <row r="247" spans="1:9">
      <c r="A247" s="57" t="s">
        <v>292</v>
      </c>
      <c r="B247" s="60">
        <v>971366.74</v>
      </c>
      <c r="C247" s="60">
        <v>0</v>
      </c>
      <c r="D247" s="60">
        <v>0</v>
      </c>
      <c r="E247" s="60">
        <v>0</v>
      </c>
      <c r="F247" s="60">
        <v>0</v>
      </c>
      <c r="G247" s="60">
        <f t="shared" si="39"/>
        <v>971366.74</v>
      </c>
      <c r="H247" s="60">
        <f t="shared" si="39"/>
        <v>0</v>
      </c>
      <c r="I247" s="60">
        <f>SUM(G247:H247)</f>
        <v>971366.74</v>
      </c>
    </row>
    <row r="248" spans="1:9">
      <c r="A248" s="57" t="s">
        <v>293</v>
      </c>
      <c r="B248" s="60">
        <v>296055.32999999903</v>
      </c>
      <c r="C248" s="60">
        <v>13138.95</v>
      </c>
      <c r="D248" s="60">
        <v>0</v>
      </c>
      <c r="E248" s="60">
        <v>0</v>
      </c>
      <c r="F248" s="60">
        <v>0</v>
      </c>
      <c r="G248" s="60">
        <f t="shared" si="39"/>
        <v>296055.32999999903</v>
      </c>
      <c r="H248" s="60">
        <f t="shared" si="39"/>
        <v>13138.95</v>
      </c>
      <c r="I248" s="60">
        <f>SUM(G248:H248)</f>
        <v>309194.27999999904</v>
      </c>
    </row>
    <row r="249" spans="1:9">
      <c r="A249" s="57" t="s">
        <v>294</v>
      </c>
      <c r="B249" s="61">
        <f t="shared" ref="B249:I249" si="40">SUM(B246:B248)</f>
        <v>2575995.3499999992</v>
      </c>
      <c r="C249" s="61">
        <f t="shared" si="40"/>
        <v>286391.86</v>
      </c>
      <c r="D249" s="61">
        <f t="shared" si="40"/>
        <v>4466179.51</v>
      </c>
      <c r="E249" s="61">
        <f t="shared" si="40"/>
        <v>2929367.1406089999</v>
      </c>
      <c r="F249" s="61">
        <f t="shared" si="40"/>
        <v>1536812.3693909899</v>
      </c>
      <c r="G249" s="61">
        <f t="shared" si="40"/>
        <v>5505362.4906089995</v>
      </c>
      <c r="H249" s="61">
        <f t="shared" si="40"/>
        <v>1823204.2293909898</v>
      </c>
      <c r="I249" s="61">
        <f t="shared" si="40"/>
        <v>7328566.7199999895</v>
      </c>
    </row>
    <row r="250" spans="1:9">
      <c r="A250" s="59" t="s">
        <v>295</v>
      </c>
      <c r="B250" s="60"/>
      <c r="C250" s="60"/>
      <c r="D250" s="60"/>
      <c r="E250" s="60"/>
      <c r="F250" s="60"/>
      <c r="G250" s="60"/>
      <c r="H250" s="60"/>
      <c r="I250" s="60"/>
    </row>
    <row r="251" spans="1:9">
      <c r="A251" s="57" t="s">
        <v>296</v>
      </c>
      <c r="B251" s="60">
        <v>2934578.88</v>
      </c>
      <c r="C251" s="60">
        <v>0</v>
      </c>
      <c r="D251" s="60">
        <v>0</v>
      </c>
      <c r="E251" s="60">
        <v>0</v>
      </c>
      <c r="F251" s="60">
        <v>0</v>
      </c>
      <c r="G251" s="60">
        <f>B251+E251</f>
        <v>2934578.88</v>
      </c>
      <c r="H251" s="60">
        <f>C251+F251</f>
        <v>0</v>
      </c>
      <c r="I251" s="60">
        <f>SUM(G251:H251)</f>
        <v>2934578.88</v>
      </c>
    </row>
    <row r="252" spans="1:9">
      <c r="A252" s="57" t="s">
        <v>297</v>
      </c>
      <c r="B252" s="61">
        <f t="shared" ref="B252:I252" si="41">SUM(B251)</f>
        <v>2934578.88</v>
      </c>
      <c r="C252" s="61">
        <f t="shared" si="41"/>
        <v>0</v>
      </c>
      <c r="D252" s="61">
        <f t="shared" si="41"/>
        <v>0</v>
      </c>
      <c r="E252" s="61">
        <f t="shared" si="41"/>
        <v>0</v>
      </c>
      <c r="F252" s="61">
        <f t="shared" si="41"/>
        <v>0</v>
      </c>
      <c r="G252" s="61">
        <f t="shared" si="41"/>
        <v>2934578.88</v>
      </c>
      <c r="H252" s="61">
        <f t="shared" si="41"/>
        <v>0</v>
      </c>
      <c r="I252" s="61">
        <f t="shared" si="41"/>
        <v>2934578.88</v>
      </c>
    </row>
    <row r="253" spans="1:9">
      <c r="A253" s="59" t="s">
        <v>298</v>
      </c>
      <c r="B253" s="60"/>
      <c r="C253" s="60"/>
      <c r="D253" s="60"/>
      <c r="E253" s="60"/>
      <c r="F253" s="60"/>
      <c r="G253" s="60"/>
      <c r="H253" s="60"/>
      <c r="I253" s="60"/>
    </row>
    <row r="254" spans="1:9">
      <c r="A254" s="57" t="s">
        <v>299</v>
      </c>
      <c r="B254" s="60">
        <v>1069513.75</v>
      </c>
      <c r="C254" s="60">
        <v>716939.46</v>
      </c>
      <c r="D254" s="60">
        <v>0</v>
      </c>
      <c r="E254" s="60">
        <v>0</v>
      </c>
      <c r="F254" s="60">
        <v>0</v>
      </c>
      <c r="G254" s="60">
        <f t="shared" ref="G254:H259" si="42">B254+E254</f>
        <v>1069513.75</v>
      </c>
      <c r="H254" s="60">
        <f t="shared" si="42"/>
        <v>716939.46</v>
      </c>
      <c r="I254" s="60">
        <f t="shared" ref="I254:I259" si="43">SUM(G254:H254)</f>
        <v>1786453.21</v>
      </c>
    </row>
    <row r="255" spans="1:9">
      <c r="A255" s="57" t="s">
        <v>300</v>
      </c>
      <c r="B255" s="60">
        <v>-2632614.2200000002</v>
      </c>
      <c r="C255" s="60">
        <v>0</v>
      </c>
      <c r="D255" s="60">
        <v>0</v>
      </c>
      <c r="E255" s="60">
        <v>0</v>
      </c>
      <c r="F255" s="60">
        <v>0</v>
      </c>
      <c r="G255" s="60">
        <f t="shared" si="42"/>
        <v>-2632614.2200000002</v>
      </c>
      <c r="H255" s="60">
        <f t="shared" si="42"/>
        <v>0</v>
      </c>
      <c r="I255" s="60">
        <f t="shared" si="43"/>
        <v>-2632614.2200000002</v>
      </c>
    </row>
    <row r="256" spans="1:9">
      <c r="A256" s="57" t="s">
        <v>301</v>
      </c>
      <c r="B256" s="60">
        <v>-62949.08</v>
      </c>
      <c r="C256" s="60">
        <v>2165.42</v>
      </c>
      <c r="D256" s="60">
        <v>0</v>
      </c>
      <c r="E256" s="60">
        <v>0</v>
      </c>
      <c r="F256" s="60">
        <v>0</v>
      </c>
      <c r="G256" s="60">
        <f t="shared" si="42"/>
        <v>-62949.08</v>
      </c>
      <c r="H256" s="60">
        <f t="shared" si="42"/>
        <v>2165.42</v>
      </c>
      <c r="I256" s="60">
        <f t="shared" si="43"/>
        <v>-60783.66</v>
      </c>
    </row>
    <row r="257" spans="1:9">
      <c r="A257" s="57" t="s">
        <v>302</v>
      </c>
      <c r="B257" s="60">
        <v>-696.2</v>
      </c>
      <c r="C257" s="60">
        <v>7526.78</v>
      </c>
      <c r="D257" s="60">
        <v>0</v>
      </c>
      <c r="E257" s="60">
        <v>0</v>
      </c>
      <c r="F257" s="60">
        <v>0</v>
      </c>
      <c r="G257" s="60">
        <f t="shared" si="42"/>
        <v>-696.2</v>
      </c>
      <c r="H257" s="60">
        <f t="shared" si="42"/>
        <v>7526.78</v>
      </c>
      <c r="I257" s="60">
        <f t="shared" si="43"/>
        <v>6830.58</v>
      </c>
    </row>
    <row r="258" spans="1:9">
      <c r="A258" s="57" t="s">
        <v>303</v>
      </c>
      <c r="B258" s="60">
        <v>-701.83</v>
      </c>
      <c r="C258" s="60">
        <v>0</v>
      </c>
      <c r="D258" s="60">
        <v>0</v>
      </c>
      <c r="E258" s="60">
        <v>0</v>
      </c>
      <c r="F258" s="60">
        <v>0</v>
      </c>
      <c r="G258" s="60">
        <f t="shared" si="42"/>
        <v>-701.83</v>
      </c>
      <c r="H258" s="60">
        <f t="shared" si="42"/>
        <v>0</v>
      </c>
      <c r="I258" s="60">
        <f t="shared" si="43"/>
        <v>-701.83</v>
      </c>
    </row>
    <row r="259" spans="1:9">
      <c r="A259" s="57" t="s">
        <v>304</v>
      </c>
      <c r="B259" s="60">
        <v>0</v>
      </c>
      <c r="C259" s="60">
        <v>0</v>
      </c>
      <c r="D259" s="60">
        <v>0</v>
      </c>
      <c r="E259" s="60">
        <v>0</v>
      </c>
      <c r="F259" s="60">
        <v>0</v>
      </c>
      <c r="G259" s="60">
        <f t="shared" si="42"/>
        <v>0</v>
      </c>
      <c r="H259" s="60">
        <f t="shared" si="42"/>
        <v>0</v>
      </c>
      <c r="I259" s="60">
        <f t="shared" si="43"/>
        <v>0</v>
      </c>
    </row>
    <row r="260" spans="1:9">
      <c r="A260" s="57" t="s">
        <v>305</v>
      </c>
      <c r="B260" s="61">
        <f t="shared" ref="B260:I260" si="44">SUM(B254:B259)</f>
        <v>-1627447.5800000003</v>
      </c>
      <c r="C260" s="61">
        <f t="shared" si="44"/>
        <v>726631.66</v>
      </c>
      <c r="D260" s="61">
        <f t="shared" si="44"/>
        <v>0</v>
      </c>
      <c r="E260" s="61">
        <f t="shared" si="44"/>
        <v>0</v>
      </c>
      <c r="F260" s="61">
        <f t="shared" si="44"/>
        <v>0</v>
      </c>
      <c r="G260" s="61">
        <f t="shared" si="44"/>
        <v>-1627447.5800000003</v>
      </c>
      <c r="H260" s="61">
        <f t="shared" si="44"/>
        <v>726631.66</v>
      </c>
      <c r="I260" s="61">
        <f t="shared" si="44"/>
        <v>-900815.92000000027</v>
      </c>
    </row>
    <row r="261" spans="1:9">
      <c r="A261" s="59" t="s">
        <v>306</v>
      </c>
      <c r="B261" s="60"/>
      <c r="C261" s="60"/>
      <c r="D261" s="60"/>
      <c r="E261" s="60"/>
      <c r="F261" s="60"/>
      <c r="G261" s="60"/>
      <c r="H261" s="60"/>
      <c r="I261" s="60"/>
    </row>
    <row r="262" spans="1:9">
      <c r="A262" s="57" t="s">
        <v>307</v>
      </c>
      <c r="B262" s="60">
        <v>-1422370.2</v>
      </c>
      <c r="C262" s="60">
        <v>0</v>
      </c>
      <c r="D262" s="60">
        <v>0</v>
      </c>
      <c r="E262" s="60">
        <v>0</v>
      </c>
      <c r="F262" s="60">
        <v>0</v>
      </c>
      <c r="G262" s="60">
        <f>B262+E262</f>
        <v>-1422370.2</v>
      </c>
      <c r="H262" s="60">
        <f>C262+F262</f>
        <v>0</v>
      </c>
      <c r="I262" s="60">
        <f>SUM(G262:H262)</f>
        <v>-1422370.2</v>
      </c>
    </row>
    <row r="263" spans="1:9">
      <c r="A263" s="57" t="s">
        <v>308</v>
      </c>
      <c r="B263" s="60">
        <v>-7280721.9699999997</v>
      </c>
      <c r="C263" s="60">
        <v>0</v>
      </c>
      <c r="D263" s="60">
        <v>0</v>
      </c>
      <c r="E263" s="60">
        <v>0</v>
      </c>
      <c r="F263" s="60">
        <v>0</v>
      </c>
      <c r="G263" s="60">
        <f>B263+E263</f>
        <v>-7280721.9699999997</v>
      </c>
      <c r="H263" s="60">
        <f>C263+F263</f>
        <v>0</v>
      </c>
      <c r="I263" s="60">
        <f>SUM(G263:H263)</f>
        <v>-7280721.9699999997</v>
      </c>
    </row>
    <row r="264" spans="1:9">
      <c r="A264" s="57" t="s">
        <v>309</v>
      </c>
      <c r="B264" s="61">
        <f t="shared" ref="B264:I264" si="45">SUM(B262:B263)</f>
        <v>-8703092.1699999999</v>
      </c>
      <c r="C264" s="61">
        <f t="shared" si="45"/>
        <v>0</v>
      </c>
      <c r="D264" s="61">
        <f t="shared" si="45"/>
        <v>0</v>
      </c>
      <c r="E264" s="61">
        <f t="shared" si="45"/>
        <v>0</v>
      </c>
      <c r="F264" s="61">
        <f t="shared" si="45"/>
        <v>0</v>
      </c>
      <c r="G264" s="61">
        <f t="shared" si="45"/>
        <v>-8703092.1699999999</v>
      </c>
      <c r="H264" s="61">
        <f t="shared" si="45"/>
        <v>0</v>
      </c>
      <c r="I264" s="61">
        <f t="shared" si="45"/>
        <v>-8703092.1699999999</v>
      </c>
    </row>
    <row r="265" spans="1:9" ht="10.8" thickBot="1">
      <c r="A265" s="57" t="s">
        <v>310</v>
      </c>
      <c r="B265" s="61">
        <f t="shared" ref="B265:I265" si="46">B244+B249+B252+B260+B264</f>
        <v>22320431.599999994</v>
      </c>
      <c r="C265" s="61">
        <f t="shared" si="46"/>
        <v>9918805.3699999992</v>
      </c>
      <c r="D265" s="61">
        <f t="shared" si="46"/>
        <v>6903552.3200000003</v>
      </c>
      <c r="E265" s="61">
        <f t="shared" si="46"/>
        <v>4528039.9666879997</v>
      </c>
      <c r="F265" s="61">
        <f t="shared" si="46"/>
        <v>2375512.353311989</v>
      </c>
      <c r="G265" s="61">
        <f t="shared" si="46"/>
        <v>26848471.566688001</v>
      </c>
      <c r="H265" s="61">
        <f t="shared" si="46"/>
        <v>12294317.723311989</v>
      </c>
      <c r="I265" s="61">
        <f t="shared" si="46"/>
        <v>39142789.289999984</v>
      </c>
    </row>
    <row r="266" spans="1:9" ht="10.8" thickTop="1">
      <c r="A266" s="57" t="s">
        <v>311</v>
      </c>
      <c r="B266" s="66"/>
      <c r="C266" s="65"/>
      <c r="D266" s="65"/>
      <c r="E266" s="65"/>
      <c r="F266" s="65"/>
      <c r="G266" s="65"/>
      <c r="H266" s="65"/>
      <c r="I266" s="65"/>
    </row>
    <row r="267" spans="1:9">
      <c r="A267" s="59" t="s">
        <v>312</v>
      </c>
      <c r="B267" s="60"/>
      <c r="C267" s="60"/>
      <c r="D267" s="60"/>
      <c r="E267" s="60"/>
      <c r="F267" s="60"/>
      <c r="G267" s="60"/>
      <c r="H267" s="60"/>
      <c r="I267" s="60"/>
    </row>
    <row r="268" spans="1:9">
      <c r="A268" s="57" t="s">
        <v>313</v>
      </c>
      <c r="B268" s="60">
        <v>16779781.890000001</v>
      </c>
      <c r="C268" s="60">
        <v>5591269.3099999996</v>
      </c>
      <c r="D268" s="60">
        <v>469543.32999999903</v>
      </c>
      <c r="E268" s="60">
        <v>307973.470146999</v>
      </c>
      <c r="F268" s="60">
        <v>161569.85985299901</v>
      </c>
      <c r="G268" s="60">
        <f>B268+E268</f>
        <v>17087755.360146999</v>
      </c>
      <c r="H268" s="60">
        <f>C268+F268</f>
        <v>5752839.169852999</v>
      </c>
      <c r="I268" s="60">
        <f>SUM(G268:H268)</f>
        <v>22840594.529999997</v>
      </c>
    </row>
    <row r="269" spans="1:9">
      <c r="A269" s="57" t="s">
        <v>314</v>
      </c>
      <c r="B269" s="61">
        <f t="shared" ref="B269:I269" si="47">SUM(B268)</f>
        <v>16779781.890000001</v>
      </c>
      <c r="C269" s="61">
        <f t="shared" si="47"/>
        <v>5591269.3099999996</v>
      </c>
      <c r="D269" s="61">
        <f t="shared" si="47"/>
        <v>469543.32999999903</v>
      </c>
      <c r="E269" s="61">
        <f t="shared" si="47"/>
        <v>307973.470146999</v>
      </c>
      <c r="F269" s="61">
        <f t="shared" si="47"/>
        <v>161569.85985299901</v>
      </c>
      <c r="G269" s="61">
        <f t="shared" si="47"/>
        <v>17087755.360146999</v>
      </c>
      <c r="H269" s="61">
        <f t="shared" si="47"/>
        <v>5752839.169852999</v>
      </c>
      <c r="I269" s="61">
        <f t="shared" si="47"/>
        <v>22840594.529999997</v>
      </c>
    </row>
    <row r="270" spans="1:9">
      <c r="A270" s="59" t="s">
        <v>315</v>
      </c>
      <c r="B270" s="60"/>
      <c r="C270" s="60"/>
      <c r="D270" s="60"/>
      <c r="E270" s="60"/>
      <c r="F270" s="60"/>
      <c r="G270" s="60"/>
      <c r="H270" s="60"/>
      <c r="I270" s="60"/>
    </row>
    <row r="271" spans="1:9">
      <c r="A271" s="57" t="s">
        <v>316</v>
      </c>
      <c r="B271" s="60">
        <v>3759961.81</v>
      </c>
      <c r="C271" s="60">
        <v>-1287228.06</v>
      </c>
      <c r="D271" s="60">
        <v>0</v>
      </c>
      <c r="E271" s="60">
        <v>0</v>
      </c>
      <c r="F271" s="60">
        <v>0</v>
      </c>
      <c r="G271" s="60">
        <f>B271+E271</f>
        <v>3759961.81</v>
      </c>
      <c r="H271" s="60">
        <f>C271+F271</f>
        <v>-1287228.06</v>
      </c>
      <c r="I271" s="60">
        <f>SUM(G271:H271)</f>
        <v>2472733.75</v>
      </c>
    </row>
    <row r="272" spans="1:9">
      <c r="A272" s="57" t="s">
        <v>317</v>
      </c>
      <c r="B272" s="61">
        <f t="shared" ref="B272:I272" si="48">SUM(B271)</f>
        <v>3759961.81</v>
      </c>
      <c r="C272" s="61">
        <f t="shared" si="48"/>
        <v>-1287228.06</v>
      </c>
      <c r="D272" s="61">
        <f t="shared" si="48"/>
        <v>0</v>
      </c>
      <c r="E272" s="61">
        <f t="shared" si="48"/>
        <v>0</v>
      </c>
      <c r="F272" s="61">
        <f t="shared" si="48"/>
        <v>0</v>
      </c>
      <c r="G272" s="61">
        <f t="shared" si="48"/>
        <v>3759961.81</v>
      </c>
      <c r="H272" s="61">
        <f t="shared" si="48"/>
        <v>-1287228.06</v>
      </c>
      <c r="I272" s="61">
        <f t="shared" si="48"/>
        <v>2472733.75</v>
      </c>
    </row>
    <row r="273" spans="1:9">
      <c r="A273" s="59" t="s">
        <v>318</v>
      </c>
      <c r="B273" s="60"/>
      <c r="C273" s="60"/>
      <c r="D273" s="60"/>
      <c r="E273" s="60"/>
      <c r="F273" s="60"/>
      <c r="G273" s="60"/>
      <c r="H273" s="60"/>
      <c r="I273" s="60"/>
    </row>
    <row r="274" spans="1:9">
      <c r="A274" s="57" t="s">
        <v>319</v>
      </c>
      <c r="B274" s="60">
        <v>12266019.039999999</v>
      </c>
      <c r="C274" s="60">
        <v>4493824.12</v>
      </c>
      <c r="D274" s="60">
        <v>0</v>
      </c>
      <c r="E274" s="60">
        <v>0</v>
      </c>
      <c r="F274" s="60">
        <v>0</v>
      </c>
      <c r="G274" s="60">
        <f t="shared" ref="G274:H276" si="49">B274+E274</f>
        <v>12266019.039999999</v>
      </c>
      <c r="H274" s="60">
        <f t="shared" si="49"/>
        <v>4493824.12</v>
      </c>
      <c r="I274" s="60">
        <f>SUM(G274:H274)</f>
        <v>16759843.16</v>
      </c>
    </row>
    <row r="275" spans="1:9">
      <c r="A275" s="57" t="s">
        <v>320</v>
      </c>
      <c r="B275" s="60">
        <v>-11043923.890000001</v>
      </c>
      <c r="C275" s="60">
        <v>-3379351.68</v>
      </c>
      <c r="D275" s="60">
        <v>0</v>
      </c>
      <c r="E275" s="60">
        <v>0</v>
      </c>
      <c r="F275" s="60">
        <v>0</v>
      </c>
      <c r="G275" s="60">
        <f t="shared" si="49"/>
        <v>-11043923.890000001</v>
      </c>
      <c r="H275" s="60">
        <f t="shared" si="49"/>
        <v>-3379351.68</v>
      </c>
      <c r="I275" s="60">
        <f>SUM(G275:H275)</f>
        <v>-14423275.57</v>
      </c>
    </row>
    <row r="276" spans="1:9">
      <c r="A276" s="57" t="s">
        <v>321</v>
      </c>
      <c r="B276" s="60">
        <v>0</v>
      </c>
      <c r="C276" s="60">
        <v>0</v>
      </c>
      <c r="D276" s="60">
        <v>0</v>
      </c>
      <c r="E276" s="60">
        <v>0</v>
      </c>
      <c r="F276" s="60">
        <v>0</v>
      </c>
      <c r="G276" s="60">
        <f t="shared" si="49"/>
        <v>0</v>
      </c>
      <c r="H276" s="60">
        <f t="shared" si="49"/>
        <v>0</v>
      </c>
      <c r="I276" s="60">
        <f>SUM(G276:H276)</f>
        <v>0</v>
      </c>
    </row>
    <row r="277" spans="1:9">
      <c r="A277" s="57" t="s">
        <v>322</v>
      </c>
      <c r="B277" s="61">
        <f t="shared" ref="B277:I277" si="50">SUM(B274:B276)</f>
        <v>1222095.1499999985</v>
      </c>
      <c r="C277" s="61">
        <f t="shared" si="50"/>
        <v>1114472.44</v>
      </c>
      <c r="D277" s="61">
        <f t="shared" si="50"/>
        <v>0</v>
      </c>
      <c r="E277" s="61">
        <f t="shared" si="50"/>
        <v>0</v>
      </c>
      <c r="F277" s="61">
        <f t="shared" si="50"/>
        <v>0</v>
      </c>
      <c r="G277" s="61">
        <f t="shared" si="50"/>
        <v>1222095.1499999985</v>
      </c>
      <c r="H277" s="61">
        <f t="shared" si="50"/>
        <v>1114472.44</v>
      </c>
      <c r="I277" s="61">
        <f t="shared" si="50"/>
        <v>2336567.59</v>
      </c>
    </row>
    <row r="278" spans="1:9">
      <c r="A278" s="57"/>
      <c r="B278" s="63"/>
      <c r="C278" s="63"/>
      <c r="D278" s="63"/>
      <c r="E278" s="63"/>
      <c r="F278" s="63"/>
      <c r="G278" s="63"/>
      <c r="H278" s="63"/>
      <c r="I278" s="63"/>
    </row>
    <row r="279" spans="1:9" ht="10.8" thickBot="1">
      <c r="A279" s="58" t="s">
        <v>39</v>
      </c>
      <c r="B279" s="64">
        <f t="shared" ref="B279:I279" si="51">B63-B238-B265-B269-B272-B277</f>
        <v>39567153.899999894</v>
      </c>
      <c r="C279" s="64">
        <f t="shared" si="51"/>
        <v>8399242.7600001246</v>
      </c>
      <c r="D279" s="64">
        <f t="shared" si="51"/>
        <v>-19970250.479999974</v>
      </c>
      <c r="E279" s="64">
        <f t="shared" si="51"/>
        <v>-12773764.566831987</v>
      </c>
      <c r="F279" s="64">
        <f t="shared" si="51"/>
        <v>-7196485.9131679758</v>
      </c>
      <c r="G279" s="64">
        <f t="shared" si="51"/>
        <v>26793389.333167892</v>
      </c>
      <c r="H279" s="64">
        <f t="shared" si="51"/>
        <v>1202756.8468321487</v>
      </c>
      <c r="I279" s="64">
        <f t="shared" si="51"/>
        <v>27996146.180000097</v>
      </c>
    </row>
    <row r="280" spans="1:9" ht="10.8" thickTop="1">
      <c r="A280" s="57"/>
      <c r="B280" s="60"/>
      <c r="C280" s="60"/>
      <c r="D280" s="60"/>
      <c r="E280" s="60"/>
      <c r="F280" s="60"/>
      <c r="G280" s="60"/>
      <c r="H280" s="60"/>
      <c r="I280" s="60"/>
    </row>
    <row r="281" spans="1:9">
      <c r="A281" s="58" t="s">
        <v>44</v>
      </c>
      <c r="B281" s="60"/>
      <c r="C281" s="60"/>
      <c r="D281" s="60"/>
      <c r="E281" s="60"/>
      <c r="F281" s="60"/>
      <c r="G281" s="60"/>
      <c r="H281" s="60"/>
      <c r="I281" s="60"/>
    </row>
    <row r="282" spans="1:9">
      <c r="A282" s="59" t="s">
        <v>323</v>
      </c>
      <c r="B282" s="60"/>
      <c r="C282" s="60"/>
      <c r="D282" s="60"/>
      <c r="E282" s="60"/>
      <c r="F282" s="60"/>
      <c r="G282" s="60"/>
      <c r="H282" s="60"/>
      <c r="I282" s="60"/>
    </row>
    <row r="283" spans="1:9">
      <c r="A283" s="57" t="s">
        <v>324</v>
      </c>
      <c r="B283" s="60">
        <v>24509.48</v>
      </c>
      <c r="C283" s="60">
        <v>0</v>
      </c>
      <c r="D283" s="60">
        <v>0</v>
      </c>
      <c r="E283" s="60">
        <v>0</v>
      </c>
      <c r="F283" s="60">
        <v>0</v>
      </c>
      <c r="G283" s="60">
        <f t="shared" ref="G283:H306" si="52">B283+E283</f>
        <v>24509.48</v>
      </c>
      <c r="H283" s="60">
        <f t="shared" si="52"/>
        <v>0</v>
      </c>
      <c r="I283" s="60">
        <f t="shared" ref="I283:I306" si="53">SUM(G283:H283)</f>
        <v>24509.48</v>
      </c>
    </row>
    <row r="284" spans="1:9">
      <c r="A284" s="57" t="s">
        <v>325</v>
      </c>
      <c r="B284" s="60">
        <v>0</v>
      </c>
      <c r="C284" s="60">
        <v>0</v>
      </c>
      <c r="D284" s="60">
        <v>-1813082.24</v>
      </c>
      <c r="E284" s="60">
        <v>-1189200.6412160001</v>
      </c>
      <c r="F284" s="60">
        <v>-623881.59878399898</v>
      </c>
      <c r="G284" s="60">
        <f t="shared" si="52"/>
        <v>-1189200.6412160001</v>
      </c>
      <c r="H284" s="60">
        <f t="shared" si="52"/>
        <v>-623881.59878399898</v>
      </c>
      <c r="I284" s="60">
        <f t="shared" si="53"/>
        <v>-1813082.2399999991</v>
      </c>
    </row>
    <row r="285" spans="1:9">
      <c r="A285" s="57" t="s">
        <v>326</v>
      </c>
      <c r="B285" s="60">
        <v>0</v>
      </c>
      <c r="C285" s="60">
        <v>0</v>
      </c>
      <c r="D285" s="60">
        <v>-612731.43999999994</v>
      </c>
      <c r="E285" s="60">
        <v>-401890.55149599997</v>
      </c>
      <c r="F285" s="60">
        <v>-210840.88850399901</v>
      </c>
      <c r="G285" s="60">
        <f t="shared" si="52"/>
        <v>-401890.55149599997</v>
      </c>
      <c r="H285" s="60">
        <f t="shared" si="52"/>
        <v>-210840.88850399901</v>
      </c>
      <c r="I285" s="60">
        <f t="shared" si="53"/>
        <v>-612731.43999999901</v>
      </c>
    </row>
    <row r="286" spans="1:9">
      <c r="A286" s="57" t="s">
        <v>327</v>
      </c>
      <c r="B286" s="60">
        <v>0</v>
      </c>
      <c r="C286" s="60">
        <v>0</v>
      </c>
      <c r="D286" s="60">
        <v>0</v>
      </c>
      <c r="E286" s="60">
        <v>0</v>
      </c>
      <c r="F286" s="60">
        <v>0</v>
      </c>
      <c r="G286" s="60">
        <f t="shared" si="52"/>
        <v>0</v>
      </c>
      <c r="H286" s="60">
        <f t="shared" si="52"/>
        <v>0</v>
      </c>
      <c r="I286" s="60">
        <f t="shared" si="53"/>
        <v>0</v>
      </c>
    </row>
    <row r="287" spans="1:9">
      <c r="A287" s="57" t="s">
        <v>328</v>
      </c>
      <c r="B287" s="60">
        <v>0</v>
      </c>
      <c r="C287" s="60">
        <v>0</v>
      </c>
      <c r="D287" s="60">
        <v>-12436.779999999901</v>
      </c>
      <c r="E287" s="60">
        <v>-8157.2840019999903</v>
      </c>
      <c r="F287" s="60">
        <v>-4279.4959979999903</v>
      </c>
      <c r="G287" s="60">
        <f t="shared" si="52"/>
        <v>-8157.2840019999903</v>
      </c>
      <c r="H287" s="60">
        <f t="shared" si="52"/>
        <v>-4279.4959979999903</v>
      </c>
      <c r="I287" s="60">
        <f t="shared" si="53"/>
        <v>-12436.779999999981</v>
      </c>
    </row>
    <row r="288" spans="1:9">
      <c r="A288" s="57" t="s">
        <v>329</v>
      </c>
      <c r="B288" s="60">
        <v>0</v>
      </c>
      <c r="C288" s="60">
        <v>0</v>
      </c>
      <c r="D288" s="60">
        <v>15148.67</v>
      </c>
      <c r="E288" s="60">
        <v>9936.0126529999998</v>
      </c>
      <c r="F288" s="60">
        <v>5212.6573469999903</v>
      </c>
      <c r="G288" s="60">
        <f t="shared" si="52"/>
        <v>9936.0126529999998</v>
      </c>
      <c r="H288" s="60">
        <f t="shared" si="52"/>
        <v>5212.6573469999903</v>
      </c>
      <c r="I288" s="60">
        <f t="shared" si="53"/>
        <v>15148.669999999991</v>
      </c>
    </row>
    <row r="289" spans="1:9">
      <c r="A289" s="57" t="s">
        <v>330</v>
      </c>
      <c r="B289" s="60">
        <v>0</v>
      </c>
      <c r="C289" s="60">
        <v>0</v>
      </c>
      <c r="D289" s="60">
        <v>-2619138.88</v>
      </c>
      <c r="E289" s="60">
        <v>-1717893.1913920001</v>
      </c>
      <c r="F289" s="60">
        <v>-901245.68860799901</v>
      </c>
      <c r="G289" s="60">
        <f t="shared" si="52"/>
        <v>-1717893.1913920001</v>
      </c>
      <c r="H289" s="60">
        <f t="shared" si="52"/>
        <v>-901245.68860799901</v>
      </c>
      <c r="I289" s="60">
        <f t="shared" si="53"/>
        <v>-2619138.879999999</v>
      </c>
    </row>
    <row r="290" spans="1:9">
      <c r="A290" s="57" t="s">
        <v>331</v>
      </c>
      <c r="B290" s="60">
        <v>0</v>
      </c>
      <c r="C290" s="60">
        <v>0</v>
      </c>
      <c r="D290" s="60">
        <v>0</v>
      </c>
      <c r="E290" s="60">
        <v>0</v>
      </c>
      <c r="F290" s="60">
        <v>0</v>
      </c>
      <c r="G290" s="60">
        <f t="shared" si="52"/>
        <v>0</v>
      </c>
      <c r="H290" s="60">
        <f t="shared" si="52"/>
        <v>0</v>
      </c>
      <c r="I290" s="60">
        <f t="shared" si="53"/>
        <v>0</v>
      </c>
    </row>
    <row r="291" spans="1:9">
      <c r="A291" s="57" t="s">
        <v>332</v>
      </c>
      <c r="B291" s="60">
        <v>0</v>
      </c>
      <c r="C291" s="60">
        <v>0</v>
      </c>
      <c r="D291" s="60">
        <v>2393000.87</v>
      </c>
      <c r="E291" s="60">
        <v>1569569.2706329999</v>
      </c>
      <c r="F291" s="60">
        <v>823431.599366999</v>
      </c>
      <c r="G291" s="60">
        <f t="shared" si="52"/>
        <v>1569569.2706329999</v>
      </c>
      <c r="H291" s="60">
        <f t="shared" si="52"/>
        <v>823431.599366999</v>
      </c>
      <c r="I291" s="60">
        <f t="shared" si="53"/>
        <v>2393000.8699999992</v>
      </c>
    </row>
    <row r="292" spans="1:9">
      <c r="A292" s="57" t="s">
        <v>333</v>
      </c>
      <c r="B292" s="60">
        <v>0</v>
      </c>
      <c r="C292" s="60">
        <v>0</v>
      </c>
      <c r="D292" s="60">
        <v>0</v>
      </c>
      <c r="E292" s="60">
        <v>0</v>
      </c>
      <c r="F292" s="60">
        <v>0</v>
      </c>
      <c r="G292" s="60">
        <f t="shared" si="52"/>
        <v>0</v>
      </c>
      <c r="H292" s="60">
        <f t="shared" si="52"/>
        <v>0</v>
      </c>
      <c r="I292" s="60">
        <f t="shared" si="53"/>
        <v>0</v>
      </c>
    </row>
    <row r="293" spans="1:9">
      <c r="A293" s="57" t="s">
        <v>334</v>
      </c>
      <c r="B293" s="60">
        <v>0</v>
      </c>
      <c r="C293" s="60">
        <v>0</v>
      </c>
      <c r="D293" s="60">
        <v>0</v>
      </c>
      <c r="E293" s="60">
        <v>0</v>
      </c>
      <c r="F293" s="60">
        <v>0</v>
      </c>
      <c r="G293" s="60">
        <f t="shared" si="52"/>
        <v>0</v>
      </c>
      <c r="H293" s="60">
        <f t="shared" si="52"/>
        <v>0</v>
      </c>
      <c r="I293" s="60">
        <f t="shared" si="53"/>
        <v>0</v>
      </c>
    </row>
    <row r="294" spans="1:9">
      <c r="A294" s="57" t="s">
        <v>335</v>
      </c>
      <c r="B294" s="60">
        <v>0</v>
      </c>
      <c r="C294" s="60">
        <v>0</v>
      </c>
      <c r="D294" s="60">
        <v>-481343.72</v>
      </c>
      <c r="E294" s="60">
        <v>-315713.34594799997</v>
      </c>
      <c r="F294" s="60">
        <v>-165630.37405199901</v>
      </c>
      <c r="G294" s="60">
        <f t="shared" si="52"/>
        <v>-315713.34594799997</v>
      </c>
      <c r="H294" s="60">
        <f t="shared" si="52"/>
        <v>-165630.37405199901</v>
      </c>
      <c r="I294" s="60">
        <f t="shared" si="53"/>
        <v>-481343.71999999898</v>
      </c>
    </row>
    <row r="295" spans="1:9">
      <c r="A295" s="57" t="s">
        <v>336</v>
      </c>
      <c r="B295" s="60">
        <v>-324238.28999999998</v>
      </c>
      <c r="C295" s="60">
        <v>-454276.89</v>
      </c>
      <c r="D295" s="60">
        <v>-319076.65000000002</v>
      </c>
      <c r="E295" s="60">
        <v>-209282.37473499999</v>
      </c>
      <c r="F295" s="60">
        <v>-109794.275264999</v>
      </c>
      <c r="G295" s="60">
        <f t="shared" si="52"/>
        <v>-533520.664735</v>
      </c>
      <c r="H295" s="60">
        <f t="shared" si="52"/>
        <v>-564071.16526499903</v>
      </c>
      <c r="I295" s="60">
        <f t="shared" si="53"/>
        <v>-1097591.8299999991</v>
      </c>
    </row>
    <row r="296" spans="1:9">
      <c r="A296" s="57" t="s">
        <v>337</v>
      </c>
      <c r="B296" s="60">
        <v>-250</v>
      </c>
      <c r="C296" s="60">
        <v>-100</v>
      </c>
      <c r="D296" s="60">
        <v>-798.34000000008302</v>
      </c>
      <c r="E296" s="60">
        <v>-523.63120600005504</v>
      </c>
      <c r="F296" s="60">
        <v>-274.70879400002798</v>
      </c>
      <c r="G296" s="60">
        <f t="shared" si="52"/>
        <v>-773.63120600005504</v>
      </c>
      <c r="H296" s="60">
        <f t="shared" si="52"/>
        <v>-374.70879400002798</v>
      </c>
      <c r="I296" s="60">
        <f t="shared" si="53"/>
        <v>-1148.3400000000829</v>
      </c>
    </row>
    <row r="297" spans="1:9">
      <c r="A297" s="57" t="s">
        <v>338</v>
      </c>
      <c r="B297" s="60">
        <v>0</v>
      </c>
      <c r="C297" s="60">
        <v>0</v>
      </c>
      <c r="D297" s="60">
        <v>0</v>
      </c>
      <c r="E297" s="60">
        <v>0</v>
      </c>
      <c r="F297" s="60">
        <v>0</v>
      </c>
      <c r="G297" s="60">
        <f t="shared" si="52"/>
        <v>0</v>
      </c>
      <c r="H297" s="60">
        <f t="shared" si="52"/>
        <v>0</v>
      </c>
      <c r="I297" s="60">
        <f t="shared" si="53"/>
        <v>0</v>
      </c>
    </row>
    <row r="298" spans="1:9">
      <c r="A298" s="57" t="s">
        <v>339</v>
      </c>
      <c r="B298" s="60">
        <v>0</v>
      </c>
      <c r="C298" s="60">
        <v>0</v>
      </c>
      <c r="D298" s="60">
        <v>0</v>
      </c>
      <c r="E298" s="60">
        <v>0</v>
      </c>
      <c r="F298" s="60">
        <v>0</v>
      </c>
      <c r="G298" s="60">
        <f t="shared" si="52"/>
        <v>0</v>
      </c>
      <c r="H298" s="60">
        <f t="shared" si="52"/>
        <v>0</v>
      </c>
      <c r="I298" s="60">
        <f t="shared" si="53"/>
        <v>0</v>
      </c>
    </row>
    <row r="299" spans="1:9">
      <c r="A299" s="57" t="s">
        <v>340</v>
      </c>
      <c r="B299" s="60">
        <v>-661224.43999999994</v>
      </c>
      <c r="C299" s="60">
        <v>0</v>
      </c>
      <c r="D299" s="60">
        <v>0</v>
      </c>
      <c r="E299" s="60">
        <v>0</v>
      </c>
      <c r="F299" s="60">
        <v>0</v>
      </c>
      <c r="G299" s="60">
        <f t="shared" si="52"/>
        <v>-661224.43999999994</v>
      </c>
      <c r="H299" s="60">
        <f t="shared" si="52"/>
        <v>0</v>
      </c>
      <c r="I299" s="60">
        <f t="shared" si="53"/>
        <v>-661224.43999999994</v>
      </c>
    </row>
    <row r="300" spans="1:9">
      <c r="A300" s="57" t="s">
        <v>341</v>
      </c>
      <c r="B300" s="60">
        <v>0</v>
      </c>
      <c r="C300" s="60">
        <v>0</v>
      </c>
      <c r="D300" s="60">
        <v>0</v>
      </c>
      <c r="E300" s="60">
        <v>0</v>
      </c>
      <c r="F300" s="60">
        <v>0</v>
      </c>
      <c r="G300" s="60">
        <f t="shared" si="52"/>
        <v>0</v>
      </c>
      <c r="H300" s="60">
        <f t="shared" si="52"/>
        <v>0</v>
      </c>
      <c r="I300" s="60">
        <f t="shared" si="53"/>
        <v>0</v>
      </c>
    </row>
    <row r="301" spans="1:9">
      <c r="A301" s="57" t="s">
        <v>342</v>
      </c>
      <c r="B301" s="60">
        <v>0</v>
      </c>
      <c r="C301" s="60">
        <v>0</v>
      </c>
      <c r="D301" s="60">
        <v>0</v>
      </c>
      <c r="E301" s="60">
        <v>0</v>
      </c>
      <c r="F301" s="60">
        <v>0</v>
      </c>
      <c r="G301" s="60">
        <f t="shared" si="52"/>
        <v>0</v>
      </c>
      <c r="H301" s="60">
        <f t="shared" si="52"/>
        <v>0</v>
      </c>
      <c r="I301" s="60">
        <f t="shared" si="53"/>
        <v>0</v>
      </c>
    </row>
    <row r="302" spans="1:9">
      <c r="A302" s="57" t="s">
        <v>343</v>
      </c>
      <c r="B302" s="60">
        <v>0</v>
      </c>
      <c r="C302" s="60">
        <v>0</v>
      </c>
      <c r="D302" s="60">
        <v>9345.92</v>
      </c>
      <c r="E302" s="60">
        <v>6129.9889279999998</v>
      </c>
      <c r="F302" s="60">
        <v>3215.9310719999999</v>
      </c>
      <c r="G302" s="60">
        <f t="shared" si="52"/>
        <v>6129.9889279999998</v>
      </c>
      <c r="H302" s="60">
        <f t="shared" si="52"/>
        <v>3215.9310719999999</v>
      </c>
      <c r="I302" s="60">
        <f t="shared" si="53"/>
        <v>9345.92</v>
      </c>
    </row>
    <row r="303" spans="1:9">
      <c r="A303" s="57" t="s">
        <v>344</v>
      </c>
      <c r="B303" s="60">
        <v>0</v>
      </c>
      <c r="C303" s="60">
        <v>0</v>
      </c>
      <c r="D303" s="60">
        <v>0</v>
      </c>
      <c r="E303" s="60">
        <v>0</v>
      </c>
      <c r="F303" s="60">
        <v>0</v>
      </c>
      <c r="G303" s="60">
        <f t="shared" si="52"/>
        <v>0</v>
      </c>
      <c r="H303" s="60">
        <f t="shared" si="52"/>
        <v>0</v>
      </c>
      <c r="I303" s="60">
        <f t="shared" si="53"/>
        <v>0</v>
      </c>
    </row>
    <row r="304" spans="1:9">
      <c r="A304" s="57" t="s">
        <v>345</v>
      </c>
      <c r="B304" s="60">
        <v>0</v>
      </c>
      <c r="C304" s="60">
        <v>0</v>
      </c>
      <c r="D304" s="60">
        <v>0</v>
      </c>
      <c r="E304" s="60">
        <v>0</v>
      </c>
      <c r="F304" s="60">
        <v>0</v>
      </c>
      <c r="G304" s="60">
        <f t="shared" si="52"/>
        <v>0</v>
      </c>
      <c r="H304" s="60">
        <f t="shared" si="52"/>
        <v>0</v>
      </c>
      <c r="I304" s="60">
        <f t="shared" si="53"/>
        <v>0</v>
      </c>
    </row>
    <row r="305" spans="1:9">
      <c r="A305" s="57" t="s">
        <v>346</v>
      </c>
      <c r="B305" s="60">
        <v>0</v>
      </c>
      <c r="C305" s="60">
        <v>0</v>
      </c>
      <c r="D305" s="60">
        <v>374221.56999999902</v>
      </c>
      <c r="E305" s="60">
        <v>245451.927762999</v>
      </c>
      <c r="F305" s="60">
        <v>128769.642236999</v>
      </c>
      <c r="G305" s="60">
        <f t="shared" si="52"/>
        <v>245451.927762999</v>
      </c>
      <c r="H305" s="60">
        <f t="shared" si="52"/>
        <v>128769.642236999</v>
      </c>
      <c r="I305" s="60">
        <f t="shared" si="53"/>
        <v>374221.56999999797</v>
      </c>
    </row>
    <row r="306" spans="1:9">
      <c r="A306" s="57" t="s">
        <v>347</v>
      </c>
      <c r="B306" s="60">
        <v>0</v>
      </c>
      <c r="C306" s="60">
        <v>0</v>
      </c>
      <c r="D306" s="60">
        <v>1344281.1999999899</v>
      </c>
      <c r="E306" s="60">
        <v>881714.03907999897</v>
      </c>
      <c r="F306" s="60">
        <v>462567.16091999901</v>
      </c>
      <c r="G306" s="60">
        <f t="shared" si="52"/>
        <v>881714.03907999897</v>
      </c>
      <c r="H306" s="60">
        <f t="shared" si="52"/>
        <v>462567.16091999901</v>
      </c>
      <c r="I306" s="60">
        <f t="shared" si="53"/>
        <v>1344281.1999999979</v>
      </c>
    </row>
    <row r="307" spans="1:9">
      <c r="A307" s="57" t="s">
        <v>348</v>
      </c>
      <c r="B307" s="61">
        <f t="shared" ref="B307:I307" si="54">SUM(B283:B306)</f>
        <v>-961203.25</v>
      </c>
      <c r="C307" s="61">
        <f t="shared" si="54"/>
        <v>-454376.89</v>
      </c>
      <c r="D307" s="61">
        <f t="shared" si="54"/>
        <v>-1722609.8200000105</v>
      </c>
      <c r="E307" s="61">
        <f t="shared" si="54"/>
        <v>-1129859.7809380027</v>
      </c>
      <c r="F307" s="61">
        <f t="shared" si="54"/>
        <v>-592750.03906199802</v>
      </c>
      <c r="G307" s="61">
        <f t="shared" si="54"/>
        <v>-2091063.0309380023</v>
      </c>
      <c r="H307" s="61">
        <f t="shared" si="54"/>
        <v>-1047126.9290619981</v>
      </c>
      <c r="I307" s="61">
        <f t="shared" si="54"/>
        <v>-3138189.9600000004</v>
      </c>
    </row>
    <row r="308" spans="1:9">
      <c r="A308" s="59" t="s">
        <v>349</v>
      </c>
      <c r="B308" s="60"/>
      <c r="C308" s="60"/>
      <c r="D308" s="60"/>
      <c r="E308" s="60"/>
      <c r="F308" s="60"/>
      <c r="G308" s="60"/>
      <c r="H308" s="60"/>
      <c r="I308" s="60"/>
    </row>
    <row r="309" spans="1:9">
      <c r="A309" s="57" t="s">
        <v>350</v>
      </c>
      <c r="B309" s="60">
        <v>0</v>
      </c>
      <c r="C309" s="60">
        <v>0</v>
      </c>
      <c r="D309" s="60">
        <v>16725152.83</v>
      </c>
      <c r="E309" s="60">
        <v>10970027.741196999</v>
      </c>
      <c r="F309" s="60">
        <v>5755125.0888029998</v>
      </c>
      <c r="G309" s="67">
        <f t="shared" ref="G309:H317" si="55">B309+E309</f>
        <v>10970027.741196999</v>
      </c>
      <c r="H309" s="67">
        <f t="shared" si="55"/>
        <v>5755125.0888029998</v>
      </c>
      <c r="I309" s="67">
        <f t="shared" ref="I309:I317" si="56">SUM(G309:H309)</f>
        <v>16725152.829999998</v>
      </c>
    </row>
    <row r="310" spans="1:9">
      <c r="A310" s="57" t="s">
        <v>351</v>
      </c>
      <c r="B310" s="60">
        <v>0</v>
      </c>
      <c r="C310" s="60">
        <v>0</v>
      </c>
      <c r="D310" s="60">
        <v>0</v>
      </c>
      <c r="E310" s="60">
        <v>0</v>
      </c>
      <c r="F310" s="60">
        <v>0</v>
      </c>
      <c r="G310" s="60">
        <f t="shared" si="55"/>
        <v>0</v>
      </c>
      <c r="H310" s="60">
        <f t="shared" si="55"/>
        <v>0</v>
      </c>
      <c r="I310" s="60">
        <f t="shared" si="56"/>
        <v>0</v>
      </c>
    </row>
    <row r="311" spans="1:9">
      <c r="A311" s="57" t="s">
        <v>352</v>
      </c>
      <c r="B311" s="60">
        <v>0</v>
      </c>
      <c r="C311" s="60">
        <v>0</v>
      </c>
      <c r="D311" s="60">
        <v>172885.639999999</v>
      </c>
      <c r="E311" s="60">
        <v>113395.691276</v>
      </c>
      <c r="F311" s="60">
        <v>59489.9487239999</v>
      </c>
      <c r="G311" s="60">
        <f t="shared" si="55"/>
        <v>113395.691276</v>
      </c>
      <c r="H311" s="60">
        <f t="shared" si="55"/>
        <v>59489.9487239999</v>
      </c>
      <c r="I311" s="60">
        <f t="shared" si="56"/>
        <v>172885.6399999999</v>
      </c>
    </row>
    <row r="312" spans="1:9">
      <c r="A312" s="57" t="s">
        <v>353</v>
      </c>
      <c r="B312" s="60">
        <v>1280.28</v>
      </c>
      <c r="C312" s="60">
        <v>771.76</v>
      </c>
      <c r="D312" s="60">
        <v>175578.03</v>
      </c>
      <c r="E312" s="60">
        <v>115161.629877</v>
      </c>
      <c r="F312" s="60">
        <v>60416.400122999999</v>
      </c>
      <c r="G312" s="60">
        <f t="shared" si="55"/>
        <v>116441.909877</v>
      </c>
      <c r="H312" s="60">
        <f t="shared" si="55"/>
        <v>61188.160123000001</v>
      </c>
      <c r="I312" s="60">
        <f t="shared" si="56"/>
        <v>177630.07</v>
      </c>
    </row>
    <row r="313" spans="1:9">
      <c r="A313" s="57" t="s">
        <v>354</v>
      </c>
      <c r="B313" s="60">
        <v>0</v>
      </c>
      <c r="C313" s="60">
        <v>0</v>
      </c>
      <c r="D313" s="60">
        <v>0</v>
      </c>
      <c r="E313" s="60">
        <v>0</v>
      </c>
      <c r="F313" s="60">
        <v>0</v>
      </c>
      <c r="G313" s="60">
        <f t="shared" si="55"/>
        <v>0</v>
      </c>
      <c r="H313" s="60">
        <f t="shared" si="55"/>
        <v>0</v>
      </c>
      <c r="I313" s="60">
        <f t="shared" si="56"/>
        <v>0</v>
      </c>
    </row>
    <row r="314" spans="1:9">
      <c r="A314" s="57" t="s">
        <v>355</v>
      </c>
      <c r="B314" s="60">
        <v>0</v>
      </c>
      <c r="C314" s="60">
        <v>0</v>
      </c>
      <c r="D314" s="60">
        <v>0</v>
      </c>
      <c r="E314" s="60">
        <v>0</v>
      </c>
      <c r="F314" s="60">
        <v>0</v>
      </c>
      <c r="G314" s="60">
        <f t="shared" si="55"/>
        <v>0</v>
      </c>
      <c r="H314" s="60">
        <f t="shared" si="55"/>
        <v>0</v>
      </c>
      <c r="I314" s="60">
        <f t="shared" si="56"/>
        <v>0</v>
      </c>
    </row>
    <row r="315" spans="1:9">
      <c r="A315" s="57" t="s">
        <v>356</v>
      </c>
      <c r="B315" s="60">
        <v>0</v>
      </c>
      <c r="C315" s="60">
        <v>0</v>
      </c>
      <c r="D315" s="60">
        <v>0</v>
      </c>
      <c r="E315" s="60">
        <v>0</v>
      </c>
      <c r="F315" s="60">
        <v>0</v>
      </c>
      <c r="G315" s="60">
        <f t="shared" si="55"/>
        <v>0</v>
      </c>
      <c r="H315" s="60">
        <f t="shared" si="55"/>
        <v>0</v>
      </c>
      <c r="I315" s="60">
        <f t="shared" si="56"/>
        <v>0</v>
      </c>
    </row>
    <row r="316" spans="1:9">
      <c r="A316" s="57" t="s">
        <v>357</v>
      </c>
      <c r="B316" s="60">
        <v>292375.15000000002</v>
      </c>
      <c r="C316" s="60">
        <v>152007.54999999999</v>
      </c>
      <c r="D316" s="60">
        <v>908839.6</v>
      </c>
      <c r="E316" s="60">
        <v>596107.89364000002</v>
      </c>
      <c r="F316" s="60">
        <v>312731.70636000001</v>
      </c>
      <c r="G316" s="60">
        <f t="shared" si="55"/>
        <v>888483.04364000005</v>
      </c>
      <c r="H316" s="60">
        <f t="shared" si="55"/>
        <v>464739.25636</v>
      </c>
      <c r="I316" s="60">
        <f t="shared" si="56"/>
        <v>1353222.3</v>
      </c>
    </row>
    <row r="317" spans="1:9">
      <c r="A317" s="57" t="s">
        <v>358</v>
      </c>
      <c r="B317" s="60">
        <v>-459719.88</v>
      </c>
      <c r="C317" s="60">
        <v>-280106.90999999997</v>
      </c>
      <c r="D317" s="60">
        <v>-341946.34</v>
      </c>
      <c r="E317" s="60">
        <v>-224282.604406</v>
      </c>
      <c r="F317" s="60">
        <v>-117663.735594</v>
      </c>
      <c r="G317" s="60">
        <f t="shared" si="55"/>
        <v>-684002.484406</v>
      </c>
      <c r="H317" s="60">
        <f t="shared" si="55"/>
        <v>-397770.645594</v>
      </c>
      <c r="I317" s="60">
        <f t="shared" si="56"/>
        <v>-1081773.1299999999</v>
      </c>
    </row>
    <row r="318" spans="1:9">
      <c r="A318" s="57" t="s">
        <v>359</v>
      </c>
      <c r="B318" s="61">
        <f t="shared" ref="B318:I318" si="57">SUM(B309:B317)</f>
        <v>-166064.44999999995</v>
      </c>
      <c r="C318" s="61">
        <f t="shared" si="57"/>
        <v>-127327.59999999998</v>
      </c>
      <c r="D318" s="61">
        <f t="shared" si="57"/>
        <v>17640509.760000002</v>
      </c>
      <c r="E318" s="61">
        <f t="shared" si="57"/>
        <v>11570410.351584001</v>
      </c>
      <c r="F318" s="61">
        <f t="shared" si="57"/>
        <v>6070099.4084160002</v>
      </c>
      <c r="G318" s="61">
        <f t="shared" si="57"/>
        <v>11404345.901584001</v>
      </c>
      <c r="H318" s="61">
        <f t="shared" si="57"/>
        <v>5942771.8084159996</v>
      </c>
      <c r="I318" s="61">
        <f t="shared" si="57"/>
        <v>17347117.710000001</v>
      </c>
    </row>
    <row r="319" spans="1:9">
      <c r="A319" s="59" t="s">
        <v>360</v>
      </c>
      <c r="B319" s="60"/>
      <c r="C319" s="60"/>
      <c r="D319" s="60"/>
      <c r="E319" s="60"/>
      <c r="F319" s="60"/>
      <c r="G319" s="60"/>
      <c r="H319" s="60"/>
      <c r="I319" s="60"/>
    </row>
    <row r="320" spans="1:9">
      <c r="A320" s="57" t="s">
        <v>361</v>
      </c>
      <c r="B320" s="60">
        <v>0</v>
      </c>
      <c r="C320" s="60">
        <v>0</v>
      </c>
      <c r="D320" s="60">
        <v>0</v>
      </c>
      <c r="E320" s="60">
        <v>0</v>
      </c>
      <c r="F320" s="60">
        <v>0</v>
      </c>
      <c r="G320" s="60">
        <f>B320+E320</f>
        <v>0</v>
      </c>
      <c r="H320" s="60">
        <f>C320+F320</f>
        <v>0</v>
      </c>
      <c r="I320" s="60">
        <f>SUM(G320:H320)</f>
        <v>0</v>
      </c>
    </row>
    <row r="321" spans="1:9">
      <c r="A321" s="57" t="s">
        <v>362</v>
      </c>
      <c r="B321" s="60">
        <v>0</v>
      </c>
      <c r="C321" s="60">
        <v>0</v>
      </c>
      <c r="D321" s="60">
        <v>0</v>
      </c>
      <c r="E321" s="60">
        <v>0</v>
      </c>
      <c r="F321" s="60">
        <v>0</v>
      </c>
      <c r="G321" s="60">
        <f>B321+E321</f>
        <v>0</v>
      </c>
      <c r="H321" s="60">
        <f>C321+F321</f>
        <v>0</v>
      </c>
      <c r="I321" s="60">
        <f>SUM(G321:H321)</f>
        <v>0</v>
      </c>
    </row>
    <row r="322" spans="1:9">
      <c r="A322" s="57" t="s">
        <v>363</v>
      </c>
      <c r="B322" s="61">
        <f t="shared" ref="B322:I322" si="58">SUM(B320:B321)</f>
        <v>0</v>
      </c>
      <c r="C322" s="61">
        <f t="shared" si="58"/>
        <v>0</v>
      </c>
      <c r="D322" s="61">
        <f t="shared" si="58"/>
        <v>0</v>
      </c>
      <c r="E322" s="61">
        <f t="shared" si="58"/>
        <v>0</v>
      </c>
      <c r="F322" s="61">
        <f t="shared" si="58"/>
        <v>0</v>
      </c>
      <c r="G322" s="61">
        <f t="shared" si="58"/>
        <v>0</v>
      </c>
      <c r="H322" s="61">
        <f t="shared" si="58"/>
        <v>0</v>
      </c>
      <c r="I322" s="61">
        <f t="shared" si="58"/>
        <v>0</v>
      </c>
    </row>
    <row r="323" spans="1:9">
      <c r="A323" s="57"/>
      <c r="B323" s="63"/>
      <c r="C323" s="63"/>
      <c r="D323" s="63"/>
      <c r="E323" s="63"/>
      <c r="F323" s="63"/>
      <c r="G323" s="63"/>
      <c r="H323" s="63"/>
      <c r="I323" s="63"/>
    </row>
    <row r="324" spans="1:9" ht="10.8" thickBot="1">
      <c r="A324" s="58" t="s">
        <v>48</v>
      </c>
      <c r="B324" s="64">
        <f t="shared" ref="B324:I324" si="59">B307+B318+B322</f>
        <v>-1127267.7</v>
      </c>
      <c r="C324" s="64">
        <f t="shared" si="59"/>
        <v>-581704.49</v>
      </c>
      <c r="D324" s="64">
        <f t="shared" si="59"/>
        <v>15917899.93999999</v>
      </c>
      <c r="E324" s="64">
        <f t="shared" si="59"/>
        <v>10440550.570645997</v>
      </c>
      <c r="F324" s="64">
        <f t="shared" si="59"/>
        <v>5477349.3693540022</v>
      </c>
      <c r="G324" s="64">
        <f t="shared" si="59"/>
        <v>9313282.8706459999</v>
      </c>
      <c r="H324" s="64">
        <f t="shared" si="59"/>
        <v>4895644.879354002</v>
      </c>
      <c r="I324" s="64">
        <f t="shared" si="59"/>
        <v>14208927.75</v>
      </c>
    </row>
    <row r="325" spans="1:9" ht="10.8" thickTop="1">
      <c r="A325" s="57"/>
      <c r="B325" s="63"/>
      <c r="C325" s="63"/>
      <c r="D325" s="63"/>
      <c r="E325" s="63"/>
      <c r="F325" s="63"/>
      <c r="G325" s="63"/>
      <c r="H325" s="63"/>
      <c r="I325" s="63"/>
    </row>
    <row r="326" spans="1:9" ht="10.8" thickBot="1">
      <c r="A326" s="58" t="s">
        <v>49</v>
      </c>
      <c r="B326" s="64">
        <f t="shared" ref="B326:I326" si="60">B279-B324</f>
        <v>40694421.599999897</v>
      </c>
      <c r="C326" s="64">
        <f t="shared" si="60"/>
        <v>8980947.2500001248</v>
      </c>
      <c r="D326" s="64">
        <f t="shared" si="60"/>
        <v>-35888150.419999965</v>
      </c>
      <c r="E326" s="64">
        <f t="shared" si="60"/>
        <v>-23214315.137477987</v>
      </c>
      <c r="F326" s="64">
        <f t="shared" si="60"/>
        <v>-12673835.282521978</v>
      </c>
      <c r="G326" s="64">
        <f t="shared" si="60"/>
        <v>17480106.462521892</v>
      </c>
      <c r="H326" s="64">
        <f t="shared" si="60"/>
        <v>-3692888.0325218532</v>
      </c>
      <c r="I326" s="64">
        <f t="shared" si="60"/>
        <v>13787218.430000097</v>
      </c>
    </row>
    <row r="327" spans="1:9" ht="10.8" thickTop="1">
      <c r="A327" s="57"/>
    </row>
    <row r="328" spans="1:9">
      <c r="A328" s="57"/>
      <c r="B328" s="49">
        <v>0</v>
      </c>
      <c r="C328" s="49">
        <v>0</v>
      </c>
      <c r="D328" s="49">
        <v>0</v>
      </c>
      <c r="E328" s="49">
        <v>0</v>
      </c>
      <c r="F328" s="49">
        <v>0</v>
      </c>
      <c r="G328" s="49">
        <v>0</v>
      </c>
      <c r="H328" s="49">
        <v>0</v>
      </c>
      <c r="I328" s="49">
        <v>0</v>
      </c>
    </row>
  </sheetData>
  <mergeCells count="3">
    <mergeCell ref="A1:I1"/>
    <mergeCell ref="A2:I2"/>
    <mergeCell ref="A3:I3"/>
  </mergeCells>
  <pageMargins left="0.75" right="0.75" top="1" bottom="1" header="0.5" footer="0.5"/>
  <pageSetup scale="68" orientation="portrait" r:id="rId1"/>
  <headerFooter>
    <oddFooter>&amp;CPage &amp;P of &amp;N&amp;RUnallocated Detail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69"/>
  <sheetViews>
    <sheetView topLeftCell="A44" zoomScaleNormal="100" workbookViewId="0">
      <selection activeCell="H55" sqref="H55"/>
    </sheetView>
  </sheetViews>
  <sheetFormatPr defaultColWidth="8.88671875" defaultRowHeight="13.2"/>
  <cols>
    <col min="1" max="1" width="3.33203125" style="70" customWidth="1"/>
    <col min="2" max="2" width="48.5546875" style="70" customWidth="1"/>
    <col min="3" max="3" width="15.109375" style="70" customWidth="1"/>
    <col min="4" max="4" width="13.88671875" style="70" customWidth="1"/>
    <col min="5" max="5" width="13.109375" style="70" customWidth="1"/>
    <col min="6" max="6" width="13.6640625" style="70" customWidth="1"/>
    <col min="7" max="7" width="12.33203125" style="70" customWidth="1"/>
    <col min="8" max="8" width="15.6640625" style="70" customWidth="1"/>
    <col min="9" max="16384" width="8.88671875" style="70"/>
  </cols>
  <sheetData>
    <row r="1" spans="1:8" ht="15.9" customHeight="1">
      <c r="A1" s="69"/>
      <c r="B1" s="132" t="s">
        <v>0</v>
      </c>
      <c r="C1" s="132"/>
      <c r="D1" s="132"/>
      <c r="E1" s="132"/>
      <c r="F1" s="132"/>
      <c r="G1" s="132"/>
      <c r="H1" s="132"/>
    </row>
    <row r="2" spans="1:8" ht="15.9" customHeight="1">
      <c r="A2" s="71"/>
      <c r="B2" s="133" t="s">
        <v>364</v>
      </c>
      <c r="C2" s="133"/>
      <c r="D2" s="133"/>
      <c r="E2" s="133"/>
      <c r="F2" s="133"/>
      <c r="G2" s="133"/>
      <c r="H2" s="133"/>
    </row>
    <row r="3" spans="1:8" ht="15.9" customHeight="1">
      <c r="A3" s="133" t="s">
        <v>2</v>
      </c>
      <c r="B3" s="133"/>
      <c r="C3" s="133"/>
      <c r="D3" s="133"/>
      <c r="E3" s="133"/>
      <c r="F3" s="133"/>
      <c r="G3" s="133"/>
      <c r="H3" s="133"/>
    </row>
    <row r="4" spans="1:8" ht="15.9" customHeight="1">
      <c r="A4" s="72"/>
      <c r="B4" s="134" t="s">
        <v>3</v>
      </c>
      <c r="C4" s="134"/>
      <c r="D4" s="134"/>
      <c r="E4" s="134"/>
      <c r="F4" s="134"/>
      <c r="G4" s="134"/>
      <c r="H4" s="134"/>
    </row>
    <row r="5" spans="1:8" ht="52.8">
      <c r="A5" s="73"/>
      <c r="B5" s="74" t="s">
        <v>365</v>
      </c>
      <c r="C5" s="75" t="s">
        <v>366</v>
      </c>
      <c r="D5" s="75" t="s">
        <v>367</v>
      </c>
      <c r="E5" s="76" t="s">
        <v>368</v>
      </c>
      <c r="F5" s="77" t="s">
        <v>369</v>
      </c>
      <c r="G5" s="77" t="s">
        <v>370</v>
      </c>
      <c r="H5" s="75" t="s">
        <v>41</v>
      </c>
    </row>
    <row r="6" spans="1:8" ht="15.9" customHeight="1">
      <c r="A6" s="78" t="s">
        <v>26</v>
      </c>
      <c r="B6" s="79"/>
      <c r="C6" s="80"/>
      <c r="D6" s="80"/>
      <c r="E6" s="81"/>
      <c r="F6" s="82"/>
      <c r="G6" s="82"/>
      <c r="H6" s="83"/>
    </row>
    <row r="7" spans="1:8" ht="15.9" customHeight="1">
      <c r="A7" s="78"/>
      <c r="B7" s="84" t="s">
        <v>371</v>
      </c>
      <c r="C7" s="85">
        <f t="shared" ref="C7:D10" si="0">$H7*F7</f>
        <v>11854.923696</v>
      </c>
      <c r="D7" s="85">
        <f t="shared" si="0"/>
        <v>8556.4463039999991</v>
      </c>
      <c r="E7" s="86">
        <v>1</v>
      </c>
      <c r="F7" s="87">
        <f>VLOOKUP($E7,$B$60:$G$66,5,FALSE)</f>
        <v>0.58079999999999998</v>
      </c>
      <c r="G7" s="87">
        <f>VLOOKUP($E7,$B$60:$G$66,6,FALSE)</f>
        <v>0.41920000000000002</v>
      </c>
      <c r="H7" s="13">
        <f>'Unallocated Detail '!D205</f>
        <v>20411.37</v>
      </c>
    </row>
    <row r="8" spans="1:8" ht="15.9" customHeight="1">
      <c r="A8" s="78" t="s">
        <v>372</v>
      </c>
      <c r="B8" s="84" t="s">
        <v>373</v>
      </c>
      <c r="C8" s="88">
        <f t="shared" si="0"/>
        <v>58746.197884000001</v>
      </c>
      <c r="D8" s="88">
        <f t="shared" si="0"/>
        <v>35112.562115999994</v>
      </c>
      <c r="E8" s="86">
        <v>2</v>
      </c>
      <c r="F8" s="87">
        <f>VLOOKUP($E8,$B$60:$G$66,5,FALSE)</f>
        <v>0.62590000000000001</v>
      </c>
      <c r="G8" s="87">
        <f>VLOOKUP($E8,$B$60:$G$66,6,FALSE)</f>
        <v>0.37409999999999999</v>
      </c>
      <c r="H8" s="88">
        <f>'Unallocated Detail '!D206</f>
        <v>93858.76</v>
      </c>
    </row>
    <row r="9" spans="1:8" ht="15.9" customHeight="1">
      <c r="A9" s="78" t="s">
        <v>372</v>
      </c>
      <c r="B9" s="84" t="s">
        <v>374</v>
      </c>
      <c r="C9" s="88">
        <f t="shared" si="0"/>
        <v>1985774.8019999943</v>
      </c>
      <c r="D9" s="88">
        <f t="shared" si="0"/>
        <v>1433258.9479999959</v>
      </c>
      <c r="E9" s="86">
        <v>1</v>
      </c>
      <c r="F9" s="87">
        <f>VLOOKUP($E9,$B$60:$G$66,5,FALSE)</f>
        <v>0.58079999999999998</v>
      </c>
      <c r="G9" s="87">
        <f>VLOOKUP($E9,$B$60:$G$66,6,FALSE)</f>
        <v>0.41920000000000002</v>
      </c>
      <c r="H9" s="88">
        <f>'Unallocated Detail '!D207</f>
        <v>3419033.7499999902</v>
      </c>
    </row>
    <row r="10" spans="1:8" ht="15.9" customHeight="1">
      <c r="A10" s="78" t="s">
        <v>372</v>
      </c>
      <c r="B10" s="84" t="s">
        <v>375</v>
      </c>
      <c r="C10" s="89">
        <f t="shared" si="0"/>
        <v>0</v>
      </c>
      <c r="D10" s="89">
        <f t="shared" si="0"/>
        <v>0</v>
      </c>
      <c r="E10" s="90">
        <v>1</v>
      </c>
      <c r="F10" s="91">
        <f>VLOOKUP($E10,$B$60:$G$66,5,FALSE)</f>
        <v>0.58079999999999998</v>
      </c>
      <c r="G10" s="91">
        <f>VLOOKUP($E10,$B$60:$G$66,6,FALSE)</f>
        <v>0.41920000000000002</v>
      </c>
      <c r="H10" s="89">
        <f>'Unallocated Detail '!D209</f>
        <v>0</v>
      </c>
    </row>
    <row r="11" spans="1:8" ht="15.9" customHeight="1">
      <c r="A11" s="78" t="s">
        <v>372</v>
      </c>
      <c r="B11" s="79" t="s">
        <v>376</v>
      </c>
      <c r="C11" s="92">
        <f>SUM(C7:C10)</f>
        <v>2056375.9235799944</v>
      </c>
      <c r="D11" s="92">
        <f>SUM(D7:D10)</f>
        <v>1476927.956419996</v>
      </c>
      <c r="E11" s="86"/>
      <c r="F11" s="93"/>
      <c r="G11" s="94"/>
      <c r="H11" s="95">
        <f>SUM(H7:H10)</f>
        <v>3533303.8799999901</v>
      </c>
    </row>
    <row r="12" spans="1:8" ht="15.9" customHeight="1">
      <c r="A12" s="78" t="s">
        <v>27</v>
      </c>
      <c r="B12" s="79"/>
      <c r="C12" s="96"/>
      <c r="D12" s="96"/>
      <c r="E12" s="86"/>
      <c r="F12" s="94"/>
      <c r="G12" s="94"/>
      <c r="H12" s="83"/>
    </row>
    <row r="13" spans="1:8" ht="15.9" customHeight="1">
      <c r="A13" s="78"/>
      <c r="B13" s="84" t="s">
        <v>377</v>
      </c>
      <c r="C13" s="88">
        <f t="shared" ref="C13:D19" si="1">$H13*F13</f>
        <v>53720.236415999942</v>
      </c>
      <c r="D13" s="88">
        <f t="shared" si="1"/>
        <v>38773.283583999961</v>
      </c>
      <c r="E13" s="86">
        <v>1</v>
      </c>
      <c r="F13" s="87">
        <f t="shared" ref="F13:F19" si="2">VLOOKUP($E13,$B$60:$G$66,5,FALSE)</f>
        <v>0.58079999999999998</v>
      </c>
      <c r="G13" s="87">
        <f t="shared" ref="G13:G19" si="3">VLOOKUP($E13,$B$60:$G$66,6,FALSE)</f>
        <v>0.41920000000000002</v>
      </c>
      <c r="H13" s="88">
        <f>'Unallocated Detail '!D212</f>
        <v>92493.519999999902</v>
      </c>
    </row>
    <row r="14" spans="1:8" ht="15.9" customHeight="1">
      <c r="A14" s="78" t="s">
        <v>372</v>
      </c>
      <c r="B14" s="84" t="s">
        <v>378</v>
      </c>
      <c r="C14" s="88">
        <f t="shared" si="1"/>
        <v>76734.924287999995</v>
      </c>
      <c r="D14" s="88">
        <f t="shared" si="1"/>
        <v>55384.435711999999</v>
      </c>
      <c r="E14" s="86">
        <v>1</v>
      </c>
      <c r="F14" s="87">
        <f t="shared" si="2"/>
        <v>0.58079999999999998</v>
      </c>
      <c r="G14" s="87">
        <f t="shared" si="3"/>
        <v>0.41920000000000002</v>
      </c>
      <c r="H14" s="88">
        <f>'Unallocated Detail '!D213</f>
        <v>132119.35999999999</v>
      </c>
    </row>
    <row r="15" spans="1:8" ht="15.9" customHeight="1">
      <c r="A15" s="78" t="s">
        <v>372</v>
      </c>
      <c r="B15" s="84" t="s">
        <v>379</v>
      </c>
      <c r="C15" s="88">
        <f t="shared" si="1"/>
        <v>69.231359999999995</v>
      </c>
      <c r="D15" s="88">
        <f t="shared" si="1"/>
        <v>49.968640000000001</v>
      </c>
      <c r="E15" s="86">
        <v>1</v>
      </c>
      <c r="F15" s="87">
        <f t="shared" si="2"/>
        <v>0.58079999999999998</v>
      </c>
      <c r="G15" s="87">
        <f t="shared" si="3"/>
        <v>0.41920000000000002</v>
      </c>
      <c r="H15" s="88">
        <f>'Unallocated Detail '!D214</f>
        <v>119.2</v>
      </c>
    </row>
    <row r="16" spans="1:8" ht="15.9" customHeight="1">
      <c r="A16" s="78"/>
      <c r="B16" s="84" t="s">
        <v>380</v>
      </c>
      <c r="C16" s="88">
        <f t="shared" si="1"/>
        <v>0</v>
      </c>
      <c r="D16" s="88">
        <f t="shared" si="1"/>
        <v>0</v>
      </c>
      <c r="E16" s="86">
        <v>1</v>
      </c>
      <c r="F16" s="87">
        <f t="shared" si="2"/>
        <v>0.58079999999999998</v>
      </c>
      <c r="G16" s="87">
        <f t="shared" si="3"/>
        <v>0.41920000000000002</v>
      </c>
      <c r="H16" s="88">
        <f>'Unallocated Detail '!D215</f>
        <v>0</v>
      </c>
    </row>
    <row r="17" spans="1:8" ht="15.9" customHeight="1">
      <c r="A17" s="78" t="s">
        <v>372</v>
      </c>
      <c r="B17" s="84" t="s">
        <v>381</v>
      </c>
      <c r="C17" s="88">
        <f t="shared" si="1"/>
        <v>-3529.0046879999995</v>
      </c>
      <c r="D17" s="88">
        <f t="shared" si="1"/>
        <v>-2547.1053120000001</v>
      </c>
      <c r="E17" s="86">
        <v>1</v>
      </c>
      <c r="F17" s="87">
        <f t="shared" si="2"/>
        <v>0.58079999999999998</v>
      </c>
      <c r="G17" s="87">
        <f t="shared" si="3"/>
        <v>0.41920000000000002</v>
      </c>
      <c r="H17" s="88">
        <f>'Unallocated Detail '!D216</f>
        <v>-6076.11</v>
      </c>
    </row>
    <row r="18" spans="1:8" ht="15.9" customHeight="1">
      <c r="A18" s="78"/>
      <c r="B18" s="84" t="s">
        <v>382</v>
      </c>
      <c r="C18" s="88">
        <f t="shared" si="1"/>
        <v>0</v>
      </c>
      <c r="D18" s="88">
        <f t="shared" si="1"/>
        <v>0</v>
      </c>
      <c r="E18" s="86">
        <v>1</v>
      </c>
      <c r="F18" s="87">
        <f t="shared" si="2"/>
        <v>0.58079999999999998</v>
      </c>
      <c r="G18" s="87">
        <f t="shared" si="3"/>
        <v>0.41920000000000002</v>
      </c>
      <c r="H18" s="88">
        <f>'Unallocated Detail '!D217</f>
        <v>0</v>
      </c>
    </row>
    <row r="19" spans="1:8" ht="15.9" customHeight="1">
      <c r="A19" s="78"/>
      <c r="B19" s="84" t="s">
        <v>383</v>
      </c>
      <c r="C19" s="89">
        <f t="shared" si="1"/>
        <v>0</v>
      </c>
      <c r="D19" s="89">
        <f t="shared" si="1"/>
        <v>0</v>
      </c>
      <c r="E19" s="90">
        <v>1</v>
      </c>
      <c r="F19" s="91">
        <f t="shared" si="2"/>
        <v>0.58079999999999998</v>
      </c>
      <c r="G19" s="91">
        <f t="shared" si="3"/>
        <v>0.41920000000000002</v>
      </c>
      <c r="H19" s="89">
        <f>'Unallocated Detail '!D218</f>
        <v>0</v>
      </c>
    </row>
    <row r="20" spans="1:8" ht="15.9" customHeight="1">
      <c r="A20" s="78" t="s">
        <v>372</v>
      </c>
      <c r="B20" s="79" t="s">
        <v>376</v>
      </c>
      <c r="C20" s="92">
        <f>SUM(C13:C18)</f>
        <v>126995.38737599994</v>
      </c>
      <c r="D20" s="92">
        <f>SUM(D13:D18)</f>
        <v>91660.582623999973</v>
      </c>
      <c r="E20" s="86"/>
      <c r="F20" s="93"/>
      <c r="G20" s="94"/>
      <c r="H20" s="95">
        <f>SUM(H13:H18)</f>
        <v>218655.96999999991</v>
      </c>
    </row>
    <row r="21" spans="1:8" ht="15.9" customHeight="1">
      <c r="A21" s="78" t="s">
        <v>29</v>
      </c>
      <c r="B21" s="79"/>
      <c r="C21" s="96"/>
      <c r="D21" s="96"/>
      <c r="E21" s="86"/>
      <c r="F21" s="94"/>
      <c r="G21" s="94"/>
      <c r="H21" s="97"/>
    </row>
    <row r="22" spans="1:8" ht="15.9" customHeight="1">
      <c r="A22" s="78"/>
      <c r="B22" s="84" t="s">
        <v>384</v>
      </c>
      <c r="C22" s="88">
        <f t="shared" ref="C22:D33" si="4">$H22*F22</f>
        <v>3397559.5862880005</v>
      </c>
      <c r="D22" s="88">
        <f t="shared" si="4"/>
        <v>1782436.7337120003</v>
      </c>
      <c r="E22" s="86">
        <v>4</v>
      </c>
      <c r="F22" s="87">
        <f t="shared" ref="F22:F34" si="5">VLOOKUP($E22,$B$60:$G$66,5,FALSE)</f>
        <v>0.65590000000000004</v>
      </c>
      <c r="G22" s="87">
        <f t="shared" ref="G22:G34" si="6">VLOOKUP($E22,$B$60:$G$66,6,FALSE)</f>
        <v>0.34410000000000002</v>
      </c>
      <c r="H22" s="88">
        <f>'Unallocated Detail '!D224</f>
        <v>5179996.32</v>
      </c>
    </row>
    <row r="23" spans="1:8" ht="15.9" customHeight="1">
      <c r="A23" s="78"/>
      <c r="B23" s="84" t="s">
        <v>385</v>
      </c>
      <c r="C23" s="88">
        <f t="shared" si="4"/>
        <v>559114.60891999933</v>
      </c>
      <c r="D23" s="88">
        <f t="shared" si="4"/>
        <v>293324.19107999967</v>
      </c>
      <c r="E23" s="86">
        <v>4</v>
      </c>
      <c r="F23" s="87">
        <f t="shared" si="5"/>
        <v>0.65590000000000004</v>
      </c>
      <c r="G23" s="87">
        <f t="shared" si="6"/>
        <v>0.34410000000000002</v>
      </c>
      <c r="H23" s="88">
        <f>'Unallocated Detail '!D225</f>
        <v>852438.799999999</v>
      </c>
    </row>
    <row r="24" spans="1:8" ht="15.9" customHeight="1">
      <c r="A24" s="78" t="s">
        <v>372</v>
      </c>
      <c r="B24" s="84" t="s">
        <v>386</v>
      </c>
      <c r="C24" s="88">
        <f t="shared" si="4"/>
        <v>-1572586.5549310001</v>
      </c>
      <c r="D24" s="88">
        <f t="shared" si="4"/>
        <v>-825014.53506899998</v>
      </c>
      <c r="E24" s="86">
        <v>4</v>
      </c>
      <c r="F24" s="87">
        <f t="shared" si="5"/>
        <v>0.65590000000000004</v>
      </c>
      <c r="G24" s="87">
        <f t="shared" si="6"/>
        <v>0.34410000000000002</v>
      </c>
      <c r="H24" s="88">
        <f>'Unallocated Detail '!D226</f>
        <v>-2397601.09</v>
      </c>
    </row>
    <row r="25" spans="1:8" ht="15.9" customHeight="1">
      <c r="A25" s="78" t="s">
        <v>372</v>
      </c>
      <c r="B25" s="84" t="s">
        <v>387</v>
      </c>
      <c r="C25" s="88">
        <f t="shared" si="4"/>
        <v>438419.76728899998</v>
      </c>
      <c r="D25" s="88">
        <f t="shared" si="4"/>
        <v>230004.94271100001</v>
      </c>
      <c r="E25" s="86">
        <v>4</v>
      </c>
      <c r="F25" s="87">
        <f t="shared" si="5"/>
        <v>0.65590000000000004</v>
      </c>
      <c r="G25" s="87">
        <f t="shared" si="6"/>
        <v>0.34410000000000002</v>
      </c>
      <c r="H25" s="88">
        <f>'Unallocated Detail '!D227</f>
        <v>668424.71</v>
      </c>
    </row>
    <row r="26" spans="1:8" ht="15.9" customHeight="1">
      <c r="A26" s="78" t="s">
        <v>372</v>
      </c>
      <c r="B26" s="84" t="s">
        <v>388</v>
      </c>
      <c r="C26" s="88">
        <f t="shared" si="4"/>
        <v>-19744.310219999999</v>
      </c>
      <c r="D26" s="88">
        <f t="shared" si="4"/>
        <v>-12837.05978</v>
      </c>
      <c r="E26" s="86">
        <v>3</v>
      </c>
      <c r="F26" s="87">
        <f t="shared" si="5"/>
        <v>0.60599999999999998</v>
      </c>
      <c r="G26" s="87">
        <f t="shared" si="6"/>
        <v>0.39400000000000002</v>
      </c>
      <c r="H26" s="88">
        <f>'Unallocated Detail '!D228</f>
        <v>-32581.37</v>
      </c>
    </row>
    <row r="27" spans="1:8" ht="15.9" customHeight="1">
      <c r="A27" s="78" t="s">
        <v>372</v>
      </c>
      <c r="B27" s="84" t="s">
        <v>389</v>
      </c>
      <c r="C27" s="88">
        <f t="shared" si="4"/>
        <v>273271.174176</v>
      </c>
      <c r="D27" s="88">
        <f t="shared" si="4"/>
        <v>197237.045824</v>
      </c>
      <c r="E27" s="86">
        <v>1</v>
      </c>
      <c r="F27" s="87">
        <f t="shared" si="5"/>
        <v>0.58079999999999998</v>
      </c>
      <c r="G27" s="87">
        <f t="shared" si="6"/>
        <v>0.41920000000000002</v>
      </c>
      <c r="H27" s="88">
        <f>'Unallocated Detail '!D229</f>
        <v>470508.22</v>
      </c>
    </row>
    <row r="28" spans="1:8" ht="15.9" customHeight="1">
      <c r="A28" s="78" t="s">
        <v>372</v>
      </c>
      <c r="B28" s="84" t="s">
        <v>390</v>
      </c>
      <c r="C28" s="88">
        <f t="shared" si="4"/>
        <v>705040.8492239936</v>
      </c>
      <c r="D28" s="88">
        <f t="shared" si="4"/>
        <v>390423.49077599647</v>
      </c>
      <c r="E28" s="86">
        <v>5</v>
      </c>
      <c r="F28" s="87">
        <f t="shared" si="5"/>
        <v>0.64359999999999995</v>
      </c>
      <c r="G28" s="87">
        <f t="shared" si="6"/>
        <v>0.35639999999999999</v>
      </c>
      <c r="H28" s="88">
        <f>'Unallocated Detail '!D230</f>
        <v>1095464.3399999901</v>
      </c>
    </row>
    <row r="29" spans="1:8" ht="15.9" customHeight="1">
      <c r="A29" s="78"/>
      <c r="B29" s="84" t="s">
        <v>391</v>
      </c>
      <c r="C29" s="88">
        <f t="shared" si="4"/>
        <v>27169.575264999934</v>
      </c>
      <c r="D29" s="88">
        <f t="shared" si="4"/>
        <v>14253.774734999964</v>
      </c>
      <c r="E29" s="86">
        <v>4</v>
      </c>
      <c r="F29" s="87">
        <f t="shared" si="5"/>
        <v>0.65590000000000004</v>
      </c>
      <c r="G29" s="87">
        <f t="shared" si="6"/>
        <v>0.34410000000000002</v>
      </c>
      <c r="H29" s="88">
        <f>'Unallocated Detail '!D231</f>
        <v>41423.349999999897</v>
      </c>
    </row>
    <row r="30" spans="1:8" ht="15.9" customHeight="1">
      <c r="A30" s="78" t="s">
        <v>372</v>
      </c>
      <c r="B30" s="84" t="s">
        <v>392</v>
      </c>
      <c r="C30" s="88">
        <f t="shared" si="4"/>
        <v>0</v>
      </c>
      <c r="D30" s="88">
        <f t="shared" si="4"/>
        <v>0</v>
      </c>
      <c r="E30" s="86">
        <v>4</v>
      </c>
      <c r="F30" s="87">
        <f t="shared" si="5"/>
        <v>0.65590000000000004</v>
      </c>
      <c r="G30" s="87">
        <f t="shared" si="6"/>
        <v>0.34410000000000002</v>
      </c>
      <c r="H30" s="88">
        <f>'Unallocated Detail '!D232</f>
        <v>0</v>
      </c>
    </row>
    <row r="31" spans="1:8" ht="15.9" customHeight="1">
      <c r="A31" s="78" t="s">
        <v>372</v>
      </c>
      <c r="B31" s="84" t="s">
        <v>393</v>
      </c>
      <c r="C31" s="88">
        <f t="shared" si="4"/>
        <v>271502.33429899934</v>
      </c>
      <c r="D31" s="88">
        <f t="shared" si="4"/>
        <v>142436.27570099966</v>
      </c>
      <c r="E31" s="86">
        <v>4</v>
      </c>
      <c r="F31" s="87">
        <f t="shared" si="5"/>
        <v>0.65590000000000004</v>
      </c>
      <c r="G31" s="87">
        <f t="shared" si="6"/>
        <v>0.34410000000000002</v>
      </c>
      <c r="H31" s="88">
        <f>'Unallocated Detail '!D233</f>
        <v>413938.609999999</v>
      </c>
    </row>
    <row r="32" spans="1:8" ht="15.9" customHeight="1">
      <c r="A32" s="78" t="s">
        <v>372</v>
      </c>
      <c r="B32" s="84" t="s">
        <v>394</v>
      </c>
      <c r="C32" s="88">
        <f t="shared" si="4"/>
        <v>910278.24139700015</v>
      </c>
      <c r="D32" s="88">
        <f t="shared" si="4"/>
        <v>477552.58860300004</v>
      </c>
      <c r="E32" s="86">
        <v>4</v>
      </c>
      <c r="F32" s="87">
        <f t="shared" si="5"/>
        <v>0.65590000000000004</v>
      </c>
      <c r="G32" s="87">
        <f t="shared" si="6"/>
        <v>0.34410000000000002</v>
      </c>
      <c r="H32" s="88">
        <f>'Unallocated Detail '!D234</f>
        <v>1387830.83</v>
      </c>
    </row>
    <row r="33" spans="1:8" ht="15.9" customHeight="1">
      <c r="A33" s="78"/>
      <c r="B33" s="84" t="s">
        <v>395</v>
      </c>
      <c r="C33" s="88">
        <f t="shared" si="4"/>
        <v>0</v>
      </c>
      <c r="D33" s="88">
        <f t="shared" si="4"/>
        <v>0</v>
      </c>
      <c r="E33" s="86">
        <v>4</v>
      </c>
      <c r="F33" s="87">
        <f t="shared" si="5"/>
        <v>0.65590000000000004</v>
      </c>
      <c r="G33" s="87">
        <f t="shared" si="6"/>
        <v>0.34410000000000002</v>
      </c>
      <c r="H33" s="88">
        <f>'Unallocated Detail '!D235</f>
        <v>0</v>
      </c>
    </row>
    <row r="34" spans="1:8" ht="15.9" customHeight="1">
      <c r="A34" s="78"/>
      <c r="B34" s="84" t="s">
        <v>396</v>
      </c>
      <c r="C34" s="89">
        <f>$H34*F34</f>
        <v>764354.547334</v>
      </c>
      <c r="D34" s="89">
        <f>$H34*G34</f>
        <v>400997.71266600001</v>
      </c>
      <c r="E34" s="90">
        <v>4</v>
      </c>
      <c r="F34" s="91">
        <f t="shared" si="5"/>
        <v>0.65590000000000004</v>
      </c>
      <c r="G34" s="91">
        <f t="shared" si="6"/>
        <v>0.34410000000000002</v>
      </c>
      <c r="H34" s="89">
        <f>'Unallocated Detail '!D236</f>
        <v>1165352.26</v>
      </c>
    </row>
    <row r="35" spans="1:8" ht="15.9" customHeight="1">
      <c r="A35" s="78" t="s">
        <v>372</v>
      </c>
      <c r="B35" s="79" t="s">
        <v>376</v>
      </c>
      <c r="C35" s="92">
        <f>SUM(C22:C34)</f>
        <v>5754379.8190409932</v>
      </c>
      <c r="D35" s="92">
        <f>SUM(D22:D34)</f>
        <v>3090815.160958997</v>
      </c>
      <c r="E35" s="86"/>
      <c r="F35" s="93"/>
      <c r="G35" s="94"/>
      <c r="H35" s="95">
        <f>SUM(H22:H34)</f>
        <v>8845194.9799999874</v>
      </c>
    </row>
    <row r="36" spans="1:8" ht="15.9" customHeight="1">
      <c r="A36" s="78" t="s">
        <v>397</v>
      </c>
      <c r="B36" s="79"/>
      <c r="C36" s="96"/>
      <c r="D36" s="96"/>
      <c r="E36" s="86"/>
      <c r="F36" s="94"/>
      <c r="G36" s="94"/>
      <c r="H36" s="83"/>
    </row>
    <row r="37" spans="1:8" ht="15.9" customHeight="1">
      <c r="A37" s="78"/>
      <c r="B37" s="84" t="s">
        <v>398</v>
      </c>
      <c r="C37" s="88">
        <f>$H37*F37</f>
        <v>1598672.826079</v>
      </c>
      <c r="D37" s="88">
        <f>$H37*G37</f>
        <v>838699.98392100004</v>
      </c>
      <c r="E37" s="86">
        <v>4</v>
      </c>
      <c r="F37" s="87">
        <f>VLOOKUP($E37,$B$60:$G$66,5,FALSE)</f>
        <v>0.65590000000000004</v>
      </c>
      <c r="G37" s="87">
        <f>VLOOKUP($E37,$B$60:$G$66,6,FALSE)</f>
        <v>0.34410000000000002</v>
      </c>
      <c r="H37" s="88">
        <f>'Unallocated Detail '!D242</f>
        <v>2437372.81</v>
      </c>
    </row>
    <row r="38" spans="1:8" ht="15.9" customHeight="1">
      <c r="A38" s="78"/>
      <c r="B38" s="98" t="s">
        <v>399</v>
      </c>
      <c r="C38" s="89">
        <f>$H38*F38</f>
        <v>0</v>
      </c>
      <c r="D38" s="89">
        <f>$H38*G38</f>
        <v>0</v>
      </c>
      <c r="E38" s="90">
        <v>4</v>
      </c>
      <c r="F38" s="91">
        <f>VLOOKUP($E38,$B$60:$G$66,5,FALSE)</f>
        <v>0.65590000000000004</v>
      </c>
      <c r="G38" s="91">
        <f>VLOOKUP($E38,$B$60:$G$66,6,FALSE)</f>
        <v>0.34410000000000002</v>
      </c>
      <c r="H38" s="89">
        <f>'Unallocated Detail '!D243</f>
        <v>0</v>
      </c>
    </row>
    <row r="39" spans="1:8" ht="15.9" customHeight="1">
      <c r="A39" s="78"/>
      <c r="B39" s="79" t="s">
        <v>376</v>
      </c>
      <c r="C39" s="92">
        <f>SUM(C37:C38)</f>
        <v>1598672.826079</v>
      </c>
      <c r="D39" s="92">
        <f>SUM(D37:D38)</f>
        <v>838699.98392100004</v>
      </c>
      <c r="E39" s="86"/>
      <c r="F39" s="93"/>
      <c r="G39" s="94"/>
      <c r="H39" s="95">
        <f>SUM(H37:H38)</f>
        <v>2437372.81</v>
      </c>
    </row>
    <row r="40" spans="1:8" ht="15.9" customHeight="1">
      <c r="A40" s="78" t="s">
        <v>31</v>
      </c>
      <c r="B40" s="84"/>
      <c r="C40" s="96"/>
      <c r="D40" s="96"/>
      <c r="E40" s="86"/>
      <c r="F40" s="94"/>
      <c r="G40" s="94"/>
      <c r="H40" s="97"/>
    </row>
    <row r="41" spans="1:8" ht="15.9" customHeight="1">
      <c r="A41" s="78"/>
      <c r="B41" s="84" t="s">
        <v>400</v>
      </c>
      <c r="C41" s="88">
        <f t="shared" ref="C41:D43" si="7">$H41*F41</f>
        <v>2929367.1406089999</v>
      </c>
      <c r="D41" s="88">
        <f t="shared" si="7"/>
        <v>1536812.3693909999</v>
      </c>
      <c r="E41" s="86">
        <v>4</v>
      </c>
      <c r="F41" s="87">
        <f>VLOOKUP($E41,$B$60:$G$66,5,FALSE)</f>
        <v>0.65590000000000004</v>
      </c>
      <c r="G41" s="87">
        <f>VLOOKUP($E41,$B$60:$G$66,6,FALSE)</f>
        <v>0.34410000000000002</v>
      </c>
      <c r="H41" s="88">
        <f>'Unallocated Detail '!D246</f>
        <v>4466179.51</v>
      </c>
    </row>
    <row r="42" spans="1:8" ht="15.9" customHeight="1">
      <c r="A42" s="78"/>
      <c r="B42" s="84" t="s">
        <v>401</v>
      </c>
      <c r="C42" s="88">
        <f t="shared" si="7"/>
        <v>0</v>
      </c>
      <c r="D42" s="88">
        <f t="shared" si="7"/>
        <v>0</v>
      </c>
      <c r="E42" s="86">
        <v>4</v>
      </c>
      <c r="F42" s="87">
        <f>VLOOKUP($E42,$B$60:$G$66,5,FALSE)</f>
        <v>0.65590000000000004</v>
      </c>
      <c r="G42" s="87">
        <f>VLOOKUP($E42,$B$60:$G$66,6,FALSE)</f>
        <v>0.34410000000000002</v>
      </c>
      <c r="H42" s="88">
        <f>'Unallocated Detail '!D247</f>
        <v>0</v>
      </c>
    </row>
    <row r="43" spans="1:8" ht="15.9" customHeight="1">
      <c r="A43" s="78"/>
      <c r="B43" s="98" t="s">
        <v>402</v>
      </c>
      <c r="C43" s="89">
        <f t="shared" si="7"/>
        <v>0</v>
      </c>
      <c r="D43" s="89">
        <f t="shared" si="7"/>
        <v>0</v>
      </c>
      <c r="E43" s="90">
        <v>4</v>
      </c>
      <c r="F43" s="91">
        <f>VLOOKUP($E43,$B$60:$G$66,5,FALSE)</f>
        <v>0.65590000000000004</v>
      </c>
      <c r="G43" s="91">
        <f>VLOOKUP($E43,$B$60:$G$66,6,FALSE)</f>
        <v>0.34410000000000002</v>
      </c>
      <c r="H43" s="89">
        <f>'Unallocated Detail '!D248</f>
        <v>0</v>
      </c>
    </row>
    <row r="44" spans="1:8" ht="15.9" customHeight="1">
      <c r="A44" s="78" t="s">
        <v>372</v>
      </c>
      <c r="B44" s="79" t="s">
        <v>376</v>
      </c>
      <c r="C44" s="92">
        <f>SUM(C41:C43)</f>
        <v>2929367.1406089999</v>
      </c>
      <c r="D44" s="92">
        <f>SUM(D41:D43)</f>
        <v>1536812.3693909999</v>
      </c>
      <c r="E44" s="86"/>
      <c r="F44" s="93"/>
      <c r="G44" s="94"/>
      <c r="H44" s="95">
        <f>SUM(H41:H43)</f>
        <v>4466179.51</v>
      </c>
    </row>
    <row r="45" spans="1:8" ht="15.9" customHeight="1">
      <c r="A45" s="78" t="s">
        <v>403</v>
      </c>
      <c r="B45" s="79"/>
      <c r="C45" s="96"/>
      <c r="D45" s="96"/>
      <c r="E45" s="86"/>
      <c r="F45" s="94"/>
      <c r="G45" s="94"/>
      <c r="H45" s="97"/>
    </row>
    <row r="46" spans="1:8" ht="15.9" customHeight="1">
      <c r="A46" s="78"/>
      <c r="B46" s="98" t="s">
        <v>404</v>
      </c>
      <c r="C46" s="89">
        <f>$H46*F46</f>
        <v>307973.4701469994</v>
      </c>
      <c r="D46" s="89">
        <f>$H46*G46</f>
        <v>161569.85985299968</v>
      </c>
      <c r="E46" s="90">
        <v>4</v>
      </c>
      <c r="F46" s="91">
        <f>VLOOKUP($E46,$B$60:$G$66,5,FALSE)</f>
        <v>0.65590000000000004</v>
      </c>
      <c r="G46" s="91">
        <f>VLOOKUP($E46,$B$60:$G$66,6,FALSE)</f>
        <v>0.34410000000000002</v>
      </c>
      <c r="H46" s="89">
        <f>'Unallocated Detail '!D268</f>
        <v>469543.32999999903</v>
      </c>
    </row>
    <row r="47" spans="1:8" ht="15.9" customHeight="1">
      <c r="A47" s="78" t="s">
        <v>372</v>
      </c>
      <c r="B47" s="79" t="s">
        <v>376</v>
      </c>
      <c r="C47" s="92">
        <f>C46</f>
        <v>307973.4701469994</v>
      </c>
      <c r="D47" s="92">
        <f>D46</f>
        <v>161569.85985299968</v>
      </c>
      <c r="E47" s="86"/>
      <c r="F47" s="93"/>
      <c r="G47" s="94"/>
      <c r="H47" s="95">
        <f>H46</f>
        <v>469543.32999999903</v>
      </c>
    </row>
    <row r="48" spans="1:8" ht="15.9" customHeight="1">
      <c r="A48" s="78"/>
      <c r="B48" s="79"/>
      <c r="C48" s="96"/>
      <c r="D48" s="96"/>
      <c r="E48" s="86"/>
      <c r="F48" s="94"/>
      <c r="G48" s="94"/>
      <c r="H48" s="97"/>
    </row>
    <row r="49" spans="1:8" ht="15.9" customHeight="1">
      <c r="A49" s="99" t="s">
        <v>405</v>
      </c>
      <c r="B49" s="72"/>
      <c r="C49" s="96"/>
      <c r="D49" s="96"/>
      <c r="E49" s="100"/>
      <c r="F49" s="100"/>
      <c r="G49" s="100"/>
      <c r="H49" s="97"/>
    </row>
    <row r="50" spans="1:8" ht="15.9" customHeight="1">
      <c r="A50" s="99"/>
      <c r="B50" s="98" t="s">
        <v>406</v>
      </c>
      <c r="C50" s="89">
        <v>0</v>
      </c>
      <c r="D50" s="89">
        <v>0</v>
      </c>
      <c r="E50" s="90">
        <v>4</v>
      </c>
      <c r="F50" s="91">
        <f>VLOOKUP($E50,$B$60:$G$66,5,FALSE)</f>
        <v>0.65590000000000004</v>
      </c>
      <c r="G50" s="91">
        <f>VLOOKUP($E50,$B$60:$G$66,6,FALSE)</f>
        <v>0.34410000000000002</v>
      </c>
      <c r="H50" s="89">
        <v>0</v>
      </c>
    </row>
    <row r="51" spans="1:8" ht="15.9" customHeight="1">
      <c r="A51" s="99"/>
      <c r="B51" s="79" t="s">
        <v>376</v>
      </c>
      <c r="C51" s="92">
        <f>SUM(C50)</f>
        <v>0</v>
      </c>
      <c r="D51" s="92">
        <f>SUM(D50)</f>
        <v>0</v>
      </c>
      <c r="E51" s="86"/>
      <c r="F51" s="93"/>
      <c r="G51" s="94"/>
      <c r="H51" s="95">
        <f>SUM(H50)</f>
        <v>0</v>
      </c>
    </row>
    <row r="52" spans="1:8" ht="15.9" customHeight="1">
      <c r="A52" s="99"/>
      <c r="B52" s="72"/>
      <c r="C52" s="96"/>
      <c r="D52" s="96"/>
      <c r="E52" s="86"/>
      <c r="F52" s="94"/>
      <c r="G52" s="94"/>
      <c r="H52" s="97"/>
    </row>
    <row r="53" spans="1:8" ht="15.9" customHeight="1">
      <c r="A53" s="78" t="s">
        <v>407</v>
      </c>
      <c r="B53" s="79"/>
      <c r="C53" s="96"/>
      <c r="D53" s="96"/>
      <c r="E53" s="86"/>
      <c r="F53" s="94"/>
      <c r="G53" s="94"/>
      <c r="H53" s="97"/>
    </row>
    <row r="54" spans="1:8" ht="15.9" customHeight="1">
      <c r="A54" s="78"/>
      <c r="B54" s="98" t="s">
        <v>408</v>
      </c>
      <c r="C54" s="88">
        <f>$H54*F54</f>
        <v>0</v>
      </c>
      <c r="D54" s="88">
        <f>$H54*G54</f>
        <v>0</v>
      </c>
      <c r="E54" s="86">
        <v>4</v>
      </c>
      <c r="F54" s="87">
        <f>VLOOKUP($E54,$B$60:$G$66,5,FALSE)</f>
        <v>0.65590000000000004</v>
      </c>
      <c r="G54" s="87">
        <f>VLOOKUP($E54,$B$60:$G$66,6,FALSE)</f>
        <v>0.34410000000000002</v>
      </c>
      <c r="H54" s="88">
        <v>0</v>
      </c>
    </row>
    <row r="55" spans="1:8" ht="15.9" customHeight="1">
      <c r="A55" s="78"/>
      <c r="B55" s="98" t="s">
        <v>409</v>
      </c>
      <c r="C55" s="89">
        <f>$H55*F55</f>
        <v>0</v>
      </c>
      <c r="D55" s="89">
        <f>$H55*G55</f>
        <v>0</v>
      </c>
      <c r="E55" s="90">
        <v>4</v>
      </c>
      <c r="F55" s="91">
        <f>VLOOKUP($E55,$B$60:$G$66,5,FALSE)</f>
        <v>0.65590000000000004</v>
      </c>
      <c r="G55" s="91">
        <f>VLOOKUP($E55,$B$60:$G$66,6,FALSE)</f>
        <v>0.34410000000000002</v>
      </c>
      <c r="H55" s="89">
        <v>0</v>
      </c>
    </row>
    <row r="56" spans="1:8" ht="15.9" customHeight="1">
      <c r="A56" s="101" t="s">
        <v>372</v>
      </c>
      <c r="B56" s="102" t="s">
        <v>376</v>
      </c>
      <c r="C56" s="92">
        <f>SUM(C54:C55)</f>
        <v>0</v>
      </c>
      <c r="D56" s="92">
        <f>SUM(D54:D55)</f>
        <v>0</v>
      </c>
      <c r="E56" s="86"/>
      <c r="F56" s="93"/>
      <c r="G56" s="94"/>
      <c r="H56" s="95">
        <f>SUM(H54:H55)</f>
        <v>0</v>
      </c>
    </row>
    <row r="57" spans="1:8" ht="15.9" customHeight="1">
      <c r="A57" s="78"/>
      <c r="B57" s="79"/>
      <c r="C57" s="103"/>
      <c r="D57" s="103"/>
      <c r="E57" s="103"/>
      <c r="F57" s="94"/>
      <c r="G57" s="94"/>
      <c r="H57" s="83"/>
    </row>
    <row r="58" spans="1:8" ht="15.9" customHeight="1">
      <c r="A58" s="101" t="s">
        <v>410</v>
      </c>
      <c r="B58" s="102"/>
      <c r="C58" s="104">
        <f>C56+C51+C47+C44+C39+C35+C20+C11</f>
        <v>12773764.566831987</v>
      </c>
      <c r="D58" s="104">
        <f>D11+D20+D35+D39+D44+D47+D51+D56</f>
        <v>7196485.9131679917</v>
      </c>
      <c r="E58" s="104"/>
      <c r="F58" s="104"/>
      <c r="G58" s="105"/>
      <c r="H58" s="106">
        <f>H11+H20+H35+H39+H44+H47+H51+H56</f>
        <v>19970250.479999974</v>
      </c>
    </row>
    <row r="59" spans="1:8" ht="15.9" customHeight="1">
      <c r="C59" s="107"/>
      <c r="D59" s="107"/>
      <c r="E59" s="107"/>
      <c r="F59" s="107"/>
      <c r="G59" s="107"/>
      <c r="H59" s="107"/>
    </row>
    <row r="60" spans="1:8" ht="15.9" customHeight="1">
      <c r="A60" s="108"/>
      <c r="B60" s="109" t="s">
        <v>411</v>
      </c>
      <c r="C60" s="110"/>
      <c r="D60" s="110"/>
      <c r="E60" s="110"/>
      <c r="F60" s="111" t="s">
        <v>4</v>
      </c>
      <c r="G60" s="111" t="s">
        <v>5</v>
      </c>
      <c r="H60" s="112"/>
    </row>
    <row r="61" spans="1:8" ht="15.9" customHeight="1">
      <c r="A61" s="78"/>
      <c r="B61" s="113">
        <v>1</v>
      </c>
      <c r="C61" s="114" t="s">
        <v>412</v>
      </c>
      <c r="D61" s="115"/>
      <c r="E61" s="115"/>
      <c r="F61" s="116">
        <v>0.58079999999999998</v>
      </c>
      <c r="G61" s="117">
        <v>0.41920000000000002</v>
      </c>
      <c r="H61" s="118">
        <f>SUM(F61:G61)</f>
        <v>1</v>
      </c>
    </row>
    <row r="62" spans="1:8" ht="15.9" customHeight="1">
      <c r="A62" s="78"/>
      <c r="B62" s="113">
        <v>2</v>
      </c>
      <c r="C62" s="114" t="s">
        <v>413</v>
      </c>
      <c r="D62" s="115"/>
      <c r="E62" s="115"/>
      <c r="F62" s="119">
        <v>0.62590000000000001</v>
      </c>
      <c r="G62" s="118">
        <v>0.37409999999999999</v>
      </c>
      <c r="H62" s="118">
        <f>SUM(F62:G62)</f>
        <v>1</v>
      </c>
    </row>
    <row r="63" spans="1:8" ht="15.9" customHeight="1">
      <c r="A63" s="78"/>
      <c r="B63" s="113">
        <v>3</v>
      </c>
      <c r="C63" s="115" t="s">
        <v>414</v>
      </c>
      <c r="D63" s="115"/>
      <c r="E63" s="115"/>
      <c r="F63" s="119">
        <v>0.60599999999999998</v>
      </c>
      <c r="G63" s="118">
        <v>0.39400000000000002</v>
      </c>
      <c r="H63" s="118">
        <f>SUM(F63:G63)</f>
        <v>1</v>
      </c>
    </row>
    <row r="64" spans="1:8" ht="15.9" customHeight="1">
      <c r="A64" s="78"/>
      <c r="B64" s="113">
        <v>4</v>
      </c>
      <c r="C64" s="114" t="s">
        <v>415</v>
      </c>
      <c r="D64" s="115"/>
      <c r="E64" s="115"/>
      <c r="F64" s="119">
        <v>0.65590000000000004</v>
      </c>
      <c r="G64" s="118">
        <v>0.34410000000000002</v>
      </c>
      <c r="H64" s="118">
        <f>SUM(F64:G64)</f>
        <v>1</v>
      </c>
    </row>
    <row r="65" spans="1:8" ht="15.9" customHeight="1">
      <c r="A65" s="101"/>
      <c r="B65" s="120">
        <v>5</v>
      </c>
      <c r="C65" s="121" t="s">
        <v>416</v>
      </c>
      <c r="D65" s="122"/>
      <c r="E65" s="122"/>
      <c r="F65" s="123">
        <v>0.64359999999999995</v>
      </c>
      <c r="G65" s="124">
        <v>0.35639999999999999</v>
      </c>
      <c r="H65" s="124">
        <f>SUM(F65:G65)</f>
        <v>1</v>
      </c>
    </row>
    <row r="66" spans="1:8" ht="12" customHeight="1"/>
    <row r="68" spans="1:8" ht="15.9" customHeight="1">
      <c r="A68" s="125"/>
      <c r="C68" s="126"/>
      <c r="D68" s="126"/>
      <c r="E68" s="126"/>
      <c r="F68" s="126"/>
      <c r="G68" s="126"/>
      <c r="H68" s="126"/>
    </row>
    <row r="69" spans="1:8" ht="15.9" customHeight="1">
      <c r="C69" s="126"/>
      <c r="D69" s="126"/>
      <c r="E69" s="126"/>
      <c r="F69" s="126"/>
      <c r="G69" s="126"/>
      <c r="H69" s="126"/>
    </row>
  </sheetData>
  <mergeCells count="4">
    <mergeCell ref="B1:H1"/>
    <mergeCell ref="B2:H2"/>
    <mergeCell ref="A3:H3"/>
    <mergeCell ref="B4:H4"/>
  </mergeCells>
  <pageMargins left="0.7" right="0.7" top="0.75" bottom="0.75" header="0.3" footer="0.3"/>
  <pageSetup scale="63" fitToWidth="0" fitToHeight="0" orientation="portrait" r:id="rId1"/>
  <headerFooter>
    <oddFooter>&amp;R&amp;"Arial,Regular"&amp;9&amp;A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4E57C3F3D19F0449AF79753F4889E58" ma:contentTypeVersion="76" ma:contentTypeDescription="" ma:contentTypeScope="" ma:versionID="f83670961e9f2cc5f6e25bc9c63732c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2018-08-14T07:00:00+00:00</OpenedDate>
    <SignificantOrder xmlns="dc463f71-b30c-4ab2-9473-d307f9d35888">false</SignificantOrder>
    <Date1 xmlns="dc463f71-b30c-4ab2-9473-d307f9d35888">2018-08-14T07:00:00+00:00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180688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927301F-F93E-4564-9691-16902AB6D491}"/>
</file>

<file path=customXml/itemProps2.xml><?xml version="1.0" encoding="utf-8"?>
<ds:datastoreItem xmlns:ds="http://schemas.openxmlformats.org/officeDocument/2006/customXml" ds:itemID="{700D8FC6-5770-4F58-9320-078B95966B03}"/>
</file>

<file path=customXml/itemProps3.xml><?xml version="1.0" encoding="utf-8"?>
<ds:datastoreItem xmlns:ds="http://schemas.openxmlformats.org/officeDocument/2006/customXml" ds:itemID="{57C094D5-C76C-429B-83C1-65B14F16F764}"/>
</file>

<file path=customXml/itemProps4.xml><?xml version="1.0" encoding="utf-8"?>
<ds:datastoreItem xmlns:ds="http://schemas.openxmlformats.org/officeDocument/2006/customXml" ds:itemID="{8814B330-C91C-4882-8756-EC62B04825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Unallocated Detail </vt:lpstr>
      <vt:lpstr>Common by Acct</vt:lpstr>
      <vt:lpstr>'Unallocated Detail 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npeder</dc:creator>
  <cp:lastModifiedBy>npeder</cp:lastModifiedBy>
  <cp:lastPrinted>2018-08-09T21:46:20Z</cp:lastPrinted>
  <dcterms:created xsi:type="dcterms:W3CDTF">2018-08-09T19:16:41Z</dcterms:created>
  <dcterms:modified xsi:type="dcterms:W3CDTF">2018-08-13T22:43:01Z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0x0101006E56B4D1795A2E4DB2F0B01679ED314A0084E57C3F3D19F0449AF79753F4889E58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