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A\2018 Dockets\UE-18____ 2018 Energy Emmissions Intensity Rpt\Working Docs\"/>
    </mc:Choice>
  </mc:AlternateContent>
  <bookViews>
    <workbookView xWindow="0" yWindow="300" windowWidth="19200" windowHeight="6045" activeTab="1"/>
  </bookViews>
  <sheets>
    <sheet name="Summary 2008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47" i="4" l="1"/>
  <c r="E47" i="4" s="1"/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4" i="3" l="1"/>
  <c r="C34" i="3"/>
  <c r="C16" i="3" s="1"/>
  <c r="C48" i="4"/>
  <c r="E48" i="4" s="1"/>
  <c r="C38" i="4"/>
  <c r="E38" i="4" s="1"/>
  <c r="C15" i="3" l="1"/>
  <c r="C6" i="3"/>
  <c r="C11" i="3" l="1"/>
  <c r="D11" i="3" s="1"/>
  <c r="D16" i="3"/>
  <c r="E16" i="3" s="1"/>
  <c r="D15" i="3" l="1"/>
  <c r="E15" i="3" s="1"/>
  <c r="D6" i="3"/>
  <c r="E6" i="3" s="1"/>
  <c r="E11" i="3"/>
  <c r="H2" i="3" l="1"/>
  <c r="C5" i="3"/>
  <c r="D5" i="3" s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E38" i="7" l="1"/>
  <c r="F10" i="1"/>
  <c r="D38" i="7"/>
  <c r="E39" i="7"/>
  <c r="C39" i="7"/>
  <c r="G32" i="3"/>
  <c r="C40" i="7"/>
  <c r="E40" i="7"/>
  <c r="D40" i="7"/>
  <c r="C38" i="7"/>
  <c r="D39" i="7"/>
  <c r="E5" i="1"/>
  <c r="F13" i="1"/>
  <c r="F14" i="1"/>
  <c r="F11" i="1"/>
  <c r="C4" i="3"/>
  <c r="E10" i="3"/>
  <c r="G49" i="4"/>
  <c r="C49" i="4"/>
  <c r="E20" i="1" s="1"/>
  <c r="E7" i="4"/>
  <c r="E49" i="4" s="1"/>
  <c r="G20" i="1" s="1"/>
  <c r="E5" i="3"/>
  <c r="D4" i="3" l="1"/>
  <c r="E4" i="3" s="1"/>
  <c r="E32" i="3" s="1"/>
  <c r="G21" i="1" s="1"/>
  <c r="G22" i="1" s="1"/>
  <c r="H22" i="1" s="1"/>
  <c r="C32" i="3"/>
  <c r="E21" i="1" s="1"/>
  <c r="F21" i="1" s="1"/>
  <c r="F20" i="1" l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<sst xmlns="http://schemas.openxmlformats.org/spreadsheetml/2006/main" count="235" uniqueCount="148">
  <si>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</si>
  <si>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</si>
  <si>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</si>
  <si>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</si>
  <si>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</si>
  <si>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</si>
  <si>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</si>
  <si>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</si>
  <si>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</si>
  <si>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</si>
  <si>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</si>
  <si>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</si>
  <si>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</si>
  <si>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</si>
  <si>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</si>
  <si>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</si>
  <si>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</si>
  <si>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</si>
  <si>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</si>
  <si>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</si>
  <si>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</si>
  <si>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</si>
  <si>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</si>
  <si>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</si>
  <si>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</si>
  <si>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</si>
  <si>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</si>
  <si>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</si>
  <si>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</si>
  <si>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</si>
  <si>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</si>
  <si>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</si>
  <si>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</si>
  <si>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</si>
  <si>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</si>
  <si>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</si>
  <si>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</si>
  <si>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</si>
  <si>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</si>
  <si>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</si>
  <si>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</si>
  <si>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</si>
  <si>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</si>
  <si>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</si>
  <si>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</si>
  <si>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</si>
  <si>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</si>
  <si>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</si>
  <si>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</si>
  <si>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</si>
  <si>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</si>
  <si>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</si>
  <si>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</si>
  <si>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</si>
  <si>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</si>
  <si>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</si>
  <si>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</si>
  <si>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</si>
  <si>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</si>
  <si>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</si>
  <si>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</si>
  <si>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</si>
  <si>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</si>
  <si>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</si>
  <si>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</si>
  <si>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</si>
  <si>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</si>
  <si>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</si>
  <si>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</si>
  <si>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</si>
  <si>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</si>
  <si>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</si>
  <si>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</si>
  <si>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</si>
  <si>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</si>
  <si>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</si>
  <si>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</si>
  <si>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</si>
  <si>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</si>
  <si>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</si>
  <si>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</si>
  <si>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</si>
  <si>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</si>
  <si>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</si>
  <si>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</si>
  <si>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</si>
  <si>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</si>
  <si>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</si>
  <si>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</si>
  <si>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</si>
  <si>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</si>
  <si>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</si>
  <si>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</si>
  <si>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</si>
  <si>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</si>
  <si>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</si>
  <si>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</si>
  <si>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</si>
  <si>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</si>
  <si>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</si>
  <si>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</si>
  <si>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</si>
  <si>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</si>
  <si>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</si>
  <si>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</si>
  <si>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</si>
  <si>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</si>
  <si>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</si>
  <si>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</si>
  <si>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</si>
  <si>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</si>
  <si>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</si>
  <si>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</si>
  <si>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</si>
  <si>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</si>
  <si>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</si>
  <si>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</si>
  <si>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</si>
  <si>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</si>
  <si>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</si>
  <si>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</si>
  <si>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</si>
  <si>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</si>
  <si>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</si>
  <si>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</si>
  <si>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</si>
  <si>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</si>
  <si>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</si>
  <si>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</si>
  <si>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</si>
  <si>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</si>
  <si>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</si>
  <si>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</si>
  <si>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</si>
  <si>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</si>
  <si>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</si>
  <si>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</si>
  <si>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</si>
  <si>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</si>
  <si>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</si>
  <si>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East Side</t>
  </si>
  <si>
    <t>Summary Energy and Emissions Intensity Report - 2008</t>
  </si>
  <si>
    <t>2008 Washington - WCA Allocation Factor</t>
  </si>
  <si>
    <t>Annual (Unallocated) MWh 2008</t>
  </si>
  <si>
    <t>Cowlitz</t>
  </si>
  <si>
    <t>Marengo</t>
  </si>
  <si>
    <t>Chehalis (Owned and Tolling)</t>
  </si>
  <si>
    <t>Misc. Purchase (Morgan Stanley)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</si>
</sst>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37" fontId="34" fillId="2" borderId="5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0" fontId="0" fillId="0" borderId="0" xfId="0"/>
    <xf numFmtId="37" fontId="34" fillId="2" borderId="3" xfId="1" applyNumberFormat="1" applyFont="1" applyFill="1" applyBorder="1" applyAlignment="1">
      <alignment horizontal="center" vertical="center"/>
    </xf>
    <xf numFmtId="37" fontId="34" fillId="0" borderId="6" xfId="0" applyNumberFormat="1" applyFont="1" applyBorder="1" applyAlignment="1">
      <alignment horizontal="center"/>
    </xf>
    <xf numFmtId="0" fontId="0" fillId="0" borderId="0" xfId="0" applyFill="1"/>
    <xf numFmtId="165" fontId="34" fillId="2" borderId="10" xfId="1" applyNumberFormat="1" applyFont="1" applyFill="1" applyBorder="1"/>
    <xf numFmtId="37" fontId="0" fillId="2" borderId="5" xfId="0" applyNumberFormat="1" applyFill="1" applyBorder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J17" sqref="J17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141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9" t="s">
        <v>15</v>
      </c>
      <c r="C4" s="171"/>
      <c r="D4" s="24">
        <v>2008</v>
      </c>
      <c r="E4" s="44" t="s">
        <v>38</v>
      </c>
      <c r="F4" s="42"/>
    </row>
    <row r="5" spans="2:8" ht="15.75" thickBot="1">
      <c r="B5" s="172" t="s">
        <v>20</v>
      </c>
      <c r="C5" s="173"/>
      <c r="D5" s="126">
        <v>288079</v>
      </c>
      <c r="E5" s="129">
        <f>+E15/D5</f>
        <v>15.863622631197675</v>
      </c>
      <c r="F5" s="80"/>
      <c r="G5" s="80"/>
      <c r="H5" s="80"/>
    </row>
    <row r="6" spans="2:8">
      <c r="B6" s="133"/>
      <c r="C6" s="133"/>
      <c r="D6" s="155"/>
      <c r="E6" s="80"/>
      <c r="F6" s="156"/>
      <c r="G6" s="80"/>
      <c r="H6" s="80"/>
    </row>
    <row r="7" spans="2:8" ht="19.5" thickBot="1">
      <c r="B7" s="133"/>
      <c r="C7" s="157" t="s">
        <v>35</v>
      </c>
      <c r="D7" s="155"/>
      <c r="E7" s="80"/>
      <c r="F7" s="156"/>
      <c r="G7" s="80"/>
      <c r="H7" s="80"/>
    </row>
    <row r="8" spans="2:8">
      <c r="B8" s="134"/>
      <c r="C8" s="135"/>
      <c r="D8" s="135"/>
      <c r="E8" s="135"/>
      <c r="F8" s="135"/>
      <c r="G8" s="136" t="s">
        <v>19</v>
      </c>
      <c r="H8" s="137" t="s">
        <v>39</v>
      </c>
    </row>
    <row r="9" spans="2:8">
      <c r="B9" s="138"/>
      <c r="C9" s="139"/>
      <c r="D9" s="139"/>
      <c r="E9" s="140" t="s">
        <v>13</v>
      </c>
      <c r="F9" s="128" t="s">
        <v>27</v>
      </c>
      <c r="G9" s="141" t="s">
        <v>34</v>
      </c>
      <c r="H9" s="127" t="s">
        <v>19</v>
      </c>
    </row>
    <row r="10" spans="2:8">
      <c r="B10" s="174" t="s">
        <v>11</v>
      </c>
      <c r="C10" s="175"/>
      <c r="D10" s="176"/>
      <c r="E10" s="61">
        <v>1821018.7072951882</v>
      </c>
      <c r="F10" s="142">
        <f>+E10/E15</f>
        <v>0.3984744100485319</v>
      </c>
      <c r="G10" s="143">
        <v>102309.75</v>
      </c>
      <c r="H10" s="144">
        <f>+E10/G10</f>
        <v>17.799072984688049</v>
      </c>
    </row>
    <row r="11" spans="2:8">
      <c r="B11" s="174" t="s">
        <v>16</v>
      </c>
      <c r="C11" s="175"/>
      <c r="D11" s="176"/>
      <c r="E11" s="61">
        <v>1572610.9340559777</v>
      </c>
      <c r="F11" s="142">
        <f>+E11/E15</f>
        <v>0.34411794435357601</v>
      </c>
      <c r="G11" s="145">
        <v>17343.833333333332</v>
      </c>
      <c r="H11" s="144">
        <f>+E11/G11</f>
        <v>90.672627200213981</v>
      </c>
    </row>
    <row r="12" spans="2:8">
      <c r="B12" s="174" t="s">
        <v>17</v>
      </c>
      <c r="C12" s="175"/>
      <c r="D12" s="176"/>
      <c r="E12" s="61">
        <v>978495.66344184487</v>
      </c>
      <c r="F12" s="142">
        <f>+E12/E15</f>
        <v>0.21411393560265718</v>
      </c>
      <c r="G12" s="146">
        <v>622.41666666666663</v>
      </c>
      <c r="H12" s="144">
        <f>+E12/G12</f>
        <v>1572.0910377965108</v>
      </c>
    </row>
    <row r="13" spans="2:8">
      <c r="B13" s="174" t="s">
        <v>40</v>
      </c>
      <c r="C13" s="175"/>
      <c r="D13" s="176"/>
      <c r="E13" s="147">
        <v>186565.67212567345</v>
      </c>
      <c r="F13" s="142">
        <f>+E13/E15</f>
        <v>4.0824207811685449E-2</v>
      </c>
      <c r="G13" s="146">
        <v>5205.166666666667</v>
      </c>
      <c r="H13" s="144">
        <f>+E13/G13</f>
        <v>35.842401228075971</v>
      </c>
    </row>
    <row r="14" spans="2:8">
      <c r="B14" s="177" t="s">
        <v>41</v>
      </c>
      <c r="C14" s="178"/>
      <c r="D14" s="179"/>
      <c r="E14" s="147">
        <v>11285.567054109497</v>
      </c>
      <c r="F14" s="142">
        <f>+E14/E15</f>
        <v>2.4695021835492116E-3</v>
      </c>
      <c r="G14" s="146">
        <v>273.75</v>
      </c>
      <c r="H14" s="144">
        <f>+E14/G14</f>
        <v>41.225815722774421</v>
      </c>
    </row>
    <row r="15" spans="2:8" ht="15.75" thickBot="1">
      <c r="B15" s="154"/>
      <c r="C15" s="148" t="s">
        <v>12</v>
      </c>
      <c r="D15" s="149"/>
      <c r="E15" s="150">
        <f>SUM(E10:E14)</f>
        <v>4569976.5439727949</v>
      </c>
      <c r="F15" s="151"/>
      <c r="G15" s="152"/>
      <c r="H15" s="153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9" t="s">
        <v>32</v>
      </c>
      <c r="C20" s="170"/>
      <c r="D20" s="171"/>
      <c r="E20" s="122">
        <f>+'Known Resources'!C49</f>
        <v>4925087.4817843987</v>
      </c>
      <c r="F20" s="9">
        <f>+E20/(E20+E21)</f>
        <v>1.0827720078520966</v>
      </c>
      <c r="G20" s="122">
        <f>+'Known Resources'!E49</f>
        <v>2958905.0921832654</v>
      </c>
      <c r="H20" s="123"/>
    </row>
    <row r="21" spans="2:9" ht="18">
      <c r="B21" s="169" t="s">
        <v>33</v>
      </c>
      <c r="C21" s="170"/>
      <c r="D21" s="171"/>
      <c r="E21" s="124">
        <f>+'Unknown Resources'!C32</f>
        <v>-376496.0460357652</v>
      </c>
      <c r="F21" s="37">
        <f>+E21/(E20+E21)</f>
        <v>-8.2772007852096596E-2</v>
      </c>
      <c r="G21" s="125">
        <f>+'Unknown Resources'!E32</f>
        <v>-192854.44359098596</v>
      </c>
      <c r="H21" s="47" t="s">
        <v>37</v>
      </c>
    </row>
    <row r="22" spans="2:9" ht="18.75" thickBot="1">
      <c r="B22" s="31"/>
      <c r="C22" s="32"/>
      <c r="D22" s="32"/>
      <c r="E22" s="45">
        <f>+D4</f>
        <v>2008</v>
      </c>
      <c r="F22" s="36" t="s">
        <v>4</v>
      </c>
      <c r="G22" s="46">
        <f>SUM(G20:G21)</f>
        <v>2766050.6485922793</v>
      </c>
      <c r="H22" s="48">
        <f>+G22/H24</f>
        <v>1.1529640339298177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2" workbookViewId="0">
      <selection activeCell="B41" sqref="B41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2008'!D4</f>
        <v>2008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2008'!D4</f>
        <v>2008</v>
      </c>
      <c r="E2" s="7" t="s">
        <v>5</v>
      </c>
      <c r="F2" s="56"/>
      <c r="G2" s="56"/>
    </row>
    <row r="3" spans="1:8" ht="19.5">
      <c r="B3" s="4" t="s">
        <v>0</v>
      </c>
      <c r="C3" s="8">
        <f>+'Summary 2008'!D4</f>
        <v>2008</v>
      </c>
      <c r="D3" s="8" t="s">
        <v>7</v>
      </c>
      <c r="E3" s="8" t="s">
        <v>8</v>
      </c>
      <c r="F3" s="6"/>
      <c r="G3" s="56" t="s">
        <v>143</v>
      </c>
    </row>
    <row r="4" spans="1:8">
      <c r="A4" s="118"/>
      <c r="B4" s="52" t="s">
        <v>47</v>
      </c>
      <c r="C4" s="53">
        <f t="shared" ref="C4:C44" si="0">G4*$C$51</f>
        <v>132068.637108</v>
      </c>
      <c r="D4" s="53">
        <v>2252.9132246874542</v>
      </c>
      <c r="E4" s="75">
        <f>(+C4*D4)/2000</f>
        <v>148769.58955353074</v>
      </c>
      <c r="F4" s="56" t="s">
        <v>83</v>
      </c>
      <c r="G4" s="58">
        <v>617247</v>
      </c>
    </row>
    <row r="5" spans="1:8">
      <c r="A5" s="118"/>
      <c r="B5" s="52" t="s">
        <v>46</v>
      </c>
      <c r="C5" s="53">
        <f t="shared" si="0"/>
        <v>2082846.8523593384</v>
      </c>
      <c r="D5" s="53">
        <v>2178.9531855624191</v>
      </c>
      <c r="E5" s="75">
        <f t="shared" ref="E5:E23" si="1">(+C5*D5)/2000</f>
        <v>2269212.8919935189</v>
      </c>
      <c r="F5" s="56" t="s">
        <v>83</v>
      </c>
      <c r="G5" s="58">
        <v>9734566.8073102888</v>
      </c>
      <c r="H5" s="51"/>
    </row>
    <row r="6" spans="1:8">
      <c r="A6" s="118"/>
      <c r="B6" s="52" t="s">
        <v>146</v>
      </c>
      <c r="C6" s="53">
        <f t="shared" si="0"/>
        <v>382245.40221599996</v>
      </c>
      <c r="D6" s="53">
        <v>1089.2324923783856</v>
      </c>
      <c r="E6" s="75">
        <f t="shared" si="1"/>
        <v>208177.05607795605</v>
      </c>
      <c r="F6" s="56" t="s">
        <v>84</v>
      </c>
      <c r="G6" s="58">
        <v>1786494</v>
      </c>
      <c r="H6" s="49"/>
    </row>
    <row r="7" spans="1:8">
      <c r="A7" s="118"/>
      <c r="B7" s="52" t="s">
        <v>135</v>
      </c>
      <c r="C7" s="53">
        <f t="shared" si="0"/>
        <v>773154.04631899996</v>
      </c>
      <c r="D7" s="53">
        <v>860.74840102685073</v>
      </c>
      <c r="E7" s="75">
        <f t="shared" si="1"/>
        <v>332745.55455825943</v>
      </c>
      <c r="F7" s="56" t="s">
        <v>84</v>
      </c>
      <c r="G7" s="58">
        <v>3613477.25</v>
      </c>
    </row>
    <row r="8" spans="1:8">
      <c r="A8" s="118"/>
      <c r="B8" s="52" t="s">
        <v>43</v>
      </c>
      <c r="C8" s="53">
        <f t="shared" si="0"/>
        <v>31518.608912</v>
      </c>
      <c r="D8" s="53">
        <v>0</v>
      </c>
      <c r="E8" s="75">
        <f t="shared" si="1"/>
        <v>0</v>
      </c>
      <c r="F8" s="71" t="s">
        <v>85</v>
      </c>
      <c r="G8" s="58">
        <v>147308</v>
      </c>
    </row>
    <row r="9" spans="1:8">
      <c r="A9" s="118"/>
      <c r="B9" s="52" t="s">
        <v>44</v>
      </c>
      <c r="C9" s="53">
        <f t="shared" si="0"/>
        <v>66888.141896000001</v>
      </c>
      <c r="D9" s="53">
        <v>0</v>
      </c>
      <c r="E9" s="75">
        <f t="shared" si="1"/>
        <v>0</v>
      </c>
      <c r="F9" s="71" t="s">
        <v>85</v>
      </c>
      <c r="G9" s="58">
        <v>312614</v>
      </c>
      <c r="H9" s="116"/>
    </row>
    <row r="10" spans="1:8">
      <c r="A10" s="118"/>
      <c r="B10" s="52" t="s">
        <v>145</v>
      </c>
      <c r="C10" s="53">
        <f t="shared" si="0"/>
        <v>102418.14787999999</v>
      </c>
      <c r="D10" s="53">
        <v>0</v>
      </c>
      <c r="E10" s="75">
        <f t="shared" si="1"/>
        <v>0</v>
      </c>
      <c r="F10" s="71" t="s">
        <v>85</v>
      </c>
      <c r="G10" s="58">
        <v>478670</v>
      </c>
      <c r="H10" s="116"/>
    </row>
    <row r="11" spans="1:8" s="50" customFormat="1">
      <c r="A11" s="118"/>
      <c r="B11" s="52" t="s">
        <v>55</v>
      </c>
      <c r="C11" s="53">
        <f t="shared" si="0"/>
        <v>624.13298799999995</v>
      </c>
      <c r="D11" s="53">
        <v>0</v>
      </c>
      <c r="E11" s="75">
        <f t="shared" si="1"/>
        <v>0</v>
      </c>
      <c r="F11" s="71" t="s">
        <v>86</v>
      </c>
      <c r="G11" s="58">
        <v>2917</v>
      </c>
      <c r="H11" s="116"/>
    </row>
    <row r="12" spans="1:8" s="50" customFormat="1">
      <c r="A12" s="118"/>
      <c r="B12" s="52" t="s">
        <v>56</v>
      </c>
      <c r="C12" s="53">
        <f t="shared" si="0"/>
        <v>9041.9046760000001</v>
      </c>
      <c r="D12" s="53">
        <v>0</v>
      </c>
      <c r="E12" s="75">
        <f t="shared" si="1"/>
        <v>0</v>
      </c>
      <c r="F12" s="71" t="s">
        <v>86</v>
      </c>
      <c r="G12" s="58">
        <v>42259</v>
      </c>
    </row>
    <row r="13" spans="1:8" s="50" customFormat="1">
      <c r="A13" s="118"/>
      <c r="B13" s="52" t="s">
        <v>57</v>
      </c>
      <c r="C13" s="53">
        <f t="shared" si="0"/>
        <v>9280.6885000000002</v>
      </c>
      <c r="D13" s="53">
        <v>0</v>
      </c>
      <c r="E13" s="75">
        <f t="shared" si="1"/>
        <v>0</v>
      </c>
      <c r="F13" s="71" t="s">
        <v>86</v>
      </c>
      <c r="G13" s="58">
        <v>43375</v>
      </c>
    </row>
    <row r="14" spans="1:8" s="74" customFormat="1">
      <c r="A14" s="118"/>
      <c r="B14" s="52" t="s">
        <v>134</v>
      </c>
      <c r="C14" s="53">
        <f t="shared" si="0"/>
        <v>18589.834211999998</v>
      </c>
      <c r="D14" s="53">
        <v>0</v>
      </c>
      <c r="E14" s="75">
        <f t="shared" ref="E14" si="2">(+C14*D14)/2000</f>
        <v>0</v>
      </c>
      <c r="F14" s="71" t="s">
        <v>86</v>
      </c>
      <c r="G14" s="58">
        <v>86883</v>
      </c>
    </row>
    <row r="15" spans="1:8" s="50" customFormat="1">
      <c r="A15" s="118"/>
      <c r="B15" s="52" t="s">
        <v>58</v>
      </c>
      <c r="C15" s="53">
        <f t="shared" si="0"/>
        <v>20821.264767999997</v>
      </c>
      <c r="D15" s="53">
        <v>0</v>
      </c>
      <c r="E15" s="75">
        <f t="shared" si="1"/>
        <v>0</v>
      </c>
      <c r="F15" s="71" t="s">
        <v>86</v>
      </c>
      <c r="G15" s="58">
        <v>97312</v>
      </c>
    </row>
    <row r="16" spans="1:8" s="50" customFormat="1">
      <c r="A16" s="118"/>
      <c r="B16" s="52" t="s">
        <v>59</v>
      </c>
      <c r="C16" s="53">
        <f t="shared" si="0"/>
        <v>25736.873703999998</v>
      </c>
      <c r="D16" s="53">
        <v>0</v>
      </c>
      <c r="E16" s="75">
        <f t="shared" si="1"/>
        <v>0</v>
      </c>
      <c r="F16" s="71" t="s">
        <v>86</v>
      </c>
      <c r="G16" s="58">
        <v>120286</v>
      </c>
    </row>
    <row r="17" spans="1:7" s="50" customFormat="1">
      <c r="A17" s="118"/>
      <c r="B17" s="52" t="s">
        <v>60</v>
      </c>
      <c r="C17" s="53">
        <f t="shared" si="0"/>
        <v>3712.2754</v>
      </c>
      <c r="D17" s="53">
        <v>0</v>
      </c>
      <c r="E17" s="75">
        <f t="shared" si="1"/>
        <v>0</v>
      </c>
      <c r="F17" s="71" t="s">
        <v>86</v>
      </c>
      <c r="G17" s="58">
        <v>17350</v>
      </c>
    </row>
    <row r="18" spans="1:7" s="162" customFormat="1">
      <c r="A18" s="118"/>
      <c r="B18" s="52" t="s">
        <v>140</v>
      </c>
      <c r="C18" s="53">
        <f t="shared" si="0"/>
        <v>1144.7074</v>
      </c>
      <c r="D18" s="53">
        <v>0</v>
      </c>
      <c r="E18" s="75">
        <f t="shared" ref="E18" si="3">(+C18*D18)/2000</f>
        <v>0</v>
      </c>
      <c r="F18" s="71" t="s">
        <v>86</v>
      </c>
      <c r="G18" s="58">
        <v>5350</v>
      </c>
    </row>
    <row r="19" spans="1:7" s="50" customFormat="1">
      <c r="A19" s="118"/>
      <c r="B19" s="52" t="s">
        <v>61</v>
      </c>
      <c r="C19" s="53">
        <f t="shared" si="0"/>
        <v>2936.2279719999997</v>
      </c>
      <c r="D19" s="53">
        <v>0</v>
      </c>
      <c r="E19" s="75">
        <f t="shared" si="1"/>
        <v>0</v>
      </c>
      <c r="F19" s="71" t="s">
        <v>86</v>
      </c>
      <c r="G19" s="58">
        <v>13723</v>
      </c>
    </row>
    <row r="20" spans="1:7" s="50" customFormat="1">
      <c r="A20" s="118"/>
      <c r="B20" s="52" t="s">
        <v>62</v>
      </c>
      <c r="C20" s="53">
        <f t="shared" si="0"/>
        <v>6963.2444159999995</v>
      </c>
      <c r="D20" s="53">
        <v>0</v>
      </c>
      <c r="E20" s="75">
        <f t="shared" si="1"/>
        <v>0</v>
      </c>
      <c r="F20" s="71" t="s">
        <v>86</v>
      </c>
      <c r="G20" s="58">
        <v>32544</v>
      </c>
    </row>
    <row r="21" spans="1:7" s="50" customFormat="1">
      <c r="A21" s="118"/>
      <c r="B21" s="52" t="s">
        <v>63</v>
      </c>
      <c r="C21" s="53">
        <f t="shared" si="0"/>
        <v>26827.448211999999</v>
      </c>
      <c r="D21" s="53">
        <v>0</v>
      </c>
      <c r="E21" s="75">
        <f t="shared" si="1"/>
        <v>0</v>
      </c>
      <c r="F21" s="71" t="s">
        <v>86</v>
      </c>
      <c r="G21" s="58">
        <v>125383</v>
      </c>
    </row>
    <row r="22" spans="1:7" s="50" customFormat="1">
      <c r="A22" s="118"/>
      <c r="B22" s="52" t="s">
        <v>64</v>
      </c>
      <c r="C22" s="53">
        <f t="shared" si="0"/>
        <v>59256.473943999998</v>
      </c>
      <c r="D22" s="53">
        <v>0</v>
      </c>
      <c r="E22" s="75">
        <f t="shared" si="1"/>
        <v>0</v>
      </c>
      <c r="F22" s="71" t="s">
        <v>86</v>
      </c>
      <c r="G22" s="58">
        <v>276946</v>
      </c>
    </row>
    <row r="23" spans="1:7" s="50" customFormat="1">
      <c r="A23" s="118"/>
      <c r="B23" s="52" t="s">
        <v>65</v>
      </c>
      <c r="C23" s="53">
        <f t="shared" si="0"/>
        <v>31796.334183999999</v>
      </c>
      <c r="D23" s="53">
        <v>0</v>
      </c>
      <c r="E23" s="75">
        <f t="shared" si="1"/>
        <v>0</v>
      </c>
      <c r="F23" s="71" t="s">
        <v>86</v>
      </c>
      <c r="G23" s="58">
        <v>148606</v>
      </c>
    </row>
    <row r="24" spans="1:7">
      <c r="A24" s="118"/>
      <c r="B24" s="52" t="s">
        <v>66</v>
      </c>
      <c r="C24" s="53">
        <f t="shared" si="0"/>
        <v>32780.996511999998</v>
      </c>
      <c r="D24" s="53">
        <v>0</v>
      </c>
      <c r="E24" s="75">
        <f t="shared" ref="E24:E39" si="4">(+C24*D24)/2000</f>
        <v>0</v>
      </c>
      <c r="F24" s="71" t="s">
        <v>86</v>
      </c>
      <c r="G24" s="58">
        <v>153208</v>
      </c>
    </row>
    <row r="25" spans="1:7">
      <c r="A25" s="118"/>
      <c r="B25" s="52" t="s">
        <v>67</v>
      </c>
      <c r="C25" s="53">
        <f t="shared" si="0"/>
        <v>103082.5061</v>
      </c>
      <c r="D25" s="53">
        <v>0</v>
      </c>
      <c r="E25" s="75">
        <f t="shared" si="4"/>
        <v>0</v>
      </c>
      <c r="F25" s="71" t="s">
        <v>86</v>
      </c>
      <c r="G25" s="58">
        <v>481775</v>
      </c>
    </row>
    <row r="26" spans="1:7">
      <c r="A26" s="118"/>
      <c r="B26" s="52" t="s">
        <v>68</v>
      </c>
      <c r="C26" s="53">
        <f t="shared" si="0"/>
        <v>7074.5056959999993</v>
      </c>
      <c r="D26" s="53">
        <v>0</v>
      </c>
      <c r="E26" s="75">
        <f t="shared" si="4"/>
        <v>0</v>
      </c>
      <c r="F26" s="71" t="s">
        <v>86</v>
      </c>
      <c r="G26" s="58">
        <v>33064</v>
      </c>
    </row>
    <row r="27" spans="1:7">
      <c r="A27" s="118"/>
      <c r="B27" s="52" t="s">
        <v>78</v>
      </c>
      <c r="C27" s="53">
        <f t="shared" si="0"/>
        <v>51212.069435999998</v>
      </c>
      <c r="D27" s="53">
        <v>0</v>
      </c>
      <c r="E27" s="75">
        <f t="shared" si="4"/>
        <v>0</v>
      </c>
      <c r="F27" s="71" t="s">
        <v>86</v>
      </c>
      <c r="G27" s="58">
        <v>239349</v>
      </c>
    </row>
    <row r="28" spans="1:7">
      <c r="A28" s="118"/>
      <c r="B28" s="52" t="s">
        <v>77</v>
      </c>
      <c r="C28" s="53">
        <f t="shared" si="0"/>
        <v>8783.4361639999988</v>
      </c>
      <c r="D28" s="53">
        <v>0</v>
      </c>
      <c r="E28" s="75">
        <f t="shared" si="4"/>
        <v>0</v>
      </c>
      <c r="F28" s="71" t="s">
        <v>86</v>
      </c>
      <c r="G28" s="58">
        <v>41051</v>
      </c>
    </row>
    <row r="29" spans="1:7">
      <c r="A29" s="118"/>
      <c r="B29" s="52" t="s">
        <v>76</v>
      </c>
      <c r="C29" s="53">
        <f t="shared" si="0"/>
        <v>1291.0587759999999</v>
      </c>
      <c r="D29" s="53">
        <v>0</v>
      </c>
      <c r="E29" s="75">
        <f t="shared" si="4"/>
        <v>0</v>
      </c>
      <c r="F29" s="71" t="s">
        <v>86</v>
      </c>
      <c r="G29" s="58">
        <v>6034</v>
      </c>
    </row>
    <row r="30" spans="1:7">
      <c r="A30" s="118"/>
      <c r="B30" s="52" t="s">
        <v>75</v>
      </c>
      <c r="C30" s="53">
        <f t="shared" si="0"/>
        <v>19154.699172000001</v>
      </c>
      <c r="D30" s="53">
        <v>0</v>
      </c>
      <c r="E30" s="75">
        <f t="shared" si="4"/>
        <v>0</v>
      </c>
      <c r="F30" s="71" t="s">
        <v>86</v>
      </c>
      <c r="G30" s="58">
        <v>89523</v>
      </c>
    </row>
    <row r="31" spans="1:7">
      <c r="A31" s="118"/>
      <c r="B31" s="52" t="s">
        <v>74</v>
      </c>
      <c r="C31" s="53">
        <f t="shared" si="0"/>
        <v>12150.373668</v>
      </c>
      <c r="D31" s="53">
        <v>0</v>
      </c>
      <c r="E31" s="75">
        <f t="shared" si="4"/>
        <v>0</v>
      </c>
      <c r="F31" s="71" t="s">
        <v>86</v>
      </c>
      <c r="G31" s="58">
        <v>56787</v>
      </c>
    </row>
    <row r="32" spans="1:7">
      <c r="A32" s="118"/>
      <c r="B32" s="52" t="s">
        <v>73</v>
      </c>
      <c r="C32" s="53">
        <f t="shared" si="0"/>
        <v>126886.429028</v>
      </c>
      <c r="D32" s="53">
        <v>0</v>
      </c>
      <c r="E32" s="75">
        <f t="shared" si="4"/>
        <v>0</v>
      </c>
      <c r="F32" s="71" t="s">
        <v>86</v>
      </c>
      <c r="G32" s="58">
        <v>593027</v>
      </c>
    </row>
    <row r="33" spans="1:7">
      <c r="A33" s="118"/>
      <c r="B33" s="52" t="s">
        <v>72</v>
      </c>
      <c r="C33" s="53">
        <f t="shared" si="0"/>
        <v>46834.793923999998</v>
      </c>
      <c r="D33" s="53">
        <v>0</v>
      </c>
      <c r="E33" s="75">
        <f t="shared" si="4"/>
        <v>0</v>
      </c>
      <c r="F33" s="71" t="s">
        <v>86</v>
      </c>
      <c r="G33" s="58">
        <v>218891</v>
      </c>
    </row>
    <row r="34" spans="1:7">
      <c r="A34" s="118"/>
      <c r="B34" s="52" t="s">
        <v>71</v>
      </c>
      <c r="C34" s="53">
        <f t="shared" si="0"/>
        <v>1459.0205159999998</v>
      </c>
      <c r="D34" s="53">
        <v>0</v>
      </c>
      <c r="E34" s="75">
        <f t="shared" si="4"/>
        <v>0</v>
      </c>
      <c r="F34" s="71" t="s">
        <v>86</v>
      </c>
      <c r="G34" s="58">
        <v>6819</v>
      </c>
    </row>
    <row r="35" spans="1:7">
      <c r="A35" s="118"/>
      <c r="B35" s="52" t="s">
        <v>70</v>
      </c>
      <c r="C35" s="53">
        <f t="shared" si="0"/>
        <v>153.84011599999999</v>
      </c>
      <c r="D35" s="53">
        <v>0</v>
      </c>
      <c r="E35" s="75">
        <f t="shared" si="4"/>
        <v>0</v>
      </c>
      <c r="F35" s="71" t="s">
        <v>86</v>
      </c>
      <c r="G35" s="58">
        <v>719</v>
      </c>
    </row>
    <row r="36" spans="1:7">
      <c r="A36" s="118"/>
      <c r="B36" s="52" t="s">
        <v>69</v>
      </c>
      <c r="C36" s="53">
        <f t="shared" si="0"/>
        <v>115492.846028</v>
      </c>
      <c r="D36" s="53">
        <v>0</v>
      </c>
      <c r="E36" s="75">
        <f t="shared" si="4"/>
        <v>0</v>
      </c>
      <c r="F36" s="71" t="s">
        <v>86</v>
      </c>
      <c r="G36" s="58">
        <v>539777</v>
      </c>
    </row>
    <row r="37" spans="1:7" s="51" customFormat="1">
      <c r="A37" s="118"/>
      <c r="B37" s="52" t="s">
        <v>82</v>
      </c>
      <c r="C37" s="53">
        <f t="shared" si="0"/>
        <v>1447.2109869839999</v>
      </c>
      <c r="D37" s="53">
        <v>0</v>
      </c>
      <c r="E37" s="75">
        <f t="shared" si="4"/>
        <v>0</v>
      </c>
      <c r="F37" s="71" t="s">
        <v>86</v>
      </c>
      <c r="G37" s="58">
        <v>6763.8059999999996</v>
      </c>
    </row>
    <row r="38" spans="1:7" s="74" customFormat="1">
      <c r="A38" s="118"/>
      <c r="B38" s="52" t="s">
        <v>131</v>
      </c>
      <c r="C38" s="53">
        <f t="shared" si="0"/>
        <v>2778.7669432279999</v>
      </c>
      <c r="D38" s="53">
        <v>0</v>
      </c>
      <c r="E38" s="75">
        <f t="shared" ref="E38" si="5">(+C38*D38)/2000</f>
        <v>0</v>
      </c>
      <c r="F38" s="71" t="s">
        <v>86</v>
      </c>
      <c r="G38" s="58">
        <v>12987.077000000001</v>
      </c>
    </row>
    <row r="39" spans="1:7" s="51" customFormat="1">
      <c r="A39" s="118"/>
      <c r="B39" s="52" t="s">
        <v>79</v>
      </c>
      <c r="C39" s="53">
        <f t="shared" si="0"/>
        <v>1592.0509212880002</v>
      </c>
      <c r="D39" s="53">
        <v>0</v>
      </c>
      <c r="E39" s="75">
        <f t="shared" si="4"/>
        <v>0</v>
      </c>
      <c r="F39" s="71" t="s">
        <v>88</v>
      </c>
      <c r="G39" s="58">
        <v>7440.7420000000011</v>
      </c>
    </row>
    <row r="40" spans="1:7" s="51" customFormat="1">
      <c r="A40" s="118"/>
      <c r="B40" s="52" t="s">
        <v>81</v>
      </c>
      <c r="C40" s="53">
        <f t="shared" si="0"/>
        <v>72602.264479999998</v>
      </c>
      <c r="D40" s="53">
        <v>0</v>
      </c>
      <c r="E40" s="75">
        <f t="shared" ref="E40:E44" si="6">(+C40*D40)/2000</f>
        <v>0</v>
      </c>
      <c r="F40" s="71" t="s">
        <v>86</v>
      </c>
      <c r="G40" s="58">
        <v>339320</v>
      </c>
    </row>
    <row r="41" spans="1:7" s="162" customFormat="1">
      <c r="A41" s="118"/>
      <c r="B41" s="52" t="s">
        <v>80</v>
      </c>
      <c r="C41" s="53">
        <f t="shared" si="0"/>
        <v>328510.26929199998</v>
      </c>
      <c r="D41" s="53">
        <v>0</v>
      </c>
      <c r="E41" s="75">
        <f t="shared" ref="E41" si="7">(+C41*D41)/2000</f>
        <v>0</v>
      </c>
      <c r="F41" s="71" t="s">
        <v>86</v>
      </c>
      <c r="G41" s="58">
        <v>1535353</v>
      </c>
    </row>
    <row r="42" spans="1:7" s="51" customFormat="1">
      <c r="A42" s="118"/>
      <c r="B42" s="52" t="s">
        <v>51</v>
      </c>
      <c r="C42" s="53">
        <f t="shared" si="0"/>
        <v>24489.692953407997</v>
      </c>
      <c r="D42" s="53">
        <v>0</v>
      </c>
      <c r="E42" s="75">
        <f t="shared" si="6"/>
        <v>0</v>
      </c>
      <c r="F42" s="71" t="s">
        <v>86</v>
      </c>
      <c r="G42" s="58">
        <v>114457.072</v>
      </c>
    </row>
    <row r="43" spans="1:7" s="51" customFormat="1">
      <c r="A43" s="118"/>
      <c r="B43" s="52" t="s">
        <v>53</v>
      </c>
      <c r="C43" s="53">
        <f t="shared" si="0"/>
        <v>18465.521128</v>
      </c>
      <c r="D43" s="53">
        <v>0</v>
      </c>
      <c r="E43" s="75">
        <f t="shared" si="6"/>
        <v>0</v>
      </c>
      <c r="F43" s="71" t="s">
        <v>87</v>
      </c>
      <c r="G43" s="58">
        <v>86302</v>
      </c>
    </row>
    <row r="44" spans="1:7" s="51" customFormat="1">
      <c r="A44" s="118"/>
      <c r="B44" s="52" t="s">
        <v>54</v>
      </c>
      <c r="C44" s="53">
        <f t="shared" si="0"/>
        <v>2572.7031359999996</v>
      </c>
      <c r="D44" s="53">
        <v>0</v>
      </c>
      <c r="E44" s="75">
        <f t="shared" si="6"/>
        <v>0</v>
      </c>
      <c r="F44" s="71" t="s">
        <v>86</v>
      </c>
      <c r="G44" s="58">
        <v>12024</v>
      </c>
    </row>
    <row r="45" spans="1:7" s="159" customFormat="1">
      <c r="A45" s="118"/>
      <c r="B45" s="158" t="s">
        <v>136</v>
      </c>
      <c r="C45" s="53">
        <f t="shared" ref="C45" si="8">G45*$C$51</f>
        <v>29589.930569151998</v>
      </c>
      <c r="D45" s="53">
        <v>0</v>
      </c>
      <c r="E45" s="75">
        <f t="shared" ref="E45" si="9">(+C45*D45)/2000</f>
        <v>0</v>
      </c>
      <c r="F45" s="71" t="s">
        <v>138</v>
      </c>
      <c r="G45" s="58">
        <v>138293.96799999999</v>
      </c>
    </row>
    <row r="46" spans="1:7" s="159" customFormat="1">
      <c r="A46" s="118"/>
      <c r="B46" s="158" t="s">
        <v>139</v>
      </c>
      <c r="C46" s="53">
        <f t="shared" ref="C46" si="10">G46*$C$51</f>
        <v>72953.807331999997</v>
      </c>
      <c r="D46" s="53">
        <v>0</v>
      </c>
      <c r="E46" s="131">
        <f t="shared" ref="E46" si="11">(+C46*D46)/2000</f>
        <v>0</v>
      </c>
      <c r="F46" s="71" t="s">
        <v>86</v>
      </c>
      <c r="G46" s="58">
        <v>340963</v>
      </c>
    </row>
    <row r="47" spans="1:7" s="162" customFormat="1">
      <c r="A47" s="118"/>
      <c r="B47" s="158" t="s">
        <v>144</v>
      </c>
      <c r="C47" s="53">
        <f t="shared" ref="C47" si="12">G47*$C$51</f>
        <v>37114.195439999996</v>
      </c>
      <c r="D47" s="53">
        <v>0</v>
      </c>
      <c r="E47" s="131">
        <f t="shared" ref="E47" si="13">(+C47*D47)/2000</f>
        <v>0</v>
      </c>
      <c r="F47" s="71" t="s">
        <v>86</v>
      </c>
      <c r="G47" s="163">
        <v>173460</v>
      </c>
    </row>
    <row r="48" spans="1:7" ht="15.75" thickBot="1">
      <c r="A48" s="118"/>
      <c r="B48" s="76" t="s">
        <v>132</v>
      </c>
      <c r="C48" s="53">
        <f t="shared" ref="C48" si="14">G48*$C$51</f>
        <v>18743.2464</v>
      </c>
      <c r="D48" s="53">
        <v>0</v>
      </c>
      <c r="E48" s="75">
        <f t="shared" ref="E48" si="15">(+C48*D48)/2000</f>
        <v>0</v>
      </c>
      <c r="F48" s="71" t="s">
        <v>86</v>
      </c>
      <c r="G48" s="160">
        <v>87600</v>
      </c>
    </row>
    <row r="49" spans="2:7" ht="16.5" thickTop="1" thickBot="1">
      <c r="B49" s="70"/>
      <c r="C49" s="72">
        <f>SUM(C4:C48)</f>
        <v>4925087.4817843987</v>
      </c>
      <c r="D49" s="70"/>
      <c r="E49" s="72">
        <f>SUM(E4:E48)</f>
        <v>2958905.0921832654</v>
      </c>
      <c r="F49" s="70"/>
      <c r="G49" s="164">
        <f>SUM(G4:G48)</f>
        <v>23018299.72231029</v>
      </c>
    </row>
    <row r="50" spans="2:7">
      <c r="B50" s="70"/>
      <c r="C50" s="70"/>
      <c r="D50" s="70"/>
      <c r="E50" s="70"/>
      <c r="F50" s="70"/>
      <c r="G50" s="161"/>
    </row>
    <row r="51" spans="2:7">
      <c r="B51" s="70" t="s">
        <v>142</v>
      </c>
      <c r="C51" s="82">
        <v>0.21396399999999999</v>
      </c>
      <c r="D51" s="70"/>
      <c r="E51" s="70"/>
      <c r="F51" s="70"/>
      <c r="G51" s="70"/>
    </row>
    <row r="52" spans="2:7">
      <c r="F52" s="55"/>
      <c r="G52" s="55"/>
    </row>
    <row r="53" spans="2:7">
      <c r="G53" s="55"/>
    </row>
    <row r="56" spans="2:7">
      <c r="G56" s="3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27" sqref="L27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2008'!D4</f>
        <v>2008</v>
      </c>
      <c r="E1" s="60" t="s">
        <v>2</v>
      </c>
      <c r="I1" s="166">
        <v>1024.4699545804308</v>
      </c>
      <c r="J1" s="165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2008'!D4</f>
        <v>2008</v>
      </c>
      <c r="I2" s="26"/>
    </row>
    <row r="3" spans="1:10" ht="19.5">
      <c r="B3" s="77" t="s">
        <v>0</v>
      </c>
      <c r="C3" s="78">
        <f>+'Summary 2008'!D4</f>
        <v>2008</v>
      </c>
      <c r="D3" s="78" t="s">
        <v>96</v>
      </c>
      <c r="E3" s="78" t="s">
        <v>97</v>
      </c>
      <c r="F3" s="79"/>
      <c r="G3" s="80"/>
    </row>
    <row r="4" spans="1:10">
      <c r="B4" s="52" t="s">
        <v>89</v>
      </c>
      <c r="C4" s="61">
        <f t="shared" ref="C4:C15" si="0">G4*$C$34</f>
        <v>-75259.697359999991</v>
      </c>
      <c r="D4" s="115">
        <f t="shared" ref="D4:D10" si="1">IF(C4&lt;&gt;0,$I$1,0)</f>
        <v>1024.4699545804308</v>
      </c>
      <c r="E4" s="81">
        <f>(+C4*D4)/2000</f>
        <v>-38550.64936806808</v>
      </c>
      <c r="F4" s="80"/>
      <c r="G4" s="53">
        <v>-351740</v>
      </c>
    </row>
    <row r="5" spans="1:10">
      <c r="B5" s="52" t="s">
        <v>50</v>
      </c>
      <c r="C5" s="61">
        <f t="shared" si="0"/>
        <v>-1599176.9826256963</v>
      </c>
      <c r="D5" s="115">
        <f t="shared" si="1"/>
        <v>1024.4699545804308</v>
      </c>
      <c r="E5" s="81">
        <f>(+C5*D5)/2000</f>
        <v>-819154.38537830883</v>
      </c>
      <c r="F5" s="80"/>
      <c r="G5" s="53">
        <v>-7474046.9547479786</v>
      </c>
    </row>
    <row r="6" spans="1:10">
      <c r="B6" s="52" t="s">
        <v>95</v>
      </c>
      <c r="C6" s="61">
        <f t="shared" si="0"/>
        <v>-103390.40029599999</v>
      </c>
      <c r="D6" s="115">
        <f t="shared" si="1"/>
        <v>1024.4699545804308</v>
      </c>
      <c r="E6" s="81">
        <f>(+C6*D6)/2000</f>
        <v>-52960.179347647841</v>
      </c>
      <c r="F6" s="80"/>
      <c r="G6" s="53">
        <v>-483214</v>
      </c>
    </row>
    <row r="7" spans="1:10" s="74" customFormat="1">
      <c r="A7" s="117"/>
      <c r="B7" s="52" t="s">
        <v>49</v>
      </c>
      <c r="C7" s="61">
        <f t="shared" si="0"/>
        <v>-37697.400918224055</v>
      </c>
      <c r="D7" s="115">
        <f t="shared" si="1"/>
        <v>1024.4699545804308</v>
      </c>
      <c r="E7" s="81">
        <f>(+C7*D7)/2000</f>
        <v>-19309.927303246644</v>
      </c>
      <c r="F7" s="80"/>
      <c r="G7" s="53">
        <v>-176185.71777599998</v>
      </c>
    </row>
    <row r="8" spans="1:10" ht="15" customHeight="1">
      <c r="A8" s="118"/>
      <c r="B8" s="52" t="s">
        <v>92</v>
      </c>
      <c r="C8" s="61">
        <f t="shared" si="0"/>
        <v>34020.313977746409</v>
      </c>
      <c r="D8" s="115">
        <f t="shared" si="1"/>
        <v>1024.4699545804308</v>
      </c>
      <c r="E8" s="81">
        <f t="shared" ref="E8:E31" si="2">(+C8*D8)/2000</f>
        <v>17426.394757796927</v>
      </c>
      <c r="F8" s="80"/>
      <c r="G8" s="53">
        <v>159000.17749596387</v>
      </c>
    </row>
    <row r="9" spans="1:10">
      <c r="A9" s="118"/>
      <c r="B9" s="52" t="s">
        <v>90</v>
      </c>
      <c r="C9" s="61">
        <f t="shared" si="0"/>
        <v>1392.2637479999999</v>
      </c>
      <c r="D9" s="115">
        <f t="shared" si="1"/>
        <v>1024.4699545804308</v>
      </c>
      <c r="E9" s="81">
        <f t="shared" si="2"/>
        <v>713.1661893387701</v>
      </c>
      <c r="F9" s="80"/>
      <c r="G9" s="53">
        <v>6507</v>
      </c>
    </row>
    <row r="10" spans="1:10">
      <c r="A10" s="118"/>
      <c r="B10" s="52" t="s">
        <v>91</v>
      </c>
      <c r="C10" s="61">
        <f t="shared" si="0"/>
        <v>1321369.3251774721</v>
      </c>
      <c r="D10" s="115">
        <f t="shared" si="1"/>
        <v>1024.4699545804308</v>
      </c>
      <c r="E10" s="81">
        <f t="shared" si="2"/>
        <v>676851.58627426974</v>
      </c>
      <c r="F10" s="80"/>
      <c r="G10" s="53">
        <v>6175661.9112442844</v>
      </c>
    </row>
    <row r="11" spans="1:10" s="74" customFormat="1">
      <c r="A11" s="118"/>
      <c r="B11" s="52" t="s">
        <v>130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18"/>
      <c r="B12" s="52" t="s">
        <v>93</v>
      </c>
      <c r="C12" s="61">
        <f t="shared" si="0"/>
        <v>20376.647575999999</v>
      </c>
      <c r="D12" s="115">
        <f>IF(C12&lt;&gt;0,$I$1,0)</f>
        <v>1024.4699545804308</v>
      </c>
      <c r="E12" s="81">
        <f t="shared" si="2"/>
        <v>10437.631608343081</v>
      </c>
      <c r="F12" s="80"/>
      <c r="G12" s="53">
        <v>95234</v>
      </c>
    </row>
    <row r="13" spans="1:10">
      <c r="A13" s="118"/>
      <c r="B13" s="52" t="s">
        <v>94</v>
      </c>
      <c r="C13" s="61">
        <f t="shared" si="0"/>
        <v>10868.141860937098</v>
      </c>
      <c r="D13" s="115">
        <f>IF(C13&lt;&gt;0,$I$1,0)</f>
        <v>1024.4699545804308</v>
      </c>
      <c r="E13" s="81">
        <f t="shared" si="2"/>
        <v>5567.0423993239538</v>
      </c>
      <c r="F13" s="80"/>
      <c r="G13" s="53">
        <v>50794.254458399999</v>
      </c>
    </row>
    <row r="14" spans="1:10" s="74" customFormat="1">
      <c r="A14" s="117"/>
      <c r="B14" s="52" t="s">
        <v>52</v>
      </c>
      <c r="C14" s="61">
        <f t="shared" si="0"/>
        <v>11275.688835999999</v>
      </c>
      <c r="D14" s="115">
        <f t="shared" ref="D14" si="5">IF(C14&lt;&gt;0,$I$1,0)</f>
        <v>1024.4699545804308</v>
      </c>
      <c r="E14" s="81">
        <f t="shared" ref="E14" si="6">(+C14*D14)/2000</f>
        <v>5775.802214839995</v>
      </c>
      <c r="F14" s="80"/>
      <c r="G14" s="53">
        <v>52699</v>
      </c>
    </row>
    <row r="15" spans="1:10">
      <c r="B15" s="21" t="s">
        <v>137</v>
      </c>
      <c r="C15" s="61">
        <f t="shared" si="0"/>
        <v>-12994.675611999999</v>
      </c>
      <c r="D15" s="115">
        <f t="shared" ref="D15" si="7">IF(C15&lt;&gt;0,$I$1,0)</f>
        <v>1024.4699545804308</v>
      </c>
      <c r="E15" s="81">
        <f t="shared" ref="E15" si="8">(+C15*D15)/2000</f>
        <v>-6656.3273670065355</v>
      </c>
      <c r="G15" s="132">
        <v>-60733</v>
      </c>
    </row>
    <row r="16" spans="1:10">
      <c r="B16" s="21" t="s">
        <v>147</v>
      </c>
      <c r="C16" s="61">
        <f t="shared" ref="C16" si="9">G16*$C$34</f>
        <v>52720.729599999999</v>
      </c>
      <c r="D16" s="115">
        <f t="shared" ref="D16" si="10">IF(C16&lt;&gt;0,$I$1,0)</f>
        <v>1024.4699545804308</v>
      </c>
      <c r="E16" s="81">
        <f t="shared" ref="E16" si="11">(+C16*D16)/2000</f>
        <v>27005.401729379588</v>
      </c>
      <c r="G16" s="130">
        <v>246400</v>
      </c>
    </row>
    <row r="17" spans="1:8">
      <c r="B17" s="21"/>
      <c r="C17" s="43"/>
      <c r="D17" s="62">
        <f t="shared" ref="D17:D31" si="12">IF(C17&lt;&gt;0,$I$1,0)</f>
        <v>0</v>
      </c>
      <c r="E17" s="63">
        <f t="shared" si="2"/>
        <v>0</v>
      </c>
      <c r="G17" s="130"/>
    </row>
    <row r="18" spans="1:8">
      <c r="B18" s="21"/>
      <c r="C18" s="43"/>
      <c r="D18" s="62">
        <f t="shared" si="12"/>
        <v>0</v>
      </c>
      <c r="E18" s="63">
        <f t="shared" si="2"/>
        <v>0</v>
      </c>
      <c r="G18" s="130"/>
    </row>
    <row r="19" spans="1:8">
      <c r="B19" s="21"/>
      <c r="C19" s="43"/>
      <c r="D19" s="62">
        <f t="shared" si="12"/>
        <v>0</v>
      </c>
      <c r="E19" s="63">
        <f t="shared" si="2"/>
        <v>0</v>
      </c>
      <c r="G19" s="130"/>
    </row>
    <row r="20" spans="1:8">
      <c r="B20" s="21"/>
      <c r="C20" s="43"/>
      <c r="D20" s="62">
        <f t="shared" si="12"/>
        <v>0</v>
      </c>
      <c r="E20" s="63">
        <f t="shared" si="2"/>
        <v>0</v>
      </c>
      <c r="G20" s="130"/>
    </row>
    <row r="21" spans="1:8">
      <c r="B21" s="21"/>
      <c r="C21" s="43"/>
      <c r="D21" s="62">
        <f t="shared" si="12"/>
        <v>0</v>
      </c>
      <c r="E21" s="63">
        <f t="shared" si="2"/>
        <v>0</v>
      </c>
      <c r="G21" s="130"/>
    </row>
    <row r="22" spans="1:8">
      <c r="B22" s="21"/>
      <c r="C22" s="43"/>
      <c r="D22" s="62">
        <f t="shared" si="12"/>
        <v>0</v>
      </c>
      <c r="E22" s="63">
        <f t="shared" si="2"/>
        <v>0</v>
      </c>
      <c r="G22" s="130"/>
    </row>
    <row r="23" spans="1:8">
      <c r="B23" s="21"/>
      <c r="C23" s="43"/>
      <c r="D23" s="62">
        <f t="shared" si="12"/>
        <v>0</v>
      </c>
      <c r="E23" s="63">
        <f t="shared" si="2"/>
        <v>0</v>
      </c>
      <c r="G23" s="130"/>
    </row>
    <row r="24" spans="1:8">
      <c r="B24" s="21"/>
      <c r="C24" s="43"/>
      <c r="D24" s="62">
        <f t="shared" si="12"/>
        <v>0</v>
      </c>
      <c r="E24" s="63">
        <f t="shared" si="2"/>
        <v>0</v>
      </c>
      <c r="G24" s="130"/>
    </row>
    <row r="25" spans="1:8">
      <c r="B25" s="21"/>
      <c r="C25" s="43"/>
      <c r="D25" s="62">
        <f t="shared" si="12"/>
        <v>0</v>
      </c>
      <c r="E25" s="63">
        <f t="shared" si="2"/>
        <v>0</v>
      </c>
      <c r="G25" s="130"/>
    </row>
    <row r="26" spans="1:8">
      <c r="B26" s="21"/>
      <c r="C26" s="43"/>
      <c r="D26" s="62">
        <f t="shared" si="12"/>
        <v>0</v>
      </c>
      <c r="E26" s="63">
        <f t="shared" si="2"/>
        <v>0</v>
      </c>
      <c r="G26" s="130"/>
    </row>
    <row r="27" spans="1:8">
      <c r="B27" s="21"/>
      <c r="C27" s="43"/>
      <c r="D27" s="62">
        <f t="shared" si="12"/>
        <v>0</v>
      </c>
      <c r="E27" s="63">
        <f t="shared" si="2"/>
        <v>0</v>
      </c>
      <c r="G27" s="130"/>
    </row>
    <row r="28" spans="1:8">
      <c r="B28" s="21"/>
      <c r="C28" s="43"/>
      <c r="D28" s="62">
        <f t="shared" si="12"/>
        <v>0</v>
      </c>
      <c r="E28" s="63">
        <f t="shared" si="2"/>
        <v>0</v>
      </c>
      <c r="G28" s="130"/>
    </row>
    <row r="29" spans="1:8">
      <c r="B29" s="21"/>
      <c r="C29" s="43"/>
      <c r="D29" s="62">
        <f t="shared" si="12"/>
        <v>0</v>
      </c>
      <c r="E29" s="63">
        <f t="shared" si="2"/>
        <v>0</v>
      </c>
      <c r="G29" s="130"/>
    </row>
    <row r="30" spans="1:8">
      <c r="B30" s="21"/>
      <c r="C30" s="43"/>
      <c r="D30" s="62">
        <f t="shared" si="12"/>
        <v>0</v>
      </c>
      <c r="E30" s="63">
        <f t="shared" si="2"/>
        <v>0</v>
      </c>
      <c r="G30" s="130"/>
    </row>
    <row r="31" spans="1:8" ht="15.75" thickBot="1">
      <c r="B31" s="22"/>
      <c r="C31" s="64"/>
      <c r="D31" s="65">
        <f t="shared" si="12"/>
        <v>0</v>
      </c>
      <c r="E31" s="66">
        <f t="shared" si="2"/>
        <v>0</v>
      </c>
      <c r="G31" s="167"/>
    </row>
    <row r="32" spans="1:8" ht="16.5" thickTop="1" thickBot="1">
      <c r="A32" s="5"/>
      <c r="B32" s="119"/>
      <c r="C32" s="67">
        <f>SUM(C4:C31)</f>
        <v>-376496.0460357652</v>
      </c>
      <c r="D32" s="68"/>
      <c r="E32" s="69">
        <f>SUM(E4:E31)</f>
        <v>-192854.44359098596</v>
      </c>
      <c r="G32" s="168">
        <f>SUM(G4:G16)</f>
        <v>-1759623.3293253309</v>
      </c>
      <c r="H32" s="5"/>
    </row>
    <row r="33" spans="1:3">
      <c r="A33" s="5"/>
    </row>
    <row r="34" spans="1:3">
      <c r="B34" s="54" t="str">
        <f>'Known Resources'!B51</f>
        <v>2008 Washington - WCA Allocation Factor</v>
      </c>
      <c r="C34" s="82">
        <f>'Known Resources'!C51</f>
        <v>0.21396399999999999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98</v>
      </c>
    </row>
    <row r="3" spans="2:13">
      <c r="B3" s="84" t="s">
        <v>121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99</v>
      </c>
      <c r="C4" s="86">
        <v>249411.34980000003</v>
      </c>
      <c r="D4" s="86">
        <v>588540.53559999994</v>
      </c>
      <c r="E4" s="86">
        <v>652575.45380000002</v>
      </c>
      <c r="F4" s="97" t="s">
        <v>122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122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122</v>
      </c>
      <c r="M6" s="73"/>
    </row>
    <row r="7" spans="2:13">
      <c r="B7" s="74" t="s">
        <v>100</v>
      </c>
      <c r="C7" s="86">
        <v>1165015.3759999999</v>
      </c>
      <c r="D7" s="86">
        <v>1049272.4750000001</v>
      </c>
      <c r="E7" s="86">
        <v>1081686.5190000001</v>
      </c>
      <c r="F7" s="97" t="s">
        <v>122</v>
      </c>
      <c r="M7" s="73"/>
    </row>
    <row r="8" spans="2:13">
      <c r="B8" s="74" t="s">
        <v>101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120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99</v>
      </c>
      <c r="C11" s="92">
        <v>222792</v>
      </c>
      <c r="D11" s="92">
        <v>540252</v>
      </c>
      <c r="E11" s="92">
        <v>615241</v>
      </c>
      <c r="F11" s="97" t="s">
        <v>128</v>
      </c>
      <c r="J11" s="74"/>
    </row>
    <row r="12" spans="2:13">
      <c r="B12" s="74" t="s">
        <v>102</v>
      </c>
      <c r="C12" s="93">
        <v>9936388</v>
      </c>
      <c r="D12" s="93">
        <v>9364549</v>
      </c>
      <c r="E12" s="93">
        <v>9195773</v>
      </c>
      <c r="F12" s="97" t="s">
        <v>123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123</v>
      </c>
      <c r="J13" s="74"/>
    </row>
    <row r="14" spans="2:13" hidden="1">
      <c r="B14" s="74" t="s">
        <v>103</v>
      </c>
      <c r="C14" s="93">
        <v>1293909</v>
      </c>
      <c r="D14" s="93">
        <v>1164903</v>
      </c>
      <c r="E14" s="93">
        <v>1202753</v>
      </c>
      <c r="F14" s="97" t="s">
        <v>104</v>
      </c>
      <c r="J14" s="74"/>
    </row>
    <row r="15" spans="2:13" hidden="1">
      <c r="B15" s="74" t="s">
        <v>105</v>
      </c>
      <c r="C15" s="93">
        <v>1293909</v>
      </c>
      <c r="D15" s="93">
        <v>1164903</v>
      </c>
      <c r="E15" s="93">
        <v>1202753</v>
      </c>
      <c r="F15" s="97" t="s">
        <v>104</v>
      </c>
      <c r="J15" s="74"/>
    </row>
    <row r="16" spans="2:13">
      <c r="B16" s="74" t="s">
        <v>100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125</v>
      </c>
      <c r="J16" s="74"/>
    </row>
    <row r="17" spans="2:10">
      <c r="B17" s="74" t="s">
        <v>101</v>
      </c>
      <c r="C17" s="93">
        <v>6124</v>
      </c>
      <c r="D17" s="93"/>
      <c r="E17" s="93"/>
      <c r="F17" s="97" t="s">
        <v>124</v>
      </c>
      <c r="J17" s="74"/>
    </row>
    <row r="18" spans="2:10">
      <c r="F18" s="97"/>
      <c r="J18" s="74"/>
    </row>
    <row r="19" spans="2:10" hidden="1">
      <c r="B19" s="74" t="s">
        <v>106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107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108</v>
      </c>
      <c r="F23" s="97"/>
      <c r="J23" s="74"/>
    </row>
    <row r="24" spans="2:10" hidden="1">
      <c r="B24" s="74" t="s">
        <v>109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110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111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112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99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100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101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117</v>
      </c>
      <c r="J43" s="74"/>
    </row>
    <row r="44" spans="2:10">
      <c r="B44" s="84" t="s">
        <v>119</v>
      </c>
      <c r="C44" s="85">
        <v>2013</v>
      </c>
      <c r="D44" s="85">
        <v>2014</v>
      </c>
      <c r="E44" s="85">
        <v>2015</v>
      </c>
      <c r="F44" s="74"/>
      <c r="G44" s="102" t="s">
        <v>113</v>
      </c>
      <c r="H44" s="103"/>
      <c r="I44"/>
      <c r="J44" s="73"/>
    </row>
    <row r="45" spans="2:10">
      <c r="B45" s="74" t="s">
        <v>118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115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101</v>
      </c>
      <c r="H47" s="109">
        <v>1.0923905</v>
      </c>
      <c r="I47" s="110" t="s">
        <v>127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129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114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126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116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7520D0-780C-4198-B9FB-449C315842C9}"/>
</file>

<file path=customXml/itemProps2.xml><?xml version="1.0" encoding="utf-8"?>
<ds:datastoreItem xmlns:ds="http://schemas.openxmlformats.org/officeDocument/2006/customXml" ds:itemID="{5BD1C568-CE07-4AFF-8426-86713BBD69C0}"/>
</file>

<file path=customXml/itemProps3.xml><?xml version="1.0" encoding="utf-8"?>
<ds:datastoreItem xmlns:ds="http://schemas.openxmlformats.org/officeDocument/2006/customXml" ds:itemID="{B1EBCE34-0A52-4325-823D-95B381B55CA9}"/>
</file>

<file path=customXml/itemProps4.xml><?xml version="1.0" encoding="utf-8"?>
<ds:datastoreItem xmlns:ds="http://schemas.openxmlformats.org/officeDocument/2006/customXml" ds:itemID="{74761737-4663-462A-9A8B-16E67E853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2008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Angell, Jennifer</cp:lastModifiedBy>
  <cp:lastPrinted>2018-06-01T21:29:59Z</cp:lastPrinted>
  <dcterms:created xsi:type="dcterms:W3CDTF">2016-02-08T23:38:12Z</dcterms:created>
  <dcterms:modified xsi:type="dcterms:W3CDTF">2018-06-01T21:30:03Z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